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\CORPAMAG-PRESUPUESTO\EJECUCIONES PRESUPUESTALES ANUALES\INFORMES ANUALES\EJECUCION VIGENCIA 2020\"/>
    </mc:Choice>
  </mc:AlternateContent>
  <bookViews>
    <workbookView xWindow="0" yWindow="0" windowWidth="20400" windowHeight="8445" tabRatio="785" activeTab="1"/>
  </bookViews>
  <sheets>
    <sheet name="INGRESOS MARZO 2020" sheetId="15" r:id="rId1"/>
    <sheet name="GASTOS MARZO 2020" sheetId="17" r:id="rId2"/>
  </sheets>
  <externalReferences>
    <externalReference r:id="rId3"/>
    <externalReference r:id="rId4"/>
  </externalReferences>
  <definedNames>
    <definedName name="_xlnm.Print_Area" localSheetId="1">'GASTOS MARZO 2020'!$A$1:$S$135</definedName>
    <definedName name="_xlnm.Print_Area" localSheetId="0">'INGRESOS MARZO 2020'!$B$1:$J$111</definedName>
    <definedName name="_xlnm.Print_Titles" localSheetId="1">'GASTOS MARZO 2020'!$1:$7</definedName>
    <definedName name="_xlnm.Print_Titles" localSheetId="0">'INGRESOS MARZO 2020'!$1:$6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27" i="17" l="1"/>
  <c r="O127" i="17"/>
  <c r="P127" i="17"/>
  <c r="S127" i="17" s="1"/>
  <c r="Q127" i="17"/>
  <c r="R127" i="17"/>
  <c r="J70" i="17" l="1"/>
  <c r="P72" i="17" l="1"/>
  <c r="K72" i="17"/>
  <c r="E72" i="17"/>
  <c r="P71" i="17"/>
  <c r="K71" i="17"/>
  <c r="E71" i="17"/>
  <c r="O72" i="17" l="1"/>
  <c r="O71" i="17"/>
  <c r="S71" i="17" s="1"/>
  <c r="S72" i="17"/>
  <c r="K69" i="17"/>
  <c r="K70" i="17"/>
  <c r="F35" i="17" l="1"/>
  <c r="P35" i="17" s="1"/>
  <c r="F14" i="17"/>
  <c r="F16" i="17"/>
  <c r="F34" i="17" l="1"/>
  <c r="P34" i="17" s="1"/>
  <c r="F74" i="17"/>
  <c r="G126" i="17"/>
  <c r="E70" i="17" l="1"/>
  <c r="E69" i="17"/>
  <c r="P70" i="17"/>
  <c r="P69" i="17"/>
  <c r="O70" i="17"/>
  <c r="J51" i="17"/>
  <c r="I51" i="17"/>
  <c r="F51" i="17"/>
  <c r="D51" i="17"/>
  <c r="C51" i="17"/>
  <c r="S70" i="17" l="1"/>
  <c r="O69" i="17"/>
  <c r="S69" i="17" s="1"/>
  <c r="P36" i="17" l="1"/>
  <c r="E36" i="17"/>
  <c r="E35" i="17" s="1"/>
  <c r="E34" i="17" s="1"/>
  <c r="C35" i="17"/>
  <c r="C34" i="17" s="1"/>
  <c r="N126" i="17"/>
  <c r="M126" i="17"/>
  <c r="L126" i="17"/>
  <c r="K126" i="17"/>
  <c r="J126" i="17"/>
  <c r="I126" i="17"/>
  <c r="C14" i="17"/>
  <c r="C12" i="17"/>
  <c r="O36" i="17" l="1"/>
  <c r="O35" i="17" s="1"/>
  <c r="O34" i="17" s="1"/>
  <c r="E8" i="17"/>
  <c r="S36" i="17" l="1"/>
  <c r="S35" i="17" s="1"/>
  <c r="S34" i="17" s="1"/>
  <c r="E12" i="17"/>
  <c r="F20" i="17" l="1"/>
  <c r="F26" i="17"/>
  <c r="F11" i="17"/>
  <c r="E14" i="17" l="1"/>
  <c r="F126" i="17" l="1"/>
  <c r="F110" i="17"/>
  <c r="F103" i="17"/>
  <c r="F92" i="17"/>
  <c r="F84" i="17"/>
  <c r="F45" i="17"/>
  <c r="J16" i="17" l="1"/>
  <c r="D126" i="17" l="1"/>
  <c r="R65" i="17" l="1"/>
  <c r="Q65" i="17"/>
  <c r="P65" i="17"/>
  <c r="E65" i="17"/>
  <c r="O65" i="17" s="1"/>
  <c r="E132" i="17"/>
  <c r="E131" i="17"/>
  <c r="E130" i="17"/>
  <c r="E129" i="17"/>
  <c r="E128" i="17"/>
  <c r="R100" i="17"/>
  <c r="Q100" i="17"/>
  <c r="P100" i="17"/>
  <c r="K100" i="17"/>
  <c r="E100" i="17"/>
  <c r="O100" i="17" l="1"/>
  <c r="S100" i="17" s="1"/>
  <c r="S65" i="17"/>
  <c r="D11" i="17" l="1"/>
  <c r="G125" i="15" l="1"/>
  <c r="I125" i="15" s="1"/>
  <c r="J125" i="15"/>
  <c r="G127" i="15"/>
  <c r="J127" i="15"/>
  <c r="I127" i="15" l="1"/>
  <c r="J116" i="15"/>
  <c r="H116" i="15"/>
  <c r="G116" i="15"/>
  <c r="G129" i="15"/>
  <c r="I123" i="15"/>
  <c r="Y123" i="15" s="1"/>
  <c r="I126" i="15"/>
  <c r="I122" i="15"/>
  <c r="I121" i="15"/>
  <c r="I120" i="15"/>
  <c r="E101" i="17" l="1"/>
  <c r="E68" i="17"/>
  <c r="C84" i="17"/>
  <c r="C92" i="17"/>
  <c r="C110" i="17"/>
  <c r="C103" i="17"/>
  <c r="E64" i="17" l="1"/>
  <c r="AG82" i="15"/>
  <c r="AG81" i="15"/>
  <c r="P133" i="17" l="1"/>
  <c r="O133" i="17"/>
  <c r="K133" i="17"/>
  <c r="R128" i="17"/>
  <c r="Q128" i="17"/>
  <c r="R126" i="17"/>
  <c r="Q126" i="17"/>
  <c r="P126" i="17"/>
  <c r="H126" i="17"/>
  <c r="P124" i="17"/>
  <c r="P122" i="17" s="1"/>
  <c r="E124" i="17"/>
  <c r="E122" i="17" s="1"/>
  <c r="N122" i="17"/>
  <c r="M122" i="17"/>
  <c r="L122" i="17"/>
  <c r="L120" i="17" s="1"/>
  <c r="K122" i="17"/>
  <c r="K120" i="17" s="1"/>
  <c r="J122" i="17"/>
  <c r="J120" i="17" s="1"/>
  <c r="I122" i="17"/>
  <c r="I120" i="17" s="1"/>
  <c r="H122" i="17"/>
  <c r="G122" i="17"/>
  <c r="F122" i="17"/>
  <c r="D122" i="17"/>
  <c r="C122" i="17"/>
  <c r="C120" i="17" s="1"/>
  <c r="L118" i="17"/>
  <c r="P118" i="17" s="1"/>
  <c r="E118" i="17"/>
  <c r="O118" i="17" s="1"/>
  <c r="L117" i="17"/>
  <c r="P117" i="17" s="1"/>
  <c r="E117" i="17"/>
  <c r="O117" i="17" s="1"/>
  <c r="R116" i="17"/>
  <c r="Q116" i="17"/>
  <c r="L116" i="17"/>
  <c r="P116" i="17" s="1"/>
  <c r="E116" i="17"/>
  <c r="O116" i="17" s="1"/>
  <c r="L115" i="17"/>
  <c r="P115" i="17" s="1"/>
  <c r="E115" i="17"/>
  <c r="O115" i="17" s="1"/>
  <c r="R114" i="17"/>
  <c r="Q114" i="17"/>
  <c r="L114" i="17"/>
  <c r="P114" i="17" s="1"/>
  <c r="E114" i="17"/>
  <c r="O114" i="17" s="1"/>
  <c r="R113" i="17"/>
  <c r="Q113" i="17"/>
  <c r="L113" i="17"/>
  <c r="P113" i="17" s="1"/>
  <c r="E113" i="17"/>
  <c r="R112" i="17"/>
  <c r="Q112" i="17"/>
  <c r="L112" i="17"/>
  <c r="P112" i="17" s="1"/>
  <c r="E112" i="17"/>
  <c r="O112" i="17" s="1"/>
  <c r="R111" i="17"/>
  <c r="Q111" i="17"/>
  <c r="L111" i="17"/>
  <c r="E111" i="17"/>
  <c r="O111" i="17" s="1"/>
  <c r="N110" i="17"/>
  <c r="M110" i="17"/>
  <c r="K110" i="17"/>
  <c r="J110" i="17"/>
  <c r="I110" i="17"/>
  <c r="H110" i="17"/>
  <c r="G110" i="17"/>
  <c r="D110" i="17"/>
  <c r="R108" i="17"/>
  <c r="Q108" i="17"/>
  <c r="L108" i="17"/>
  <c r="P108" i="17" s="1"/>
  <c r="E108" i="17"/>
  <c r="O108" i="17" s="1"/>
  <c r="R107" i="17"/>
  <c r="Q107" i="17"/>
  <c r="L107" i="17"/>
  <c r="P107" i="17" s="1"/>
  <c r="E107" i="17"/>
  <c r="O107" i="17" s="1"/>
  <c r="R106" i="17"/>
  <c r="Q106" i="17"/>
  <c r="L106" i="17"/>
  <c r="P106" i="17" s="1"/>
  <c r="E106" i="17"/>
  <c r="O106" i="17" s="1"/>
  <c r="R105" i="17"/>
  <c r="Q105" i="17"/>
  <c r="L105" i="17"/>
  <c r="P105" i="17" s="1"/>
  <c r="R104" i="17"/>
  <c r="Q104" i="17"/>
  <c r="L104" i="17"/>
  <c r="P104" i="17" s="1"/>
  <c r="E104" i="17"/>
  <c r="O104" i="17" s="1"/>
  <c r="N103" i="17"/>
  <c r="M103" i="17"/>
  <c r="K103" i="17"/>
  <c r="J103" i="17"/>
  <c r="I103" i="17"/>
  <c r="H103" i="17"/>
  <c r="G103" i="17"/>
  <c r="R101" i="17"/>
  <c r="Q101" i="17"/>
  <c r="P101" i="17"/>
  <c r="K101" i="17"/>
  <c r="O101" i="17" s="1"/>
  <c r="R99" i="17"/>
  <c r="Q99" i="17"/>
  <c r="P99" i="17"/>
  <c r="K99" i="17"/>
  <c r="E99" i="17"/>
  <c r="R98" i="17"/>
  <c r="Q98" i="17"/>
  <c r="P98" i="17"/>
  <c r="K98" i="17"/>
  <c r="E98" i="17"/>
  <c r="R97" i="17"/>
  <c r="Q97" i="17"/>
  <c r="P97" i="17"/>
  <c r="K97" i="17"/>
  <c r="O97" i="17" s="1"/>
  <c r="R96" i="17"/>
  <c r="Q96" i="17"/>
  <c r="L96" i="17"/>
  <c r="P96" i="17" s="1"/>
  <c r="E96" i="17"/>
  <c r="O96" i="17" s="1"/>
  <c r="R95" i="17"/>
  <c r="Q95" i="17"/>
  <c r="L95" i="17"/>
  <c r="P95" i="17" s="1"/>
  <c r="E95" i="17"/>
  <c r="O95" i="17" s="1"/>
  <c r="R94" i="17"/>
  <c r="Q94" i="17"/>
  <c r="L94" i="17"/>
  <c r="P94" i="17" s="1"/>
  <c r="E94" i="17"/>
  <c r="R93" i="17"/>
  <c r="Q93" i="17"/>
  <c r="L93" i="17"/>
  <c r="P93" i="17" s="1"/>
  <c r="E93" i="17"/>
  <c r="O93" i="17" s="1"/>
  <c r="N92" i="17"/>
  <c r="M92" i="17"/>
  <c r="J92" i="17"/>
  <c r="I92" i="17"/>
  <c r="H92" i="17"/>
  <c r="G92" i="17"/>
  <c r="D92" i="17"/>
  <c r="R90" i="17"/>
  <c r="Q90" i="17"/>
  <c r="L90" i="17"/>
  <c r="P90" i="17" s="1"/>
  <c r="R89" i="17"/>
  <c r="Q89" i="17"/>
  <c r="L89" i="17"/>
  <c r="P89" i="17" s="1"/>
  <c r="E89" i="17"/>
  <c r="O89" i="17" s="1"/>
  <c r="R88" i="17"/>
  <c r="Q88" i="17"/>
  <c r="L88" i="17"/>
  <c r="P88" i="17" s="1"/>
  <c r="E88" i="17"/>
  <c r="O88" i="17" s="1"/>
  <c r="R87" i="17"/>
  <c r="Q87" i="17"/>
  <c r="L87" i="17"/>
  <c r="P87" i="17" s="1"/>
  <c r="E87" i="17"/>
  <c r="O87" i="17" s="1"/>
  <c r="R86" i="17"/>
  <c r="Q86" i="17"/>
  <c r="L86" i="17"/>
  <c r="P86" i="17" s="1"/>
  <c r="E86" i="17"/>
  <c r="R85" i="17"/>
  <c r="Q85" i="17"/>
  <c r="L85" i="17"/>
  <c r="P85" i="17" s="1"/>
  <c r="E85" i="17"/>
  <c r="O85" i="17" s="1"/>
  <c r="N84" i="17"/>
  <c r="M84" i="17"/>
  <c r="K84" i="17"/>
  <c r="J84" i="17"/>
  <c r="I84" i="17"/>
  <c r="H84" i="17"/>
  <c r="G84" i="17"/>
  <c r="L82" i="17"/>
  <c r="P82" i="17" s="1"/>
  <c r="E82" i="17"/>
  <c r="O82" i="17" s="1"/>
  <c r="R81" i="17"/>
  <c r="Q81" i="17"/>
  <c r="L81" i="17"/>
  <c r="P81" i="17" s="1"/>
  <c r="E81" i="17"/>
  <c r="O81" i="17" s="1"/>
  <c r="R80" i="17"/>
  <c r="Q80" i="17"/>
  <c r="L80" i="17"/>
  <c r="P80" i="17" s="1"/>
  <c r="E80" i="17"/>
  <c r="O80" i="17" s="1"/>
  <c r="R79" i="17"/>
  <c r="Q79" i="17"/>
  <c r="L79" i="17"/>
  <c r="P79" i="17" s="1"/>
  <c r="E79" i="17"/>
  <c r="O79" i="17" s="1"/>
  <c r="R78" i="17"/>
  <c r="Q78" i="17"/>
  <c r="L78" i="17"/>
  <c r="P78" i="17" s="1"/>
  <c r="E78" i="17"/>
  <c r="O78" i="17" s="1"/>
  <c r="R77" i="17"/>
  <c r="Q77" i="17"/>
  <c r="L77" i="17"/>
  <c r="P77" i="17" s="1"/>
  <c r="E77" i="17"/>
  <c r="O77" i="17" s="1"/>
  <c r="R76" i="17"/>
  <c r="Q76" i="17"/>
  <c r="L76" i="17"/>
  <c r="P76" i="17" s="1"/>
  <c r="E76" i="17"/>
  <c r="R75" i="17"/>
  <c r="Q75" i="17"/>
  <c r="L75" i="17"/>
  <c r="E75" i="17"/>
  <c r="O75" i="17" s="1"/>
  <c r="N74" i="17"/>
  <c r="M74" i="17"/>
  <c r="K74" i="17"/>
  <c r="J74" i="17"/>
  <c r="I74" i="17"/>
  <c r="H74" i="17"/>
  <c r="G74" i="17"/>
  <c r="D74" i="17"/>
  <c r="C74" i="17"/>
  <c r="R68" i="17"/>
  <c r="Q68" i="17"/>
  <c r="P68" i="17"/>
  <c r="K68" i="17"/>
  <c r="O68" i="17" s="1"/>
  <c r="R67" i="17"/>
  <c r="Q67" i="17"/>
  <c r="P67" i="17"/>
  <c r="K67" i="17"/>
  <c r="K51" i="17" s="1"/>
  <c r="E67" i="17"/>
  <c r="R66" i="17"/>
  <c r="Q66" i="17"/>
  <c r="P66" i="17"/>
  <c r="E66" i="17"/>
  <c r="O66" i="17" s="1"/>
  <c r="R64" i="17"/>
  <c r="Q64" i="17"/>
  <c r="L64" i="17"/>
  <c r="P64" i="17" s="1"/>
  <c r="O64" i="17"/>
  <c r="R63" i="17"/>
  <c r="Q63" i="17"/>
  <c r="L63" i="17"/>
  <c r="P63" i="17" s="1"/>
  <c r="E63" i="17"/>
  <c r="O63" i="17" s="1"/>
  <c r="R62" i="17"/>
  <c r="Q62" i="17"/>
  <c r="L62" i="17"/>
  <c r="P62" i="17" s="1"/>
  <c r="E62" i="17"/>
  <c r="R61" i="17"/>
  <c r="Q61" i="17"/>
  <c r="L61" i="17"/>
  <c r="P61" i="17" s="1"/>
  <c r="E61" i="17"/>
  <c r="O61" i="17" s="1"/>
  <c r="R60" i="17"/>
  <c r="Q60" i="17"/>
  <c r="L60" i="17"/>
  <c r="P60" i="17" s="1"/>
  <c r="E60" i="17"/>
  <c r="O60" i="17" s="1"/>
  <c r="R59" i="17"/>
  <c r="Q59" i="17"/>
  <c r="P59" i="17"/>
  <c r="E59" i="17"/>
  <c r="O59" i="17" s="1"/>
  <c r="R58" i="17"/>
  <c r="Q58" i="17"/>
  <c r="L58" i="17"/>
  <c r="P58" i="17" s="1"/>
  <c r="E58" i="17"/>
  <c r="O58" i="17" s="1"/>
  <c r="R57" i="17"/>
  <c r="Q57" i="17"/>
  <c r="L57" i="17"/>
  <c r="P57" i="17" s="1"/>
  <c r="E57" i="17"/>
  <c r="O57" i="17" s="1"/>
  <c r="R56" i="17"/>
  <c r="Q56" i="17"/>
  <c r="L56" i="17"/>
  <c r="P56" i="17" s="1"/>
  <c r="E56" i="17"/>
  <c r="O56" i="17" s="1"/>
  <c r="R55" i="17"/>
  <c r="Q55" i="17"/>
  <c r="L55" i="17"/>
  <c r="P55" i="17" s="1"/>
  <c r="E55" i="17"/>
  <c r="O55" i="17" s="1"/>
  <c r="R54" i="17"/>
  <c r="Q54" i="17"/>
  <c r="L54" i="17"/>
  <c r="P54" i="17" s="1"/>
  <c r="E54" i="17"/>
  <c r="O54" i="17" s="1"/>
  <c r="R53" i="17"/>
  <c r="Q53" i="17"/>
  <c r="L53" i="17"/>
  <c r="P53" i="17" s="1"/>
  <c r="E53" i="17"/>
  <c r="O53" i="17" s="1"/>
  <c r="R52" i="17"/>
  <c r="Q52" i="17"/>
  <c r="L52" i="17"/>
  <c r="L51" i="17" s="1"/>
  <c r="E52" i="17"/>
  <c r="O52" i="17" s="1"/>
  <c r="N51" i="17"/>
  <c r="M51" i="17"/>
  <c r="H51" i="17"/>
  <c r="G51" i="17"/>
  <c r="O50" i="17"/>
  <c r="L49" i="17"/>
  <c r="P49" i="17" s="1"/>
  <c r="E49" i="17"/>
  <c r="L48" i="17"/>
  <c r="E48" i="17"/>
  <c r="O48" i="17" s="1"/>
  <c r="L47" i="17"/>
  <c r="P47" i="17" s="1"/>
  <c r="E47" i="17"/>
  <c r="O47" i="17" s="1"/>
  <c r="L46" i="17"/>
  <c r="P46" i="17" s="1"/>
  <c r="E46" i="17"/>
  <c r="O46" i="17" s="1"/>
  <c r="N45" i="17"/>
  <c r="M45" i="17"/>
  <c r="K45" i="17"/>
  <c r="J45" i="17"/>
  <c r="I45" i="17"/>
  <c r="H45" i="17"/>
  <c r="G45" i="17"/>
  <c r="D45" i="17"/>
  <c r="C45" i="17"/>
  <c r="S37" i="17"/>
  <c r="P32" i="17"/>
  <c r="K32" i="17"/>
  <c r="E32" i="17"/>
  <c r="R31" i="17"/>
  <c r="Q31" i="17"/>
  <c r="K31" i="17"/>
  <c r="E31" i="17"/>
  <c r="R30" i="17"/>
  <c r="Q30" i="17"/>
  <c r="P30" i="17"/>
  <c r="P29" i="17" s="1"/>
  <c r="K30" i="17"/>
  <c r="K29" i="17" s="1"/>
  <c r="E30" i="17"/>
  <c r="E29" i="17" s="1"/>
  <c r="N29" i="17"/>
  <c r="N28" i="17" s="1"/>
  <c r="M29" i="17"/>
  <c r="M28" i="17" s="1"/>
  <c r="L29" i="17"/>
  <c r="L28" i="17" s="1"/>
  <c r="J29" i="17"/>
  <c r="J28" i="17" s="1"/>
  <c r="I29" i="17"/>
  <c r="I28" i="17" s="1"/>
  <c r="H29" i="17"/>
  <c r="G29" i="17"/>
  <c r="G28" i="17" s="1"/>
  <c r="F29" i="17"/>
  <c r="D29" i="17"/>
  <c r="D28" i="17" s="1"/>
  <c r="C29" i="17"/>
  <c r="C28" i="17" s="1"/>
  <c r="R27" i="17"/>
  <c r="Q27" i="17"/>
  <c r="P27" i="17"/>
  <c r="E27" i="17"/>
  <c r="O27" i="17" s="1"/>
  <c r="N26" i="17"/>
  <c r="M26" i="17"/>
  <c r="L26" i="17"/>
  <c r="J26" i="17"/>
  <c r="I26" i="17"/>
  <c r="H26" i="17"/>
  <c r="G26" i="17"/>
  <c r="D26" i="17"/>
  <c r="C26" i="17"/>
  <c r="P25" i="17"/>
  <c r="O25" i="17"/>
  <c r="P24" i="17"/>
  <c r="E24" i="17"/>
  <c r="O24" i="17" s="1"/>
  <c r="P23" i="17"/>
  <c r="E23" i="17"/>
  <c r="O23" i="17" s="1"/>
  <c r="R22" i="17"/>
  <c r="Q22" i="17"/>
  <c r="P22" i="17"/>
  <c r="E22" i="17"/>
  <c r="O22" i="17" s="1"/>
  <c r="R21" i="17"/>
  <c r="Q21" i="17"/>
  <c r="K21" i="17"/>
  <c r="E21" i="17"/>
  <c r="N20" i="17"/>
  <c r="M20" i="17"/>
  <c r="J20" i="17"/>
  <c r="I20" i="17"/>
  <c r="H20" i="17"/>
  <c r="G20" i="17"/>
  <c r="D20" i="17"/>
  <c r="C20" i="17"/>
  <c r="P17" i="17"/>
  <c r="K17" i="17"/>
  <c r="E17" i="17"/>
  <c r="R16" i="17"/>
  <c r="Q16" i="17"/>
  <c r="P16" i="17"/>
  <c r="K16" i="17"/>
  <c r="E16" i="17"/>
  <c r="R15" i="17"/>
  <c r="Q15" i="17"/>
  <c r="P15" i="17"/>
  <c r="E15" i="17"/>
  <c r="O15" i="17" s="1"/>
  <c r="R14" i="17"/>
  <c r="Q14" i="17"/>
  <c r="P14" i="17"/>
  <c r="K14" i="17"/>
  <c r="R13" i="17"/>
  <c r="Q13" i="17"/>
  <c r="P13" i="17"/>
  <c r="R12" i="17"/>
  <c r="Q12" i="17"/>
  <c r="P12" i="17"/>
  <c r="K12" i="17"/>
  <c r="N11" i="17"/>
  <c r="M11" i="17"/>
  <c r="L11" i="17"/>
  <c r="J11" i="17"/>
  <c r="I11" i="17"/>
  <c r="H11" i="17"/>
  <c r="G11" i="17"/>
  <c r="C11" i="17"/>
  <c r="A11" i="17"/>
  <c r="R9" i="17"/>
  <c r="Q9" i="17"/>
  <c r="P9" i="17"/>
  <c r="K9" i="17"/>
  <c r="E9" i="17"/>
  <c r="R8" i="17"/>
  <c r="Q8" i="17"/>
  <c r="P8" i="17"/>
  <c r="K8" i="17"/>
  <c r="R51" i="17" l="1"/>
  <c r="Q51" i="17"/>
  <c r="O62" i="17"/>
  <c r="E51" i="17"/>
  <c r="P31" i="17"/>
  <c r="P28" i="17" s="1"/>
  <c r="F28" i="17"/>
  <c r="F19" i="17" s="1"/>
  <c r="F38" i="17" s="1"/>
  <c r="C19" i="17"/>
  <c r="C38" i="17" s="1"/>
  <c r="N120" i="17"/>
  <c r="H120" i="17"/>
  <c r="K20" i="17"/>
  <c r="S116" i="17"/>
  <c r="Q74" i="17"/>
  <c r="Q11" i="17"/>
  <c r="O17" i="17"/>
  <c r="O14" i="17"/>
  <c r="S14" i="17" s="1"/>
  <c r="R103" i="17"/>
  <c r="Q103" i="17"/>
  <c r="O99" i="17"/>
  <c r="S99" i="17" s="1"/>
  <c r="R74" i="17"/>
  <c r="S97" i="17"/>
  <c r="R26" i="17"/>
  <c r="R11" i="17"/>
  <c r="K11" i="17"/>
  <c r="O126" i="17"/>
  <c r="E126" i="17"/>
  <c r="E120" i="17" s="1"/>
  <c r="S24" i="17"/>
  <c r="S79" i="17"/>
  <c r="S80" i="17"/>
  <c r="S57" i="17"/>
  <c r="S17" i="17"/>
  <c r="S22" i="17"/>
  <c r="S25" i="17"/>
  <c r="H43" i="17"/>
  <c r="S88" i="17"/>
  <c r="Q28" i="17"/>
  <c r="L74" i="17"/>
  <c r="O98" i="17"/>
  <c r="S98" i="17" s="1"/>
  <c r="D120" i="17"/>
  <c r="G19" i="17"/>
  <c r="G38" i="17" s="1"/>
  <c r="S23" i="17"/>
  <c r="P26" i="17"/>
  <c r="R45" i="17"/>
  <c r="S85" i="17"/>
  <c r="N19" i="17"/>
  <c r="N38" i="17" s="1"/>
  <c r="O124" i="17"/>
  <c r="O122" i="17" s="1"/>
  <c r="O12" i="17"/>
  <c r="S12" i="17" s="1"/>
  <c r="J19" i="17"/>
  <c r="J38" i="17" s="1"/>
  <c r="S15" i="17"/>
  <c r="O16" i="17"/>
  <c r="S16" i="17" s="1"/>
  <c r="Q29" i="17"/>
  <c r="R84" i="17"/>
  <c r="Q92" i="17"/>
  <c r="K92" i="17"/>
  <c r="L92" i="17"/>
  <c r="S108" i="17"/>
  <c r="Q110" i="17"/>
  <c r="S118" i="17"/>
  <c r="F120" i="17"/>
  <c r="N43" i="17"/>
  <c r="M19" i="17"/>
  <c r="M38" i="17" s="1"/>
  <c r="Q26" i="17"/>
  <c r="O31" i="17"/>
  <c r="J43" i="17"/>
  <c r="J41" i="17" s="1"/>
  <c r="J135" i="17" s="1"/>
  <c r="Q84" i="17"/>
  <c r="L84" i="17"/>
  <c r="R92" i="17"/>
  <c r="S114" i="17"/>
  <c r="S117" i="17"/>
  <c r="I43" i="17"/>
  <c r="I41" i="17" s="1"/>
  <c r="O9" i="17"/>
  <c r="S9" i="17" s="1"/>
  <c r="I19" i="17"/>
  <c r="I38" i="17" s="1"/>
  <c r="M43" i="17"/>
  <c r="P75" i="17"/>
  <c r="S75" i="17" s="1"/>
  <c r="S93" i="17"/>
  <c r="L103" i="17"/>
  <c r="L110" i="17"/>
  <c r="M120" i="17"/>
  <c r="S106" i="17"/>
  <c r="S104" i="17"/>
  <c r="S81" i="17"/>
  <c r="S78" i="17"/>
  <c r="S59" i="17"/>
  <c r="S66" i="17"/>
  <c r="S46" i="17"/>
  <c r="C43" i="17"/>
  <c r="C41" i="17" s="1"/>
  <c r="S58" i="17"/>
  <c r="P11" i="17"/>
  <c r="P120" i="17"/>
  <c r="S63" i="17"/>
  <c r="S53" i="17"/>
  <c r="D19" i="17"/>
  <c r="D38" i="17" s="1"/>
  <c r="E28" i="17"/>
  <c r="O30" i="17"/>
  <c r="S30" i="17" s="1"/>
  <c r="S29" i="17" s="1"/>
  <c r="E20" i="17"/>
  <c r="F43" i="17"/>
  <c r="S96" i="17"/>
  <c r="O8" i="17"/>
  <c r="S8" i="17" s="1"/>
  <c r="O49" i="17"/>
  <c r="S49" i="17" s="1"/>
  <c r="E45" i="17"/>
  <c r="E13" i="17"/>
  <c r="R20" i="17"/>
  <c r="O21" i="17"/>
  <c r="S27" i="17"/>
  <c r="K26" i="17"/>
  <c r="O29" i="17"/>
  <c r="K28" i="17"/>
  <c r="O32" i="17"/>
  <c r="S32" i="17" s="1"/>
  <c r="S47" i="17"/>
  <c r="S54" i="17"/>
  <c r="S64" i="17"/>
  <c r="O76" i="17"/>
  <c r="E74" i="17"/>
  <c r="O86" i="17"/>
  <c r="O94" i="17"/>
  <c r="E92" i="17"/>
  <c r="P103" i="17"/>
  <c r="G120" i="17"/>
  <c r="Q20" i="17"/>
  <c r="E105" i="17"/>
  <c r="D103" i="17"/>
  <c r="H28" i="17"/>
  <c r="R28" i="17" s="1"/>
  <c r="R29" i="17"/>
  <c r="S55" i="17"/>
  <c r="S60" i="17"/>
  <c r="S77" i="17"/>
  <c r="S82" i="17"/>
  <c r="P84" i="17"/>
  <c r="S87" i="17"/>
  <c r="S89" i="17"/>
  <c r="E90" i="17"/>
  <c r="O90" i="17" s="1"/>
  <c r="S90" i="17" s="1"/>
  <c r="D84" i="17"/>
  <c r="P92" i="17"/>
  <c r="S95" i="17"/>
  <c r="S107" i="17"/>
  <c r="R110" i="17"/>
  <c r="S115" i="17"/>
  <c r="S133" i="17"/>
  <c r="P52" i="17"/>
  <c r="P51" i="17" s="1"/>
  <c r="G43" i="17"/>
  <c r="Q45" i="17"/>
  <c r="P48" i="17"/>
  <c r="P45" i="17" s="1"/>
  <c r="L45" i="17"/>
  <c r="S56" i="17"/>
  <c r="S61" i="17"/>
  <c r="S62" i="17"/>
  <c r="O67" i="17"/>
  <c r="S67" i="17" s="1"/>
  <c r="S68" i="17"/>
  <c r="S101" i="17"/>
  <c r="S112" i="17"/>
  <c r="E110" i="17"/>
  <c r="O113" i="17"/>
  <c r="S113" i="17" s="1"/>
  <c r="P111" i="17"/>
  <c r="E26" i="17"/>
  <c r="F41" i="17" l="1"/>
  <c r="O51" i="17"/>
  <c r="F135" i="17"/>
  <c r="S31" i="17"/>
  <c r="H41" i="17"/>
  <c r="Q19" i="17"/>
  <c r="Q38" i="17" s="1"/>
  <c r="L20" i="17"/>
  <c r="L19" i="17" s="1"/>
  <c r="L38" i="17" s="1"/>
  <c r="P21" i="17"/>
  <c r="P20" i="17" s="1"/>
  <c r="P19" i="17" s="1"/>
  <c r="P38" i="17" s="1"/>
  <c r="S124" i="17"/>
  <c r="S122" i="17" s="1"/>
  <c r="I135" i="17"/>
  <c r="R43" i="17"/>
  <c r="K43" i="17"/>
  <c r="K41" i="17" s="1"/>
  <c r="N41" i="17"/>
  <c r="O45" i="17"/>
  <c r="O120" i="17"/>
  <c r="C135" i="17"/>
  <c r="K19" i="17"/>
  <c r="K38" i="17" s="1"/>
  <c r="P74" i="17"/>
  <c r="M41" i="17"/>
  <c r="M135" i="17" s="1"/>
  <c r="D43" i="17"/>
  <c r="D41" i="17" s="1"/>
  <c r="D135" i="17" s="1"/>
  <c r="E84" i="17"/>
  <c r="E19" i="17"/>
  <c r="S52" i="17"/>
  <c r="S51" i="17" s="1"/>
  <c r="S26" i="17"/>
  <c r="G41" i="17"/>
  <c r="Q43" i="17"/>
  <c r="S48" i="17"/>
  <c r="S45" i="17" s="1"/>
  <c r="O110" i="17"/>
  <c r="O28" i="17"/>
  <c r="O20" i="17"/>
  <c r="S86" i="17"/>
  <c r="S84" i="17" s="1"/>
  <c r="O84" i="17"/>
  <c r="L43" i="17"/>
  <c r="L41" i="17" s="1"/>
  <c r="P110" i="17"/>
  <c r="S111" i="17"/>
  <c r="S110" i="17" s="1"/>
  <c r="S28" i="17"/>
  <c r="S94" i="17"/>
  <c r="S92" i="17" s="1"/>
  <c r="O92" i="17"/>
  <c r="S76" i="17"/>
  <c r="S74" i="17" s="1"/>
  <c r="O74" i="17"/>
  <c r="O26" i="17"/>
  <c r="H19" i="17"/>
  <c r="H38" i="17" s="1"/>
  <c r="O105" i="17"/>
  <c r="E103" i="17"/>
  <c r="E11" i="17"/>
  <c r="O13" i="17"/>
  <c r="E38" i="17" l="1"/>
  <c r="S126" i="17"/>
  <c r="S120" i="17" s="1"/>
  <c r="R41" i="17"/>
  <c r="S21" i="17"/>
  <c r="S20" i="17" s="1"/>
  <c r="S19" i="17" s="1"/>
  <c r="L135" i="17"/>
  <c r="K135" i="17"/>
  <c r="N135" i="17"/>
  <c r="P43" i="17"/>
  <c r="O19" i="17"/>
  <c r="E43" i="17"/>
  <c r="E41" i="17" s="1"/>
  <c r="S105" i="17"/>
  <c r="S103" i="17" s="1"/>
  <c r="S43" i="17" s="1"/>
  <c r="O103" i="17"/>
  <c r="O43" i="17" s="1"/>
  <c r="O41" i="17" s="1"/>
  <c r="S13" i="17"/>
  <c r="S11" i="17" s="1"/>
  <c r="O11" i="17"/>
  <c r="G135" i="17"/>
  <c r="Q41" i="17"/>
  <c r="R19" i="17"/>
  <c r="R38" i="17" s="1"/>
  <c r="E135" i="17" l="1"/>
  <c r="O38" i="17"/>
  <c r="O135" i="17" s="1"/>
  <c r="S38" i="17"/>
  <c r="S41" i="17"/>
  <c r="P41" i="17"/>
  <c r="P135" i="17" s="1"/>
  <c r="H135" i="17"/>
  <c r="S135" i="17" l="1"/>
  <c r="AG99" i="15"/>
  <c r="AG98" i="15"/>
  <c r="AG97" i="15"/>
  <c r="AG96" i="15"/>
  <c r="AG90" i="15"/>
  <c r="AG79" i="15"/>
  <c r="AG78" i="15"/>
  <c r="AG77" i="15"/>
  <c r="AG76" i="15"/>
  <c r="AG74" i="15"/>
  <c r="AG67" i="15"/>
  <c r="AG60" i="15"/>
  <c r="AG59" i="15"/>
  <c r="AG57" i="15"/>
  <c r="AG56" i="15"/>
  <c r="AG43" i="15"/>
  <c r="AG32" i="15"/>
  <c r="Y118" i="15" l="1"/>
  <c r="Y117" i="15"/>
  <c r="AG124" i="15" l="1"/>
  <c r="U93" i="15"/>
  <c r="V93" i="15" s="1"/>
  <c r="U94" i="15"/>
  <c r="AG88" i="15" l="1"/>
  <c r="AG126" i="15" l="1"/>
  <c r="AG128" i="15" s="1"/>
  <c r="AG131" i="15"/>
  <c r="H129" i="15"/>
  <c r="Y126" i="15" l="1"/>
  <c r="I124" i="15"/>
  <c r="Y124" i="15" s="1"/>
  <c r="Y121" i="15" l="1"/>
  <c r="Y120" i="15"/>
  <c r="I119" i="15"/>
  <c r="Y119" i="15" s="1"/>
  <c r="Y122" i="15" l="1"/>
  <c r="I129" i="15"/>
  <c r="J129" i="15" l="1"/>
  <c r="P99" i="15" l="1"/>
  <c r="P102" i="15"/>
  <c r="M102" i="15" l="1"/>
  <c r="O102" i="15" l="1"/>
  <c r="K102" i="15" l="1"/>
  <c r="K94" i="15" l="1"/>
  <c r="I114" i="15" l="1"/>
  <c r="Y114" i="15" l="1"/>
  <c r="AG83" i="15"/>
  <c r="AG48" i="15"/>
  <c r="I115" i="15"/>
  <c r="Y115" i="15" s="1"/>
  <c r="AG110" i="15"/>
  <c r="AG100" i="15"/>
  <c r="AG94" i="15"/>
  <c r="AG93" i="15"/>
  <c r="AG89" i="15"/>
  <c r="AG87" i="15"/>
  <c r="AG65" i="15"/>
  <c r="AG64" i="15"/>
  <c r="AG53" i="15"/>
  <c r="AG52" i="15"/>
  <c r="AG51" i="15"/>
  <c r="AG50" i="15"/>
  <c r="AG49" i="15"/>
  <c r="AG47" i="15"/>
  <c r="AG46" i="15"/>
  <c r="AG24" i="15"/>
  <c r="AG22" i="15"/>
  <c r="AG21" i="15"/>
  <c r="AG19" i="15"/>
  <c r="AG18" i="15"/>
  <c r="AG17" i="15"/>
  <c r="AG16" i="15"/>
  <c r="AG15" i="15"/>
  <c r="AG11" i="15"/>
  <c r="AG12" i="15"/>
  <c r="AG44" i="15" l="1"/>
  <c r="AG80" i="15"/>
  <c r="AG75" i="15"/>
  <c r="AG45" i="15"/>
  <c r="I116" i="15"/>
  <c r="Y116" i="15" s="1"/>
  <c r="AG58" i="15"/>
  <c r="AG40" i="15"/>
  <c r="AH48" i="15"/>
  <c r="AG55" i="15"/>
  <c r="AG69" i="15"/>
  <c r="AG73" i="15"/>
  <c r="AG70" i="15"/>
  <c r="AG71" i="15"/>
  <c r="AG95" i="15"/>
  <c r="R102" i="15"/>
  <c r="AG102" i="15"/>
  <c r="AG72" i="15"/>
  <c r="AG86" i="15"/>
  <c r="AG63" i="15" l="1"/>
  <c r="AG14" i="15"/>
  <c r="AG38" i="15"/>
  <c r="AG92" i="15"/>
  <c r="AG101" i="15"/>
  <c r="AG68" i="15"/>
  <c r="AG84" i="15"/>
  <c r="AG85" i="15"/>
  <c r="AG91" i="15" l="1"/>
  <c r="AG37" i="15"/>
  <c r="AG36" i="15" l="1"/>
  <c r="AG54" i="15"/>
  <c r="AG66" i="15"/>
  <c r="AG35" i="15" l="1"/>
  <c r="AG34" i="15" l="1"/>
  <c r="AG33" i="15" l="1"/>
  <c r="AG31" i="15" l="1"/>
  <c r="AG30" i="15" l="1"/>
  <c r="AG29" i="15" l="1"/>
  <c r="AG28" i="15" l="1"/>
  <c r="AG27" i="15" l="1"/>
  <c r="AG26" i="15" l="1"/>
  <c r="AG25" i="15" l="1"/>
  <c r="AG23" i="15" l="1"/>
  <c r="AG20" i="15" l="1"/>
  <c r="AG13" i="15" l="1"/>
  <c r="AG111" i="15" l="1"/>
</calcChain>
</file>

<file path=xl/sharedStrings.xml><?xml version="1.0" encoding="utf-8"?>
<sst xmlns="http://schemas.openxmlformats.org/spreadsheetml/2006/main" count="527" uniqueCount="399">
  <si>
    <t>NIVEL RENTISTICO</t>
  </si>
  <si>
    <t>INGRESOS PROPIOS</t>
  </si>
  <si>
    <t>INGRESOS CORRIENTES</t>
  </si>
  <si>
    <t>Tributarios</t>
  </si>
  <si>
    <t>No Tributarios</t>
  </si>
  <si>
    <t>Venta de Bienes y Servicios</t>
  </si>
  <si>
    <t>Licencias, permisos y tramites ambientales</t>
  </si>
  <si>
    <t>Otros por Venta de Bienes y Servicios</t>
  </si>
  <si>
    <t>Operaciones Comerciales</t>
  </si>
  <si>
    <t>Aportes Patronales</t>
  </si>
  <si>
    <t>Aportes de Afiliados</t>
  </si>
  <si>
    <t>Aportes de otras entidades</t>
  </si>
  <si>
    <t>Otros Ingresos</t>
  </si>
  <si>
    <t>Tasa Material de Arrastre</t>
  </si>
  <si>
    <t>Tasa por Uso del Agua</t>
  </si>
  <si>
    <t>Tasa Aprovechamiento Forestal</t>
  </si>
  <si>
    <t>Multas y sanciones</t>
  </si>
  <si>
    <t>RECURSOS DE CAPITAL</t>
  </si>
  <si>
    <t>Crédito externo</t>
  </si>
  <si>
    <t>Perfeccionado</t>
  </si>
  <si>
    <t>Autorizado</t>
  </si>
  <si>
    <t>Crédito Interno</t>
  </si>
  <si>
    <t>Rendimientos Financieros</t>
  </si>
  <si>
    <t>Recursos del Balance</t>
  </si>
  <si>
    <t>Venta de Activos</t>
  </si>
  <si>
    <t>Cancelación de Reservas</t>
  </si>
  <si>
    <t>Recuperación de Cartera</t>
  </si>
  <si>
    <t>Otros Recursos del Balance</t>
  </si>
  <si>
    <t>Donaciones</t>
  </si>
  <si>
    <t>RENTAS PARAFISCALES</t>
  </si>
  <si>
    <t>APORTES DE LA NACION</t>
  </si>
  <si>
    <t>Funcionamiento</t>
  </si>
  <si>
    <t>Inversión</t>
  </si>
  <si>
    <t>CONCEPTO</t>
  </si>
  <si>
    <t>RECURSOS PROPIOS
$</t>
  </si>
  <si>
    <t>RECURSOS DE LA NACION 
$</t>
  </si>
  <si>
    <t>TOTAL RECURSOS 
(PROPIOS -NACION)
$</t>
  </si>
  <si>
    <t>GASTOS DE PERSONAL</t>
  </si>
  <si>
    <t>GASTOS GENERALES</t>
  </si>
  <si>
    <t>Adquisición de Bienes</t>
  </si>
  <si>
    <t>Adquisición de Servicios</t>
  </si>
  <si>
    <t>Impuestos y Multas</t>
  </si>
  <si>
    <t>TRANSFERENCIAS CORRIENTES</t>
  </si>
  <si>
    <t>ADMINISTRACION PUBLICA CENTRAL</t>
  </si>
  <si>
    <t>Fondo de Compensación Ambiental</t>
  </si>
  <si>
    <t xml:space="preserve">TRANSFERENCIAS PREVISION Y SEGURIDAD SOCIAL </t>
  </si>
  <si>
    <t>Mesadas Pensionales</t>
  </si>
  <si>
    <t>OTRAS TRANSFERENCIAS</t>
  </si>
  <si>
    <t>SENTENCIAS Y CONCILIACIONES</t>
  </si>
  <si>
    <t>Sentencias y Conciliaciones</t>
  </si>
  <si>
    <t xml:space="preserve">OTRAS </t>
  </si>
  <si>
    <t>TOTAL GASTOS DE FUNCIONAMIENTO</t>
  </si>
  <si>
    <t>TOTAL SERVICIO DE LA DEUDA</t>
  </si>
  <si>
    <t xml:space="preserve">TOTAL PRESUPUESTO  </t>
  </si>
  <si>
    <t>CORPORACION AUTONOMA REGIONAL DEL MAGDALENA "CORPAMAG"</t>
  </si>
  <si>
    <t>Seguimiento</t>
  </si>
  <si>
    <t>2.4 Recuperación, Mantenimiento y conservación de la sección hidráulica y márgenes de los Ríos Sevilla, Frio Aracataca, Fundación y humedales afluentes al Complejo C.G.S.M.</t>
  </si>
  <si>
    <t>2.6 Implementación de Estrategias para Adaptación Al Cambio Climático</t>
  </si>
  <si>
    <t>PROGRAMA 3. PLANIFICACIÓN AMBIENTAL DEL TERRITORIO PARA LA ADAPTACIÓN AL CAMBIO CLIMÁTICO</t>
  </si>
  <si>
    <t>3.4 Gestión de la zona costera, para mitigación de amenazas marino-costeras</t>
  </si>
  <si>
    <t>5.2 Obras de recuperación de humedales y cuerpos de agua para la mitigación del riesgo</t>
  </si>
  <si>
    <t>5.3 Recuperación de la capacidad hidráulica del Rio Frio como estrategia  para la mitigacipon del riesgo de inundación en el Municipio de Zona Bananera, Etapa  3 entre las abscisas k17+300 hasta k24+800</t>
  </si>
  <si>
    <t>PROGRAMA 6. GESTIÓN AMBIENTAL PARA EL DESARROLLO SOSTENIBLE</t>
  </si>
  <si>
    <t>6.1 Fortalecimiento técnico y logístico para el Control, seguimiento monitoreo al uso, aprovechamiento y manejo de los recursos naturales</t>
  </si>
  <si>
    <t>1.1 Formación educativo Ambiental</t>
  </si>
  <si>
    <t>1.2  Promoción de la Educación Ambiental</t>
  </si>
  <si>
    <t>PROGRAMA 2. ESTRATÉGIAS PARA LA CONSERVACIÓN DE LA BIODIVERSIDAD</t>
  </si>
  <si>
    <t>2.1 Declaración Socialización Implementación y Manejo de áreas Protegidas</t>
  </si>
  <si>
    <t>2.2 Restauración de Ecosistemas</t>
  </si>
  <si>
    <t>2.3 Recuperación, mantenimiento y conservación de los caños del Complejo Deltaico Estuarino del Río Magdalena</t>
  </si>
  <si>
    <t>2.5 Recuperación y Protección de Especies</t>
  </si>
  <si>
    <t>2.7  Implementación de estrategias para la sostenibilidad ambiental de la CGSM</t>
  </si>
  <si>
    <t>3.1 Orientación de los modelos de ocupación territorial y competitividad Municipal</t>
  </si>
  <si>
    <t>3.2 Adaptación y mitigación al cambio climático</t>
  </si>
  <si>
    <t>3.3 Formulación de instrumentos para el ordenamiento ambiental</t>
  </si>
  <si>
    <t>PROGRAMA 4. GESTIÓN INTEGRAL DEL RECURSO HIDRICO</t>
  </si>
  <si>
    <t>4.1 Administración del recurso hídrico para su sostenibilidad</t>
  </si>
  <si>
    <t>4.2 Gobernanza del Recurso Hídrico</t>
  </si>
  <si>
    <t>4.3 Control y monitoreo del recurso hídrico</t>
  </si>
  <si>
    <t>PROGRAMA 5. GESTIÓN DEL RIESGO</t>
  </si>
  <si>
    <t>5.1 Generación de conocimiento para la prevención del riesgo</t>
  </si>
  <si>
    <t>6.2 Asuntos Ambientales y Urbanos</t>
  </si>
  <si>
    <t xml:space="preserve">6.3  Fortalecimiento del laboratorio ambiental </t>
  </si>
  <si>
    <t xml:space="preserve">PROGRAMA 7. FORTALECIMIENTO INSTITUCIONAL </t>
  </si>
  <si>
    <t>7.1 Gestión de la Información</t>
  </si>
  <si>
    <t xml:space="preserve">7.2 Buen Gobierno </t>
  </si>
  <si>
    <t>7.3 Gestión del Talento Humano</t>
  </si>
  <si>
    <t>7.4 Eficiencia Administrativa</t>
  </si>
  <si>
    <t>7.5 Gestión Financiera</t>
  </si>
  <si>
    <t>ANEXO 5-2</t>
  </si>
  <si>
    <t>INFORME PRESUPUESTAL DE GASTOS</t>
  </si>
  <si>
    <t>PRESUPUESTADO</t>
  </si>
  <si>
    <t>MODIFICACIONES</t>
  </si>
  <si>
    <t>PRESUPUESTO DEFINIITIVO</t>
  </si>
  <si>
    <t>COMPROMETIDO</t>
  </si>
  <si>
    <t>SALDO POR COMPROMETER</t>
  </si>
  <si>
    <t>1-R21</t>
  </si>
  <si>
    <t>204-R21</t>
  </si>
  <si>
    <t>203 -R 10-20</t>
  </si>
  <si>
    <t>203 -R 21</t>
  </si>
  <si>
    <t>3211-R10-20</t>
  </si>
  <si>
    <t>Cuota de Auditaje Contraloría Nacional</t>
  </si>
  <si>
    <t>3212-21</t>
  </si>
  <si>
    <t>3212-20</t>
  </si>
  <si>
    <t>Distribución a Gastos de Funcionamiento. F.C.A.</t>
  </si>
  <si>
    <t>3511-R20</t>
  </si>
  <si>
    <t>361-R20</t>
  </si>
  <si>
    <t>3621-R20</t>
  </si>
  <si>
    <t>3621-R21</t>
  </si>
  <si>
    <t>113-900-7 R20</t>
  </si>
  <si>
    <t>113-900-7 R21</t>
  </si>
  <si>
    <t>520-900-15 R20</t>
  </si>
  <si>
    <t>PROGRAMA 1. FORTALECIMIENTO DE LA EDUCACIÓN AMBIENTAL Y CULTURA CIUDADANA</t>
  </si>
  <si>
    <t>310-900-02 R20</t>
  </si>
  <si>
    <t>310-900-02 R21</t>
  </si>
  <si>
    <t>310-900-03 R20</t>
  </si>
  <si>
    <t>310-900-03 R21</t>
  </si>
  <si>
    <t>520-900-20 R20</t>
  </si>
  <si>
    <t>520-900-20 R21</t>
  </si>
  <si>
    <t>520-900-21 R20</t>
  </si>
  <si>
    <t>520-900-21 R21</t>
  </si>
  <si>
    <t>2.2 Restauración de Ecosistemas (Agua)</t>
  </si>
  <si>
    <t>113-900-39 R20</t>
  </si>
  <si>
    <t>520-900-22 R20</t>
  </si>
  <si>
    <t>520-900-22 R21</t>
  </si>
  <si>
    <t>520-900-23 R20</t>
  </si>
  <si>
    <t>520-900-23 R21</t>
  </si>
  <si>
    <t>520-900-24 R20</t>
  </si>
  <si>
    <t>520-900-25-R20</t>
  </si>
  <si>
    <t>520-900-26 R20</t>
  </si>
  <si>
    <t>520-900-27 R20</t>
  </si>
  <si>
    <t>520-900-28 R20</t>
  </si>
  <si>
    <t>,</t>
  </si>
  <si>
    <t>520-904-01 R20</t>
  </si>
  <si>
    <t>520-904-02 R20</t>
  </si>
  <si>
    <t>520-904-03 R20</t>
  </si>
  <si>
    <t>520-904-03 R21</t>
  </si>
  <si>
    <t>4.3 Control y monitoreo del recurso hídrico (Tasa Retrib.)</t>
  </si>
  <si>
    <t>520-900-30 R20</t>
  </si>
  <si>
    <t>113-904-02 R20</t>
  </si>
  <si>
    <t>113-904-02 R21</t>
  </si>
  <si>
    <t>520-900-15 R21</t>
  </si>
  <si>
    <t>520-905-01 R20</t>
  </si>
  <si>
    <t>520-905-01 R21</t>
  </si>
  <si>
    <t>520-905-02 R20</t>
  </si>
  <si>
    <t>450-900-01 R20</t>
  </si>
  <si>
    <t>520-900-31 R20</t>
  </si>
  <si>
    <t>520-900-31 R21</t>
  </si>
  <si>
    <t>520-900-32 R20</t>
  </si>
  <si>
    <t>520-900-33 R20</t>
  </si>
  <si>
    <t>520-900-33 R21</t>
  </si>
  <si>
    <t>520-900-34-R20</t>
  </si>
  <si>
    <t>3212-R20</t>
  </si>
  <si>
    <t>204- R 10- 20</t>
  </si>
  <si>
    <t>1- R 10-20</t>
  </si>
  <si>
    <t>ANEXO 5-1</t>
  </si>
  <si>
    <t>INFORME PRESUPUESTAL DE INGRESOS</t>
  </si>
  <si>
    <t>PRESUPUESTO INICIAL</t>
  </si>
  <si>
    <t>PRESUPUESTO DEFINITIVO</t>
  </si>
  <si>
    <t>Participación Ambiental Municipios</t>
  </si>
  <si>
    <t>Sobretasa ambiental al impuesto predial</t>
  </si>
  <si>
    <t>Sobretasa ambiental al peaje</t>
  </si>
  <si>
    <t>Transferencias Sector Eléctrico</t>
  </si>
  <si>
    <t>Compensación Explotación Carbón</t>
  </si>
  <si>
    <t>Convenio DPS</t>
  </si>
  <si>
    <t>Convenio Invias</t>
  </si>
  <si>
    <t>Convenio Incoder</t>
  </si>
  <si>
    <t>Convenio Minambiente</t>
  </si>
  <si>
    <t>Convenio  Petrobras-museo del mar-omacha-acuario</t>
  </si>
  <si>
    <t>Convenio  Palermo Sociendad Portuaria</t>
  </si>
  <si>
    <t>Tasa Retributiva y Compensatoria</t>
  </si>
  <si>
    <t>Tasa por movilización forestal</t>
  </si>
  <si>
    <t>3128-05</t>
  </si>
  <si>
    <t>Tasa Recurso Hidrobiológico</t>
  </si>
  <si>
    <t xml:space="preserve">Rendimientos Financieros -Propios </t>
  </si>
  <si>
    <t>Rendimientos Financieros- Sobret. Amb.Peaje</t>
  </si>
  <si>
    <t>Excedente Financiero</t>
  </si>
  <si>
    <t>Excedentes Financieros -Propios</t>
  </si>
  <si>
    <t>Excedentes Financieros - Sobret. Amb Peaje</t>
  </si>
  <si>
    <t>Excedentes Financieros - Tasa Retributiva</t>
  </si>
  <si>
    <t>Excedentes Financieros - Aprovecham. Forestal</t>
  </si>
  <si>
    <t>Excedentes Financieros - Tasa Uso Agua</t>
  </si>
  <si>
    <t>Recuperación de Cartera-  Propios</t>
  </si>
  <si>
    <t>Recuperación de Cartera-  Sobret.Amb.Peaje</t>
  </si>
  <si>
    <t>Recuperación de Cartera- Tasa retributiva</t>
  </si>
  <si>
    <t>Recuperación de Cartera- Aprovecham. Forestal</t>
  </si>
  <si>
    <t>Recuperación de Cartera- Tasa  Uso Agua</t>
  </si>
  <si>
    <t xml:space="preserve">Vigencias expiradas </t>
  </si>
  <si>
    <t>Vigencias expiradas - Propios</t>
  </si>
  <si>
    <t>Vigencias expiradas - Agua</t>
  </si>
  <si>
    <t>Funcionamiento- Gastos Generales</t>
  </si>
  <si>
    <t>Funcionamiento- Transferencias</t>
  </si>
  <si>
    <t>Funcionamiento (F.C.A.)</t>
  </si>
  <si>
    <t>Funcionamiento Gastos de Personal -F.C.A.</t>
  </si>
  <si>
    <t>Funcionamiento Gastos Generales  -F.C.A.</t>
  </si>
  <si>
    <t>Funcionamiento Transferencias -F.C.A.</t>
  </si>
  <si>
    <t>Inversión - Nación</t>
  </si>
  <si>
    <t>Inversión (F.C.A.)</t>
  </si>
  <si>
    <t>Recuperación de Cartera- Seguimiento</t>
  </si>
  <si>
    <t>TOTAL INGRESOS VIGENCIA 2017</t>
  </si>
  <si>
    <t>43000</t>
  </si>
  <si>
    <t>43100</t>
  </si>
  <si>
    <t>43110</t>
  </si>
  <si>
    <t>43120</t>
  </si>
  <si>
    <t>43121</t>
  </si>
  <si>
    <t>4312101</t>
  </si>
  <si>
    <t>4312102</t>
  </si>
  <si>
    <t>43123</t>
  </si>
  <si>
    <t>43124</t>
  </si>
  <si>
    <t>43125</t>
  </si>
  <si>
    <t>43126</t>
  </si>
  <si>
    <t>4312601</t>
  </si>
  <si>
    <t>4312602</t>
  </si>
  <si>
    <t>4312603</t>
  </si>
  <si>
    <t>4312604</t>
  </si>
  <si>
    <t>4312605</t>
  </si>
  <si>
    <t>4312606</t>
  </si>
  <si>
    <t>4312607</t>
  </si>
  <si>
    <t>4312608</t>
  </si>
  <si>
    <t>43128</t>
  </si>
  <si>
    <t>4312801</t>
  </si>
  <si>
    <t>4312802</t>
  </si>
  <si>
    <t>4312803</t>
  </si>
  <si>
    <t>4312804</t>
  </si>
  <si>
    <t>4312805</t>
  </si>
  <si>
    <t>43200</t>
  </si>
  <si>
    <t>43210</t>
  </si>
  <si>
    <t>43211</t>
  </si>
  <si>
    <t>43212</t>
  </si>
  <si>
    <t>43220</t>
  </si>
  <si>
    <t>43221</t>
  </si>
  <si>
    <t>43222</t>
  </si>
  <si>
    <t>43230</t>
  </si>
  <si>
    <t>4323001</t>
  </si>
  <si>
    <t>4323002</t>
  </si>
  <si>
    <t>43250</t>
  </si>
  <si>
    <t>43251</t>
  </si>
  <si>
    <t>43252</t>
  </si>
  <si>
    <t>4325201</t>
  </si>
  <si>
    <t>4325202</t>
  </si>
  <si>
    <t>4325203</t>
  </si>
  <si>
    <t>4325204</t>
  </si>
  <si>
    <t>4325205</t>
  </si>
  <si>
    <t>43253</t>
  </si>
  <si>
    <t>43254</t>
  </si>
  <si>
    <t>4325401</t>
  </si>
  <si>
    <t>4325402</t>
  </si>
  <si>
    <t>4325403</t>
  </si>
  <si>
    <t>4325404</t>
  </si>
  <si>
    <t>4325405</t>
  </si>
  <si>
    <t>4325406</t>
  </si>
  <si>
    <t>43255</t>
  </si>
  <si>
    <t>432551</t>
  </si>
  <si>
    <t>4325511</t>
  </si>
  <si>
    <t>4325512</t>
  </si>
  <si>
    <t>43260</t>
  </si>
  <si>
    <t>44000</t>
  </si>
  <si>
    <t>44100</t>
  </si>
  <si>
    <t>4410001</t>
  </si>
  <si>
    <t>4410002</t>
  </si>
  <si>
    <t>4410003</t>
  </si>
  <si>
    <t>4410004</t>
  </si>
  <si>
    <t>4410005</t>
  </si>
  <si>
    <t>4410006</t>
  </si>
  <si>
    <t>44200</t>
  </si>
  <si>
    <t>44300</t>
  </si>
  <si>
    <t>4430001</t>
  </si>
  <si>
    <t>4430002</t>
  </si>
  <si>
    <t>518-00079-9</t>
  </si>
  <si>
    <t>BBVA</t>
  </si>
  <si>
    <t>04210-001904-3</t>
  </si>
  <si>
    <t>CAJA SOCIAL</t>
  </si>
  <si>
    <t>518-00731-5</t>
  </si>
  <si>
    <t>844-000331</t>
  </si>
  <si>
    <t>518-30515-6</t>
  </si>
  <si>
    <t>518-00182-1</t>
  </si>
  <si>
    <t>BANCO AGRARIO</t>
  </si>
  <si>
    <t>FIDUCIA OCCID</t>
  </si>
  <si>
    <t>FIDUCIA OCC</t>
  </si>
  <si>
    <t>400-02017-8</t>
  </si>
  <si>
    <t>400-02018-6</t>
  </si>
  <si>
    <t>BCO POPULAR</t>
  </si>
  <si>
    <t>516-591064-11</t>
  </si>
  <si>
    <t>BANCOLOMBIA</t>
  </si>
  <si>
    <t>844-000182</t>
  </si>
  <si>
    <t>BCO OCCID</t>
  </si>
  <si>
    <t>87092779-5</t>
  </si>
  <si>
    <t>DAVIVIENDA</t>
  </si>
  <si>
    <t>1171-0005-8538</t>
  </si>
  <si>
    <t>450-900-01 R21</t>
  </si>
  <si>
    <t>2.2 Restauración de Ecosistemas (Propios)</t>
  </si>
  <si>
    <t>2.5 Recuperación y Protección de Especies (propios)</t>
  </si>
  <si>
    <t>3.1 Orientación de los modelos de ocupación territorial y competitividad Municipal (Propios)</t>
  </si>
  <si>
    <t>520-900-27 R21</t>
  </si>
  <si>
    <t>3.3 Formulación de instrumentos para el ordenamiento ambiental (Propios)</t>
  </si>
  <si>
    <t>520-900-28 R21</t>
  </si>
  <si>
    <t>3.4 Gestión de la zona costera, para mitigación de amenazas marino-costeras (propios)</t>
  </si>
  <si>
    <t>520-900-30 R21</t>
  </si>
  <si>
    <t>5.1 Generación de conocimiento para la prevención del riesgo (Propios)</t>
  </si>
  <si>
    <t>7.2 Buen Gobierno  (Propios)</t>
  </si>
  <si>
    <t>7.4 Eficiencia Administrativa (Propios9</t>
  </si>
  <si>
    <t>520-904-01 R21</t>
  </si>
  <si>
    <t>4.3 Control y monitoreo del recurso hídrico (Propios.)</t>
  </si>
  <si>
    <t>6.2 Asuntos Ambientales y Urbanos (Propios)</t>
  </si>
  <si>
    <t>5.3 Recuperación de la capacidad hidráulica del Rio Frio como estrategia  para la mitigacipon del riesgo de inundación en el Municipio de Zona Bananera, Etapa  3 entre las abscisas k17+300 hasta k24+800 (propios</t>
  </si>
  <si>
    <t>3205-0900-001-R21</t>
  </si>
  <si>
    <t>2.3 Recuperación, mantenimiento y conservación de los caños del Complejo Deltaico Estuarino del Río Magdalena (Sobretasa pejae)</t>
  </si>
  <si>
    <t>5.4 Recuperacion de la sección hidráulica de cuerpos de agua que alimentan el sector noroeste de la C.G.S..M., como parte de su restablecmimiento Ambiental. (Sobretasa peaje)</t>
  </si>
  <si>
    <t>670-900-4- R21</t>
  </si>
  <si>
    <t>5.5.  Conformacion de muro de contención y recuperación del Caño Shiller en el sector de la Ciénaga Don Alonso corredimiento de Medialuna, Municipio de Pivijay, Dpto del Magdalena (Sobretasa Predial)</t>
  </si>
  <si>
    <t>5.2 Obras de recuperación de humedales y cuerpos de agua para la mitigación del riesgo (Sobretasa Predial)</t>
  </si>
  <si>
    <t>1.1 Formación educativo Ambiental (Sobretasa predial)</t>
  </si>
  <si>
    <t>7.1 Gestión de la Información (Sobretasa Predial)</t>
  </si>
  <si>
    <t>6.1 Fortalecimiento técnico y logístico para el Control, seguimiento monitoreo al uso, aprovechamiento y manejo de los recursos naturales (Sobretasa Predial)</t>
  </si>
  <si>
    <t>2.1 Declaración Socialización Implementación y Manejo de áreas Protegidas (Sobretasa Predial)</t>
  </si>
  <si>
    <t>520-900-25-R21</t>
  </si>
  <si>
    <t xml:space="preserve">                                                                                                     </t>
  </si>
  <si>
    <t>1.2  Promoción de la Educación Ambiental  (Sobretasa predial)</t>
  </si>
  <si>
    <t>3205-0900-001- R10</t>
  </si>
  <si>
    <t>Convenios</t>
  </si>
  <si>
    <t>TOTAL INGRESOS VIGENCIA 2016</t>
  </si>
  <si>
    <t>Funcionamiento -Gastos de Personal</t>
  </si>
  <si>
    <t>113-902-41-R20</t>
  </si>
  <si>
    <t>2.16 obras de mitigación y control de inundaciones en los distritos de adecuación de tierras en los municipios de zona bananera, Aracataca y fundación, en el departamento del Magdalena.</t>
  </si>
  <si>
    <t>TOTAL INVERSION</t>
  </si>
  <si>
    <t>TOTAL INVERSION  PLAN DE ACCCION INSTITUCIONAL 2016-2019</t>
  </si>
  <si>
    <t>TOTAL INVERSION  PLAN DE ACCCION CORPORATIVO AMBIENTAL 2012-2015</t>
  </si>
  <si>
    <t>Convenio Minambiente No. 559</t>
  </si>
  <si>
    <t>2.8 Restauración ambiental de los caños El Burro y El Salado como aporte a la recuperación del Ecosistema de la C.G.S.M., Dpto. del Magdalena</t>
  </si>
  <si>
    <t>3.3 Formulación de instrumentos para el ordenamiento ambiental (Conv. Ministerio)</t>
  </si>
  <si>
    <t>Convenio Corpocesar 198-17</t>
  </si>
  <si>
    <t>Convenio Minambiente 618-17</t>
  </si>
  <si>
    <t>PAC NOVIEMBRE</t>
  </si>
  <si>
    <t>UNIVERS</t>
  </si>
  <si>
    <t>Convenio ADR.- 769-17</t>
  </si>
  <si>
    <t>PROGRAMA 2: PlANIFICACION Y ORDENAMIENTO AMBIENTAL DEL TERRITORIO</t>
  </si>
  <si>
    <t>INGRESOS PENDIENTE 2017</t>
  </si>
  <si>
    <t>Funcionamiento- Gastos Generales Reserva</t>
  </si>
  <si>
    <t>Inversión - Nación Reservas</t>
  </si>
  <si>
    <t>Servicio de la Deuda</t>
  </si>
  <si>
    <t>Vigencias expiradas - Incoder</t>
  </si>
  <si>
    <t>2.6 Implementación de Estrategias para Adaptación Al Cambio Climático (Foretal)</t>
  </si>
  <si>
    <t>PAGO PASIVO VIGENCIA EXPIRADA</t>
  </si>
  <si>
    <t>4.1 Administración del recurso hídrico para su sostenibilidad (Propios )</t>
  </si>
  <si>
    <t>3203-0900-1 R21</t>
  </si>
  <si>
    <t xml:space="preserve"> </t>
  </si>
  <si>
    <t>113-902-42 R 20</t>
  </si>
  <si>
    <t>3202-0900-1-11</t>
  </si>
  <si>
    <t>2.9. Conservación de la Biodiversidadd en el marco del programa guardabosques corazón del mundo en la cuenca media del río Fundación, dpto. del Magdalena</t>
  </si>
  <si>
    <t>Convenio Mineros  No. 249-2015</t>
  </si>
  <si>
    <t>Convenio Mineros  No. 249-2015 (2017)</t>
  </si>
  <si>
    <t>Convenio  ADR  517-18</t>
  </si>
  <si>
    <t>OGLIGACIONES</t>
  </si>
  <si>
    <t>PAGO</t>
  </si>
  <si>
    <t>OBLIGACIONES</t>
  </si>
  <si>
    <t>TOTAL GTOS.GRALES</t>
  </si>
  <si>
    <t>TOTAL GTOS.PERSONAL</t>
  </si>
  <si>
    <t>SALDO AUX.4722900101 ESTAMP. PRO-UNAL Y DEMAS UNIVERSIDADES.</t>
  </si>
  <si>
    <t>3203-0900-1 R20</t>
  </si>
  <si>
    <t>Convenio Invias 01221</t>
  </si>
  <si>
    <t>Convenio AGRIFEED No. 001-18</t>
  </si>
  <si>
    <t>Recuperación de Cartera-  Sobret.Amb.Predial</t>
  </si>
  <si>
    <t>Recuperacion de cartera -multas</t>
  </si>
  <si>
    <t>INGRESOS PENDIENTE 2018</t>
  </si>
  <si>
    <t>Convenio Mineros  No. 249-2015 (2018)</t>
  </si>
  <si>
    <t>Convenio ADR.- 517-18</t>
  </si>
  <si>
    <t>Inversión - Nación Descuentos</t>
  </si>
  <si>
    <t>Convenio Puertos No. 52-2016</t>
  </si>
  <si>
    <t>Funcionamiento- Gastos Generales Descuentos</t>
  </si>
  <si>
    <t>113-902-42 R 21</t>
  </si>
  <si>
    <t>Convenio Invias 001271</t>
  </si>
  <si>
    <t>Sistema General de Regalías</t>
  </si>
  <si>
    <t>Asiganc.Directas-Constr.obras control erosión desemboc.Río buritaca</t>
  </si>
  <si>
    <t>Fondo Comp.Regional 60%-Restaur.Caño Hondo como apte.recupr.ecos.CGSM</t>
  </si>
  <si>
    <t>Fondo Desarrollo Region-Restaur.hidraul.y amb.tributarios sector occiden.CGSM</t>
  </si>
  <si>
    <t>Fondo Desarrollo Region-Restaur.Caño Hondo como apte.recupr.ecos.CGSM</t>
  </si>
  <si>
    <t>Fondo Desarrollo Region-Restaur.amb.caño Martinica como apte.recupr.ecos.CGSM</t>
  </si>
  <si>
    <t>APORTES DE LA NACION (REGALIAS)</t>
  </si>
  <si>
    <t>VIGENCIA 2020</t>
  </si>
  <si>
    <t>SERVICIO A LA DEUDA INTERNA</t>
  </si>
  <si>
    <t>INTERESES DEUDA PUBLICA INTERNA</t>
  </si>
  <si>
    <t>725-R20</t>
  </si>
  <si>
    <t>Entidades Financieras - Ingresos Corrientes</t>
  </si>
  <si>
    <t>3205-0900-1</t>
  </si>
  <si>
    <t>Construcción de obras para el control de erosión en la desembocadura de Río Buritaca, Distrito de Santa Marta.</t>
  </si>
  <si>
    <t>3202-0900-3</t>
  </si>
  <si>
    <t>3202-0900-2</t>
  </si>
  <si>
    <t>3202-0900-4</t>
  </si>
  <si>
    <t>2.12 Restauración ambiental del caño Martinica como aporte a la recuperación del ecosistema de la  CGSM en el Departamento del Magdalena.</t>
  </si>
  <si>
    <t>EJECUCION PRESUPUESTAL DE INGRESOS -  ENERO - MARZO 2020</t>
  </si>
  <si>
    <t>EJECUCION PRESUPUESTAL ENERO A MARZO 2020</t>
  </si>
  <si>
    <t>RECAUDO  A MARZO -2020</t>
  </si>
  <si>
    <t>312617</t>
  </si>
  <si>
    <t>312618</t>
  </si>
  <si>
    <t>Convenio Palermo Soc.Portuaria 1-2020</t>
  </si>
  <si>
    <t>Convenio Puertos 2-2020</t>
  </si>
  <si>
    <t>2.10 Restauración hidráulica y ambiental de tributarios del sector occidental de la CGSM en el Departamento del Magdalena.</t>
  </si>
  <si>
    <t>2.11 Restauración del Caño Hondo como aporte a la recuperacióGn del ecosistema de la CGSM en el Departamento del Magdalena.</t>
  </si>
  <si>
    <t>TOTAL INGRESOS VIGENCIA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</si>
</sst>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-* #,##0.00_-;\-* #,##0.00_-;_-* &quot;-&quot;??_-;_-@_-"/>
    <numFmt numFmtId="165" formatCode="_-* #,##0\ _€_-;\-* #,##0\ _€_-;_-* &quot;-&quot;\ _€_-;_-@_-"/>
    <numFmt numFmtId="166" formatCode="_-* #,##0.00\ _€_-;\-* #,##0.00\ _€_-;_-* &quot;-&quot;??\ _€_-;_-@_-"/>
    <numFmt numFmtId="167" formatCode="_ * #,##0.00_ ;_ * \-#,##0.00_ ;_ * &quot;-&quot;??_ ;_ @_ "/>
    <numFmt numFmtId="168" formatCode="_ * #,##0_ ;_ * \-#,##0_ ;_ * &quot;-&quot;??_ ;_ @_ "/>
    <numFmt numFmtId="169" formatCode="_(* #,##0_);_(* \(#,##0\);_(* &quot;-&quot;??_);_(@_)"/>
    <numFmt numFmtId="170" formatCode="_-* #,##0\ _€_-;\-* #,##0\ _€_-;_-* &quot;-&quot;??\ _€_-;_-@_-"/>
    <numFmt numFmtId="171" formatCode="&quot;$&quot;\ #,##0;&quot;$&quot;\ \-#,##0"/>
    <numFmt numFmtId="172" formatCode="_ &quot;$&quot;\ * #,##0.00_ ;_ &quot;$&quot;\ * \-#,##0.00_ ;_ &quot;$&quot;\ * &quot;-&quot;??_ ;_ @_ 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b/>
      <vertAlign val="superscript"/>
      <sz val="10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sz val="9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vertAlign val="superscript"/>
      <sz val="10"/>
      <name val="Univers"/>
      <family val="2"/>
    </font>
    <font>
      <b/>
      <sz val="10"/>
      <name val="Univers"/>
      <family val="2"/>
    </font>
    <font>
      <sz val="9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1" fillId="0" borderId="0"/>
    <xf numFmtId="0" fontId="12" fillId="0" borderId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84">
    <xf numFmtId="0" fontId="0" fillId="0" borderId="0" xfId="0"/>
    <xf numFmtId="0" fontId="5" fillId="0" borderId="0" xfId="0" applyFont="1"/>
    <xf numFmtId="0" fontId="8" fillId="0" borderId="0" xfId="0" applyFont="1"/>
    <xf numFmtId="43" fontId="5" fillId="0" borderId="0" xfId="0" applyNumberFormat="1" applyFont="1"/>
    <xf numFmtId="1" fontId="7" fillId="0" borderId="2" xfId="0" applyNumberFormat="1" applyFont="1" applyBorder="1" applyAlignment="1">
      <alignment horizontal="left"/>
    </xf>
    <xf numFmtId="0" fontId="1" fillId="4" borderId="0" xfId="0" applyFont="1" applyFill="1"/>
    <xf numFmtId="168" fontId="5" fillId="4" borderId="0" xfId="0" applyNumberFormat="1" applyFont="1" applyFill="1"/>
    <xf numFmtId="0" fontId="5" fillId="4" borderId="0" xfId="0" applyFont="1" applyFill="1"/>
    <xf numFmtId="0" fontId="8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8" fillId="4" borderId="30" xfId="0" applyFont="1" applyFill="1" applyBorder="1" applyAlignment="1">
      <alignment horizontal="left" vertical="center"/>
    </xf>
    <xf numFmtId="0" fontId="1" fillId="4" borderId="0" xfId="0" applyFont="1" applyFill="1" applyAlignment="1">
      <alignment vertical="center"/>
    </xf>
    <xf numFmtId="168" fontId="1" fillId="4" borderId="0" xfId="0" applyNumberFormat="1" applyFont="1" applyFill="1"/>
    <xf numFmtId="168" fontId="8" fillId="4" borderId="0" xfId="0" applyNumberFormat="1" applyFont="1" applyFill="1"/>
    <xf numFmtId="167" fontId="5" fillId="0" borderId="0" xfId="1" applyNumberFormat="1" applyFont="1"/>
    <xf numFmtId="0" fontId="8" fillId="0" borderId="0" xfId="0" applyFont="1" applyAlignment="1">
      <alignment horizontal="center"/>
    </xf>
    <xf numFmtId="0" fontId="7" fillId="0" borderId="19" xfId="0" applyFont="1" applyBorder="1"/>
    <xf numFmtId="168" fontId="7" fillId="0" borderId="1" xfId="1" applyNumberFormat="1" applyFont="1" applyBorder="1" applyProtection="1">
      <protection locked="0"/>
    </xf>
    <xf numFmtId="168" fontId="5" fillId="0" borderId="0" xfId="0" applyNumberFormat="1" applyFont="1"/>
    <xf numFmtId="169" fontId="5" fillId="0" borderId="0" xfId="0" applyNumberFormat="1" applyFont="1"/>
    <xf numFmtId="167" fontId="8" fillId="0" borderId="0" xfId="1" applyNumberFormat="1" applyFont="1"/>
    <xf numFmtId="1" fontId="7" fillId="2" borderId="2" xfId="0" applyNumberFormat="1" applyFont="1" applyFill="1" applyBorder="1" applyAlignment="1">
      <alignment horizontal="left"/>
    </xf>
    <xf numFmtId="1" fontId="7" fillId="2" borderId="19" xfId="0" applyNumberFormat="1" applyFont="1" applyFill="1" applyBorder="1"/>
    <xf numFmtId="167" fontId="5" fillId="0" borderId="0" xfId="0" applyNumberFormat="1" applyFont="1"/>
    <xf numFmtId="1" fontId="3" fillId="11" borderId="27" xfId="0" applyNumberFormat="1" applyFont="1" applyFill="1" applyBorder="1"/>
    <xf numFmtId="1" fontId="7" fillId="4" borderId="2" xfId="0" applyNumberFormat="1" applyFont="1" applyFill="1" applyBorder="1" applyAlignment="1">
      <alignment horizontal="left"/>
    </xf>
    <xf numFmtId="1" fontId="7" fillId="4" borderId="19" xfId="0" applyNumberFormat="1" applyFont="1" applyFill="1" applyBorder="1"/>
    <xf numFmtId="168" fontId="7" fillId="4" borderId="1" xfId="1" applyNumberFormat="1" applyFont="1" applyFill="1" applyBorder="1" applyProtection="1">
      <protection locked="0"/>
    </xf>
    <xf numFmtId="168" fontId="7" fillId="4" borderId="8" xfId="1" applyNumberFormat="1" applyFont="1" applyFill="1" applyBorder="1" applyProtection="1">
      <protection locked="0"/>
    </xf>
    <xf numFmtId="1" fontId="3" fillId="11" borderId="4" xfId="0" applyNumberFormat="1" applyFont="1" applyFill="1" applyBorder="1"/>
    <xf numFmtId="168" fontId="3" fillId="11" borderId="21" xfId="1" applyNumberFormat="1" applyFont="1" applyFill="1" applyBorder="1" applyProtection="1">
      <protection locked="0"/>
    </xf>
    <xf numFmtId="0" fontId="5" fillId="0" borderId="0" xfId="0" applyFont="1" applyAlignment="1">
      <alignment horizontal="left"/>
    </xf>
    <xf numFmtId="1" fontId="7" fillId="4" borderId="19" xfId="0" applyNumberFormat="1" applyFont="1" applyFill="1" applyBorder="1" applyAlignment="1">
      <alignment horizontal="left"/>
    </xf>
    <xf numFmtId="0" fontId="9" fillId="4" borderId="1" xfId="3" applyFont="1" applyFill="1" applyBorder="1" applyAlignment="1">
      <alignment horizontal="center" vertical="center" wrapText="1"/>
    </xf>
    <xf numFmtId="1" fontId="7" fillId="11" borderId="27" xfId="0" applyNumberFormat="1" applyFont="1" applyFill="1" applyBorder="1"/>
    <xf numFmtId="0" fontId="5" fillId="4" borderId="1" xfId="0" applyFont="1" applyFill="1" applyBorder="1" applyAlignment="1">
      <alignment horizontal="center"/>
    </xf>
    <xf numFmtId="43" fontId="1" fillId="4" borderId="0" xfId="0" applyNumberFormat="1" applyFont="1" applyFill="1"/>
    <xf numFmtId="1" fontId="7" fillId="4" borderId="1" xfId="0" applyNumberFormat="1" applyFont="1" applyFill="1" applyBorder="1" applyAlignment="1">
      <alignment horizontal="left"/>
    </xf>
    <xf numFmtId="0" fontId="5" fillId="13" borderId="1" xfId="0" applyFont="1" applyFill="1" applyBorder="1" applyAlignment="1">
      <alignment vertical="center" wrapText="1"/>
    </xf>
    <xf numFmtId="168" fontId="5" fillId="4" borderId="37" xfId="0" applyNumberFormat="1" applyFont="1" applyFill="1" applyBorder="1"/>
    <xf numFmtId="0" fontId="1" fillId="4" borderId="2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2" fillId="4" borderId="0" xfId="0" applyFont="1" applyFill="1"/>
    <xf numFmtId="0" fontId="1" fillId="14" borderId="2" xfId="0" applyFont="1" applyFill="1" applyBorder="1" applyAlignment="1">
      <alignment vertical="center"/>
    </xf>
    <xf numFmtId="0" fontId="8" fillId="12" borderId="2" xfId="0" applyFont="1" applyFill="1" applyBorder="1" applyAlignment="1">
      <alignment vertical="center"/>
    </xf>
    <xf numFmtId="0" fontId="10" fillId="14" borderId="9" xfId="0" applyFont="1" applyFill="1" applyBorder="1" applyAlignment="1">
      <alignment vertical="center"/>
    </xf>
    <xf numFmtId="0" fontId="10" fillId="4" borderId="0" xfId="0" applyFont="1" applyFill="1"/>
    <xf numFmtId="4" fontId="5" fillId="0" borderId="0" xfId="0" applyNumberFormat="1" applyFont="1"/>
    <xf numFmtId="43" fontId="5" fillId="0" borderId="0" xfId="1" applyFont="1"/>
    <xf numFmtId="43" fontId="8" fillId="0" borderId="0" xfId="1" applyFont="1"/>
    <xf numFmtId="0" fontId="5" fillId="0" borderId="0" xfId="0" applyFont="1" applyAlignment="1">
      <alignment horizontal="center"/>
    </xf>
    <xf numFmtId="1" fontId="7" fillId="4" borderId="39" xfId="0" applyNumberFormat="1" applyFont="1" applyFill="1" applyBorder="1" applyAlignment="1">
      <alignment horizontal="left"/>
    </xf>
    <xf numFmtId="1" fontId="7" fillId="4" borderId="40" xfId="0" applyNumberFormat="1" applyFont="1" applyFill="1" applyBorder="1" applyAlignment="1">
      <alignment horizontal="left"/>
    </xf>
    <xf numFmtId="1" fontId="7" fillId="4" borderId="40" xfId="0" applyNumberFormat="1" applyFont="1" applyFill="1" applyBorder="1"/>
    <xf numFmtId="168" fontId="7" fillId="0" borderId="36" xfId="1" applyNumberFormat="1" applyFont="1" applyBorder="1" applyProtection="1">
      <protection locked="0"/>
    </xf>
    <xf numFmtId="168" fontId="7" fillId="4" borderId="36" xfId="1" applyNumberFormat="1" applyFont="1" applyFill="1" applyBorder="1" applyProtection="1">
      <protection locked="0"/>
    </xf>
    <xf numFmtId="168" fontId="7" fillId="4" borderId="41" xfId="1" applyNumberFormat="1" applyFont="1" applyFill="1" applyBorder="1" applyProtection="1">
      <protection locked="0"/>
    </xf>
    <xf numFmtId="1" fontId="7" fillId="0" borderId="39" xfId="0" applyNumberFormat="1" applyFont="1" applyBorder="1" applyAlignment="1">
      <alignment horizontal="left"/>
    </xf>
    <xf numFmtId="0" fontId="7" fillId="0" borderId="40" xfId="0" applyFont="1" applyBorder="1"/>
    <xf numFmtId="168" fontId="7" fillId="0" borderId="41" xfId="1" applyNumberFormat="1" applyFont="1" applyBorder="1" applyProtection="1">
      <protection locked="0"/>
    </xf>
    <xf numFmtId="0" fontId="7" fillId="0" borderId="1" xfId="0" applyFont="1" applyBorder="1"/>
    <xf numFmtId="168" fontId="5" fillId="0" borderId="1" xfId="0" applyNumberFormat="1" applyFont="1" applyBorder="1"/>
    <xf numFmtId="167" fontId="8" fillId="0" borderId="0" xfId="0" applyNumberFormat="1" applyFont="1"/>
    <xf numFmtId="0" fontId="2" fillId="6" borderId="2" xfId="0" applyFont="1" applyFill="1" applyBorder="1" applyAlignment="1">
      <alignment vertical="center"/>
    </xf>
    <xf numFmtId="0" fontId="1" fillId="12" borderId="28" xfId="0" applyFont="1" applyFill="1" applyBorder="1" applyAlignment="1">
      <alignment vertical="center"/>
    </xf>
    <xf numFmtId="168" fontId="3" fillId="11" borderId="22" xfId="1" applyNumberFormat="1" applyFont="1" applyFill="1" applyBorder="1" applyProtection="1">
      <protection locked="0"/>
    </xf>
    <xf numFmtId="168" fontId="8" fillId="0" borderId="0" xfId="0" applyNumberFormat="1" applyFont="1"/>
    <xf numFmtId="1" fontId="7" fillId="11" borderId="39" xfId="0" applyNumberFormat="1" applyFont="1" applyFill="1" applyBorder="1" applyAlignment="1">
      <alignment horizontal="left"/>
    </xf>
    <xf numFmtId="1" fontId="7" fillId="11" borderId="40" xfId="0" applyNumberFormat="1" applyFont="1" applyFill="1" applyBorder="1" applyAlignment="1">
      <alignment horizontal="left"/>
    </xf>
    <xf numFmtId="1" fontId="7" fillId="11" borderId="40" xfId="0" applyNumberFormat="1" applyFont="1" applyFill="1" applyBorder="1"/>
    <xf numFmtId="168" fontId="7" fillId="11" borderId="36" xfId="1" applyNumberFormat="1" applyFont="1" applyFill="1" applyBorder="1" applyProtection="1">
      <protection locked="0"/>
    </xf>
    <xf numFmtId="0" fontId="5" fillId="4" borderId="42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left" vertical="center"/>
    </xf>
    <xf numFmtId="0" fontId="10" fillId="14" borderId="30" xfId="0" applyFont="1" applyFill="1" applyBorder="1" applyAlignment="1">
      <alignment vertical="center"/>
    </xf>
    <xf numFmtId="0" fontId="7" fillId="5" borderId="28" xfId="0" applyFont="1" applyFill="1" applyBorder="1" applyAlignment="1">
      <alignment horizontal="left" vertical="center"/>
    </xf>
    <xf numFmtId="0" fontId="7" fillId="5" borderId="23" xfId="0" applyFont="1" applyFill="1" applyBorder="1" applyAlignment="1">
      <alignment horizontal="left" vertical="center"/>
    </xf>
    <xf numFmtId="0" fontId="7" fillId="5" borderId="29" xfId="0" applyFont="1" applyFill="1" applyBorder="1" applyAlignment="1">
      <alignment horizontal="left" vertical="center"/>
    </xf>
    <xf numFmtId="168" fontId="5" fillId="6" borderId="2" xfId="17" applyNumberFormat="1" applyFont="1" applyFill="1" applyBorder="1" applyAlignment="1">
      <alignment vertical="center"/>
    </xf>
    <xf numFmtId="168" fontId="5" fillId="4" borderId="0" xfId="17" applyNumberFormat="1" applyFont="1" applyFill="1"/>
    <xf numFmtId="168" fontId="5" fillId="4" borderId="2" xfId="17" applyNumberFormat="1" applyFont="1" applyFill="1" applyBorder="1" applyAlignment="1">
      <alignment vertical="center"/>
    </xf>
    <xf numFmtId="168" fontId="8" fillId="6" borderId="2" xfId="17" applyNumberFormat="1" applyFont="1" applyFill="1" applyBorder="1" applyAlignment="1">
      <alignment vertical="center"/>
    </xf>
    <xf numFmtId="168" fontId="8" fillId="6" borderId="1" xfId="17" applyNumberFormat="1" applyFont="1" applyFill="1" applyBorder="1" applyAlignment="1">
      <alignment horizontal="left" vertical="center" wrapText="1"/>
    </xf>
    <xf numFmtId="168" fontId="8" fillId="4" borderId="0" xfId="17" applyNumberFormat="1" applyFont="1" applyFill="1"/>
    <xf numFmtId="168" fontId="5" fillId="4" borderId="1" xfId="17" applyNumberFormat="1" applyFont="1" applyFill="1" applyBorder="1" applyAlignment="1">
      <alignment horizontal="left" vertical="center" wrapText="1"/>
    </xf>
    <xf numFmtId="168" fontId="5" fillId="4" borderId="1" xfId="17" applyNumberFormat="1" applyFont="1" applyFill="1" applyBorder="1" applyAlignment="1">
      <alignment vertical="center"/>
    </xf>
    <xf numFmtId="168" fontId="5" fillId="4" borderId="42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 wrapText="1"/>
    </xf>
    <xf numFmtId="168" fontId="5" fillId="12" borderId="2" xfId="17" applyNumberFormat="1" applyFont="1" applyFill="1" applyBorder="1" applyAlignment="1">
      <alignment vertical="center"/>
    </xf>
    <xf numFmtId="170" fontId="8" fillId="12" borderId="1" xfId="17" applyNumberFormat="1" applyFont="1" applyFill="1" applyBorder="1" applyAlignment="1">
      <alignment horizontal="left" vertical="center" wrapText="1"/>
    </xf>
    <xf numFmtId="168" fontId="8" fillId="12" borderId="1" xfId="17" applyNumberFormat="1" applyFont="1" applyFill="1" applyBorder="1" applyAlignment="1">
      <alignment vertical="center" wrapText="1"/>
    </xf>
    <xf numFmtId="168" fontId="8" fillId="4" borderId="1" xfId="17" applyNumberFormat="1" applyFont="1" applyFill="1" applyBorder="1" applyAlignment="1">
      <alignment vertical="center" wrapText="1"/>
    </xf>
    <xf numFmtId="168" fontId="8" fillId="12" borderId="42" xfId="17" applyNumberFormat="1" applyFont="1" applyFill="1" applyBorder="1" applyAlignment="1">
      <alignment vertical="center" wrapText="1"/>
    </xf>
    <xf numFmtId="168" fontId="8" fillId="12" borderId="8" xfId="17" applyNumberFormat="1" applyFont="1" applyFill="1" applyBorder="1" applyAlignment="1">
      <alignment vertical="center" wrapText="1"/>
    </xf>
    <xf numFmtId="168" fontId="8" fillId="12" borderId="2" xfId="17" applyNumberFormat="1" applyFont="1" applyFill="1" applyBorder="1" applyAlignment="1">
      <alignment vertical="center"/>
    </xf>
    <xf numFmtId="0" fontId="10" fillId="14" borderId="38" xfId="0" applyFont="1" applyFill="1" applyBorder="1" applyAlignment="1">
      <alignment horizontal="center" vertical="center" wrapText="1"/>
    </xf>
    <xf numFmtId="0" fontId="10" fillId="14" borderId="32" xfId="0" applyFont="1" applyFill="1" applyBorder="1" applyAlignment="1">
      <alignment horizontal="center" vertical="center" wrapText="1"/>
    </xf>
    <xf numFmtId="0" fontId="10" fillId="14" borderId="28" xfId="0" applyFont="1" applyFill="1" applyBorder="1" applyAlignment="1">
      <alignment horizontal="center" vertical="center" wrapText="1"/>
    </xf>
    <xf numFmtId="0" fontId="10" fillId="14" borderId="2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/>
    </xf>
    <xf numFmtId="168" fontId="8" fillId="4" borderId="1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 applyProtection="1">
      <alignment vertical="center"/>
      <protection locked="0"/>
    </xf>
    <xf numFmtId="168" fontId="8" fillId="4" borderId="6" xfId="17" applyNumberFormat="1" applyFont="1" applyFill="1" applyBorder="1" applyAlignment="1">
      <alignment vertical="center"/>
    </xf>
    <xf numFmtId="168" fontId="8" fillId="4" borderId="44" xfId="17" applyNumberFormat="1" applyFont="1" applyFill="1" applyBorder="1" applyAlignment="1">
      <alignment vertical="center"/>
    </xf>
    <xf numFmtId="168" fontId="8" fillId="4" borderId="7" xfId="17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  <xf numFmtId="168" fontId="8" fillId="4" borderId="1" xfId="17" applyNumberFormat="1" applyFont="1" applyFill="1" applyBorder="1" applyAlignment="1">
      <alignment vertical="center"/>
    </xf>
    <xf numFmtId="168" fontId="8" fillId="4" borderId="42" xfId="17" applyNumberFormat="1" applyFont="1" applyFill="1" applyBorder="1" applyAlignment="1">
      <alignment vertical="center"/>
    </xf>
    <xf numFmtId="168" fontId="8" fillId="4" borderId="8" xfId="17" applyNumberFormat="1" applyFont="1" applyFill="1" applyBorder="1" applyAlignment="1">
      <alignment vertical="center"/>
    </xf>
    <xf numFmtId="43" fontId="8" fillId="4" borderId="1" xfId="17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168" fontId="5" fillId="4" borderId="1" xfId="17" applyNumberFormat="1" applyFont="1" applyFill="1" applyBorder="1" applyAlignment="1" applyProtection="1">
      <alignment vertical="center"/>
      <protection locked="0"/>
    </xf>
    <xf numFmtId="168" fontId="5" fillId="4" borderId="44" xfId="17" applyNumberFormat="1" applyFont="1" applyFill="1" applyBorder="1" applyAlignment="1">
      <alignment vertical="center"/>
    </xf>
    <xf numFmtId="168" fontId="5" fillId="4" borderId="8" xfId="17" applyNumberFormat="1" applyFont="1" applyFill="1" applyBorder="1" applyAlignment="1">
      <alignment vertical="center"/>
    </xf>
    <xf numFmtId="0" fontId="2" fillId="14" borderId="1" xfId="0" applyFont="1" applyFill="1" applyBorder="1" applyAlignment="1">
      <alignment vertical="center"/>
    </xf>
    <xf numFmtId="168" fontId="2" fillId="14" borderId="1" xfId="17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168" fontId="2" fillId="6" borderId="1" xfId="17" applyNumberFormat="1" applyFont="1" applyFill="1" applyBorder="1" applyAlignment="1">
      <alignment vertical="center"/>
    </xf>
    <xf numFmtId="168" fontId="2" fillId="6" borderId="42" xfId="17" applyNumberFormat="1" applyFont="1" applyFill="1" applyBorder="1" applyAlignment="1">
      <alignment vertical="center"/>
    </xf>
    <xf numFmtId="168" fontId="2" fillId="6" borderId="8" xfId="17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left" vertical="center" wrapText="1"/>
    </xf>
    <xf numFmtId="168" fontId="3" fillId="6" borderId="1" xfId="0" applyNumberFormat="1" applyFont="1" applyFill="1" applyBorder="1" applyAlignment="1">
      <alignment horizontal="left" vertical="center" wrapText="1"/>
    </xf>
    <xf numFmtId="168" fontId="8" fillId="6" borderId="1" xfId="17" applyNumberFormat="1" applyFont="1" applyFill="1" applyBorder="1" applyAlignment="1">
      <alignment vertical="center"/>
    </xf>
    <xf numFmtId="168" fontId="8" fillId="6" borderId="8" xfId="17" applyNumberFormat="1" applyFont="1" applyFill="1" applyBorder="1" applyAlignment="1">
      <alignment vertical="center"/>
    </xf>
    <xf numFmtId="169" fontId="5" fillId="4" borderId="1" xfId="0" applyNumberFormat="1" applyFont="1" applyFill="1" applyBorder="1" applyAlignment="1">
      <alignment vertical="center"/>
    </xf>
    <xf numFmtId="0" fontId="3" fillId="12" borderId="1" xfId="0" applyFont="1" applyFill="1" applyBorder="1" applyAlignment="1">
      <alignment horizontal="left" vertical="center" wrapText="1"/>
    </xf>
    <xf numFmtId="168" fontId="3" fillId="12" borderId="1" xfId="0" applyNumberFormat="1" applyFont="1" applyFill="1" applyBorder="1" applyAlignment="1">
      <alignment horizontal="left" vertical="center" wrapText="1"/>
    </xf>
    <xf numFmtId="168" fontId="3" fillId="4" borderId="1" xfId="0" applyNumberFormat="1" applyFont="1" applyFill="1" applyBorder="1" applyAlignment="1">
      <alignment horizontal="left" vertical="center" wrapText="1"/>
    </xf>
    <xf numFmtId="168" fontId="3" fillId="12" borderId="42" xfId="0" applyNumberFormat="1" applyFont="1" applyFill="1" applyBorder="1" applyAlignment="1">
      <alignment horizontal="left" vertical="center" wrapText="1"/>
    </xf>
    <xf numFmtId="168" fontId="3" fillId="12" borderId="8" xfId="0" applyNumberFormat="1" applyFont="1" applyFill="1" applyBorder="1" applyAlignment="1">
      <alignment horizontal="left" vertical="center" wrapText="1"/>
    </xf>
    <xf numFmtId="170" fontId="11" fillId="4" borderId="1" xfId="17" applyNumberFormat="1" applyFont="1" applyFill="1" applyBorder="1" applyAlignment="1">
      <alignment horizontal="justify" vertical="center" wrapText="1"/>
    </xf>
    <xf numFmtId="170" fontId="8" fillId="12" borderId="1" xfId="17" applyNumberFormat="1" applyFont="1" applyFill="1" applyBorder="1" applyAlignment="1">
      <alignment horizontal="justify" vertical="center" wrapText="1"/>
    </xf>
    <xf numFmtId="168" fontId="8" fillId="12" borderId="1" xfId="17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42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8" fillId="4" borderId="16" xfId="0" applyFont="1" applyFill="1" applyBorder="1" applyAlignment="1">
      <alignment vertical="center"/>
    </xf>
    <xf numFmtId="168" fontId="8" fillId="4" borderId="34" xfId="17" applyNumberFormat="1" applyFont="1" applyFill="1" applyBorder="1" applyAlignment="1">
      <alignment vertical="center"/>
    </xf>
    <xf numFmtId="168" fontId="8" fillId="4" borderId="35" xfId="17" applyNumberFormat="1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2" fillId="12" borderId="29" xfId="0" applyFont="1" applyFill="1" applyBorder="1" applyAlignment="1">
      <alignment vertical="center"/>
    </xf>
    <xf numFmtId="168" fontId="2" fillId="12" borderId="24" xfId="17" applyNumberFormat="1" applyFont="1" applyFill="1" applyBorder="1" applyAlignment="1">
      <alignment vertical="center"/>
    </xf>
    <xf numFmtId="168" fontId="2" fillId="12" borderId="43" xfId="17" applyNumberFormat="1" applyFont="1" applyFill="1" applyBorder="1" applyAlignment="1">
      <alignment vertical="center"/>
    </xf>
    <xf numFmtId="168" fontId="2" fillId="12" borderId="25" xfId="17" applyNumberFormat="1" applyFont="1" applyFill="1" applyBorder="1" applyAlignment="1">
      <alignment vertical="center"/>
    </xf>
    <xf numFmtId="43" fontId="5" fillId="15" borderId="0" xfId="1" applyFont="1" applyFill="1"/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168" fontId="5" fillId="4" borderId="1" xfId="0" applyNumberFormat="1" applyFont="1" applyFill="1" applyBorder="1"/>
    <xf numFmtId="169" fontId="5" fillId="0" borderId="3" xfId="17" applyNumberFormat="1" applyFont="1" applyBorder="1" applyAlignment="1">
      <alignment horizontal="left" vertical="justify"/>
    </xf>
    <xf numFmtId="169" fontId="5" fillId="0" borderId="45" xfId="17" applyNumberFormat="1" applyFont="1" applyBorder="1" applyAlignment="1">
      <alignment horizontal="left" vertical="justify"/>
    </xf>
    <xf numFmtId="168" fontId="8" fillId="6" borderId="1" xfId="0" applyNumberFormat="1" applyFont="1" applyFill="1" applyBorder="1" applyAlignment="1">
      <alignment horizontal="left" vertical="center" wrapText="1"/>
    </xf>
    <xf numFmtId="168" fontId="8" fillId="6" borderId="8" xfId="0" applyNumberFormat="1" applyFont="1" applyFill="1" applyBorder="1" applyAlignment="1">
      <alignment horizontal="left" vertical="center" wrapText="1"/>
    </xf>
    <xf numFmtId="1" fontId="14" fillId="2" borderId="0" xfId="0" applyNumberFormat="1" applyFont="1" applyFill="1" applyBorder="1" applyProtection="1"/>
    <xf numFmtId="0" fontId="8" fillId="5" borderId="32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1" fontId="8" fillId="7" borderId="5" xfId="0" applyNumberFormat="1" applyFont="1" applyFill="1" applyBorder="1" applyAlignment="1">
      <alignment horizontal="left"/>
    </xf>
    <xf numFmtId="1" fontId="8" fillId="4" borderId="1" xfId="0" applyNumberFormat="1" applyFont="1" applyFill="1" applyBorder="1" applyAlignment="1">
      <alignment horizontal="left"/>
    </xf>
    <xf numFmtId="1" fontId="5" fillId="4" borderId="26" xfId="0" applyNumberFormat="1" applyFont="1" applyFill="1" applyBorder="1" applyAlignment="1">
      <alignment horizontal="left"/>
    </xf>
    <xf numFmtId="0" fontId="8" fillId="7" borderId="26" xfId="0" applyFont="1" applyFill="1" applyBorder="1"/>
    <xf numFmtId="168" fontId="8" fillId="7" borderId="6" xfId="1" applyNumberFormat="1" applyFont="1" applyFill="1" applyBorder="1"/>
    <xf numFmtId="168" fontId="8" fillId="7" borderId="7" xfId="1" applyNumberFormat="1" applyFont="1" applyFill="1" applyBorder="1"/>
    <xf numFmtId="1" fontId="8" fillId="3" borderId="2" xfId="0" applyNumberFormat="1" applyFont="1" applyFill="1" applyBorder="1" applyAlignment="1">
      <alignment horizontal="left"/>
    </xf>
    <xf numFmtId="1" fontId="5" fillId="4" borderId="19" xfId="0" applyNumberFormat="1" applyFont="1" applyFill="1" applyBorder="1" applyAlignment="1">
      <alignment horizontal="left"/>
    </xf>
    <xf numFmtId="1" fontId="5" fillId="4" borderId="33" xfId="0" applyNumberFormat="1" applyFont="1" applyFill="1" applyBorder="1" applyAlignment="1">
      <alignment horizontal="left"/>
    </xf>
    <xf numFmtId="0" fontId="8" fillId="3" borderId="1" xfId="0" applyFont="1" applyFill="1" applyBorder="1"/>
    <xf numFmtId="168" fontId="8" fillId="3" borderId="1" xfId="1" applyNumberFormat="1" applyFont="1" applyFill="1" applyBorder="1"/>
    <xf numFmtId="168" fontId="8" fillId="3" borderId="8" xfId="1" applyNumberFormat="1" applyFont="1" applyFill="1" applyBorder="1"/>
    <xf numFmtId="1" fontId="8" fillId="8" borderId="2" xfId="0" applyNumberFormat="1" applyFont="1" applyFill="1" applyBorder="1" applyAlignment="1">
      <alignment horizontal="left"/>
    </xf>
    <xf numFmtId="0" fontId="8" fillId="8" borderId="1" xfId="0" applyFont="1" applyFill="1" applyBorder="1"/>
    <xf numFmtId="168" fontId="8" fillId="8" borderId="1" xfId="1" applyNumberFormat="1" applyFont="1" applyFill="1" applyBorder="1"/>
    <xf numFmtId="168" fontId="8" fillId="8" borderId="8" xfId="1" applyNumberFormat="1" applyFont="1" applyFill="1" applyBorder="1"/>
    <xf numFmtId="1" fontId="8" fillId="0" borderId="2" xfId="0" applyNumberFormat="1" applyFont="1" applyBorder="1" applyAlignment="1">
      <alignment horizontal="left"/>
    </xf>
    <xf numFmtId="0" fontId="5" fillId="0" borderId="1" xfId="0" applyFont="1" applyBorder="1"/>
    <xf numFmtId="168" fontId="5" fillId="0" borderId="1" xfId="1" applyNumberFormat="1" applyFont="1" applyBorder="1" applyProtection="1">
      <protection locked="0"/>
    </xf>
    <xf numFmtId="168" fontId="5" fillId="0" borderId="8" xfId="1" applyNumberFormat="1" applyFont="1" applyBorder="1" applyProtection="1">
      <protection locked="0"/>
    </xf>
    <xf numFmtId="1" fontId="5" fillId="0" borderId="2" xfId="0" applyNumberFormat="1" applyFont="1" applyBorder="1" applyAlignment="1">
      <alignment horizontal="left"/>
    </xf>
    <xf numFmtId="3" fontId="5" fillId="4" borderId="1" xfId="4" applyNumberFormat="1" applyFont="1" applyFill="1" applyBorder="1"/>
    <xf numFmtId="169" fontId="5" fillId="4" borderId="8" xfId="1" applyNumberFormat="1" applyFont="1" applyFill="1" applyBorder="1"/>
    <xf numFmtId="169" fontId="5" fillId="0" borderId="8" xfId="1" applyNumberFormat="1" applyFont="1" applyBorder="1"/>
    <xf numFmtId="0" fontId="8" fillId="0" borderId="1" xfId="0" applyFont="1" applyBorder="1"/>
    <xf numFmtId="168" fontId="8" fillId="0" borderId="1" xfId="1" applyNumberFormat="1" applyFont="1" applyBorder="1"/>
    <xf numFmtId="168" fontId="8" fillId="0" borderId="8" xfId="1" applyNumberFormat="1" applyFont="1" applyBorder="1"/>
    <xf numFmtId="0" fontId="15" fillId="4" borderId="42" xfId="0" applyFont="1" applyFill="1" applyBorder="1" applyAlignment="1">
      <alignment horizontal="center" vertical="center"/>
    </xf>
    <xf numFmtId="168" fontId="5" fillId="0" borderId="19" xfId="1" applyNumberFormat="1" applyFont="1" applyBorder="1" applyProtection="1">
      <protection locked="0"/>
    </xf>
    <xf numFmtId="168" fontId="8" fillId="0" borderId="1" xfId="1" applyNumberFormat="1" applyFont="1" applyBorder="1" applyProtection="1">
      <protection locked="0"/>
    </xf>
    <xf numFmtId="168" fontId="8" fillId="0" borderId="8" xfId="1" applyNumberFormat="1" applyFont="1" applyBorder="1" applyProtection="1">
      <protection locked="0"/>
    </xf>
    <xf numFmtId="168" fontId="8" fillId="0" borderId="19" xfId="1" applyNumberFormat="1" applyFont="1" applyBorder="1"/>
    <xf numFmtId="1" fontId="8" fillId="0" borderId="19" xfId="0" applyNumberFormat="1" applyFont="1" applyBorder="1" applyAlignment="1">
      <alignment horizontal="left"/>
    </xf>
    <xf numFmtId="168" fontId="8" fillId="0" borderId="19" xfId="1" applyNumberFormat="1" applyFont="1" applyBorder="1" applyProtection="1">
      <protection locked="0"/>
    </xf>
    <xf numFmtId="0" fontId="5" fillId="4" borderId="42" xfId="3" applyFont="1" applyFill="1" applyBorder="1" applyAlignment="1">
      <alignment horizontal="center" vertical="center" wrapText="1"/>
    </xf>
    <xf numFmtId="168" fontId="5" fillId="0" borderId="8" xfId="1" applyNumberFormat="1" applyFont="1" applyBorder="1"/>
    <xf numFmtId="1" fontId="8" fillId="4" borderId="36" xfId="0" applyNumberFormat="1" applyFont="1" applyFill="1" applyBorder="1" applyAlignment="1">
      <alignment horizontal="left"/>
    </xf>
    <xf numFmtId="3" fontId="5" fillId="0" borderId="1" xfId="0" applyNumberFormat="1" applyFont="1" applyBorder="1"/>
    <xf numFmtId="168" fontId="5" fillId="4" borderId="8" xfId="1" applyNumberFormat="1" applyFont="1" applyFill="1" applyBorder="1"/>
    <xf numFmtId="1" fontId="8" fillId="9" borderId="2" xfId="0" applyNumberFormat="1" applyFont="1" applyFill="1" applyBorder="1" applyAlignment="1">
      <alignment horizontal="left"/>
    </xf>
    <xf numFmtId="1" fontId="8" fillId="4" borderId="6" xfId="0" applyNumberFormat="1" applyFont="1" applyFill="1" applyBorder="1" applyAlignment="1">
      <alignment horizontal="left"/>
    </xf>
    <xf numFmtId="1" fontId="5" fillId="4" borderId="37" xfId="0" applyNumberFormat="1" applyFont="1" applyFill="1" applyBorder="1" applyAlignment="1">
      <alignment horizontal="left"/>
    </xf>
    <xf numFmtId="0" fontId="8" fillId="9" borderId="1" xfId="0" applyFont="1" applyFill="1" applyBorder="1"/>
    <xf numFmtId="168" fontId="8" fillId="9" borderId="1" xfId="1" applyNumberFormat="1" applyFont="1" applyFill="1" applyBorder="1"/>
    <xf numFmtId="169" fontId="8" fillId="0" borderId="8" xfId="1" applyNumberFormat="1" applyFont="1" applyBorder="1"/>
    <xf numFmtId="168" fontId="5" fillId="0" borderId="1" xfId="17" applyNumberFormat="1" applyFont="1" applyBorder="1" applyProtection="1">
      <protection locked="0"/>
    </xf>
    <xf numFmtId="3" fontId="5" fillId="0" borderId="42" xfId="0" applyNumberFormat="1" applyFont="1" applyBorder="1"/>
    <xf numFmtId="1" fontId="8" fillId="3" borderId="19" xfId="0" applyNumberFormat="1" applyFont="1" applyFill="1" applyBorder="1" applyAlignment="1">
      <alignment horizontal="left"/>
    </xf>
    <xf numFmtId="168" fontId="8" fillId="3" borderId="1" xfId="0" applyNumberFormat="1" applyFont="1" applyFill="1" applyBorder="1"/>
    <xf numFmtId="168" fontId="8" fillId="3" borderId="8" xfId="0" applyNumberFormat="1" applyFont="1" applyFill="1" applyBorder="1"/>
    <xf numFmtId="1" fontId="8" fillId="10" borderId="1" xfId="0" applyNumberFormat="1" applyFont="1" applyFill="1" applyBorder="1"/>
    <xf numFmtId="168" fontId="8" fillId="10" borderId="1" xfId="1" applyNumberFormat="1" applyFont="1" applyFill="1" applyBorder="1"/>
    <xf numFmtId="168" fontId="8" fillId="10" borderId="8" xfId="1" applyNumberFormat="1" applyFont="1" applyFill="1" applyBorder="1"/>
    <xf numFmtId="1" fontId="8" fillId="2" borderId="2" xfId="0" applyNumberFormat="1" applyFont="1" applyFill="1" applyBorder="1" applyAlignment="1">
      <alignment horizontal="left"/>
    </xf>
    <xf numFmtId="1" fontId="8" fillId="2" borderId="1" xfId="0" applyNumberFormat="1" applyFont="1" applyFill="1" applyBorder="1"/>
    <xf numFmtId="168" fontId="8" fillId="2" borderId="1" xfId="1" applyNumberFormat="1" applyFont="1" applyFill="1" applyBorder="1" applyProtection="1">
      <protection locked="0"/>
    </xf>
    <xf numFmtId="168" fontId="8" fillId="4" borderId="8" xfId="1" applyNumberFormat="1" applyFont="1" applyFill="1" applyBorder="1" applyProtection="1">
      <protection locked="0"/>
    </xf>
    <xf numFmtId="1" fontId="5" fillId="2" borderId="2" xfId="0" applyNumberFormat="1" applyFont="1" applyFill="1" applyBorder="1" applyAlignment="1">
      <alignment horizontal="left"/>
    </xf>
    <xf numFmtId="1" fontId="5" fillId="2" borderId="1" xfId="0" applyNumberFormat="1" applyFont="1" applyFill="1" applyBorder="1"/>
    <xf numFmtId="168" fontId="5" fillId="2" borderId="1" xfId="1" applyNumberFormat="1" applyFont="1" applyFill="1" applyBorder="1" applyProtection="1">
      <protection locked="0"/>
    </xf>
    <xf numFmtId="168" fontId="5" fillId="4" borderId="8" xfId="1" applyNumberFormat="1" applyFont="1" applyFill="1" applyBorder="1" applyProtection="1">
      <protection locked="0"/>
    </xf>
    <xf numFmtId="1" fontId="5" fillId="4" borderId="1" xfId="0" applyNumberFormat="1" applyFont="1" applyFill="1" applyBorder="1" applyAlignment="1">
      <alignment horizontal="left"/>
    </xf>
    <xf numFmtId="168" fontId="8" fillId="2" borderId="8" xfId="1" applyNumberFormat="1" applyFont="1" applyFill="1" applyBorder="1" applyProtection="1">
      <protection locked="0"/>
    </xf>
    <xf numFmtId="1" fontId="8" fillId="11" borderId="4" xfId="0" applyNumberFormat="1" applyFont="1" applyFill="1" applyBorder="1" applyAlignment="1">
      <alignment horizontal="left"/>
    </xf>
    <xf numFmtId="1" fontId="8" fillId="11" borderId="27" xfId="0" applyNumberFormat="1" applyFont="1" applyFill="1" applyBorder="1" applyAlignment="1">
      <alignment horizontal="left"/>
    </xf>
    <xf numFmtId="1" fontId="5" fillId="11" borderId="27" xfId="0" applyNumberFormat="1" applyFont="1" applyFill="1" applyBorder="1" applyAlignment="1">
      <alignment horizontal="left"/>
    </xf>
    <xf numFmtId="1" fontId="8" fillId="11" borderId="27" xfId="0" applyNumberFormat="1" applyFont="1" applyFill="1" applyBorder="1"/>
    <xf numFmtId="168" fontId="8" fillId="11" borderId="21" xfId="1" applyNumberFormat="1" applyFont="1" applyFill="1" applyBorder="1"/>
    <xf numFmtId="0" fontId="5" fillId="0" borderId="0" xfId="0" applyFont="1" applyBorder="1" applyAlignment="1">
      <alignment horizontal="left"/>
    </xf>
    <xf numFmtId="168" fontId="5" fillId="0" borderId="0" xfId="0" applyNumberFormat="1" applyFont="1" applyBorder="1"/>
    <xf numFmtId="168" fontId="1" fillId="4" borderId="1" xfId="0" applyNumberFormat="1" applyFont="1" applyFill="1" applyBorder="1" applyAlignment="1">
      <alignment vertical="center"/>
    </xf>
    <xf numFmtId="168" fontId="5" fillId="0" borderId="19" xfId="17" applyNumberFormat="1" applyFont="1" applyBorder="1" applyProtection="1">
      <protection locked="0"/>
    </xf>
    <xf numFmtId="168" fontId="8" fillId="0" borderId="42" xfId="1" applyNumberFormat="1" applyFont="1" applyBorder="1" applyProtection="1">
      <protection locked="0"/>
    </xf>
    <xf numFmtId="168" fontId="5" fillId="0" borderId="42" xfId="1" applyNumberFormat="1" applyFont="1" applyBorder="1" applyProtection="1">
      <protection locked="0"/>
    </xf>
    <xf numFmtId="169" fontId="5" fillId="0" borderId="41" xfId="1" applyNumberFormat="1" applyFont="1" applyBorder="1"/>
    <xf numFmtId="168" fontId="5" fillId="0" borderId="7" xfId="1" applyNumberFormat="1" applyFont="1" applyBorder="1" applyProtection="1">
      <protection locked="0"/>
    </xf>
    <xf numFmtId="168" fontId="5" fillId="0" borderId="8" xfId="17" applyNumberFormat="1" applyFont="1" applyBorder="1" applyProtection="1">
      <protection locked="0"/>
    </xf>
    <xf numFmtId="0" fontId="5" fillId="4" borderId="19" xfId="0" applyFont="1" applyFill="1" applyBorder="1" applyAlignment="1">
      <alignment horizontal="center"/>
    </xf>
    <xf numFmtId="168" fontId="2" fillId="4" borderId="0" xfId="0" applyNumberFormat="1" applyFont="1" applyFill="1"/>
    <xf numFmtId="1" fontId="8" fillId="10" borderId="1" xfId="0" applyNumberFormat="1" applyFont="1" applyFill="1" applyBorder="1" applyAlignment="1">
      <alignment horizontal="left"/>
    </xf>
    <xf numFmtId="1" fontId="8" fillId="16" borderId="1" xfId="0" applyNumberFormat="1" applyFont="1" applyFill="1" applyBorder="1" applyAlignment="1">
      <alignment horizontal="left"/>
    </xf>
    <xf numFmtId="0" fontId="5" fillId="0" borderId="18" xfId="0" applyFont="1" applyBorder="1"/>
    <xf numFmtId="1" fontId="8" fillId="16" borderId="2" xfId="0" applyNumberFormat="1" applyFont="1" applyFill="1" applyBorder="1" applyAlignment="1">
      <alignment horizontal="left"/>
    </xf>
    <xf numFmtId="1" fontId="5" fillId="16" borderId="19" xfId="0" applyNumberFormat="1" applyFont="1" applyFill="1" applyBorder="1" applyAlignment="1">
      <alignment horizontal="left"/>
    </xf>
    <xf numFmtId="1" fontId="5" fillId="16" borderId="33" xfId="0" applyNumberFormat="1" applyFont="1" applyFill="1" applyBorder="1" applyAlignment="1">
      <alignment horizontal="left"/>
    </xf>
    <xf numFmtId="1" fontId="8" fillId="16" borderId="1" xfId="0" applyNumberFormat="1" applyFont="1" applyFill="1" applyBorder="1"/>
    <xf numFmtId="168" fontId="5" fillId="16" borderId="1" xfId="1" applyNumberFormat="1" applyFont="1" applyFill="1" applyBorder="1" applyProtection="1">
      <protection locked="0"/>
    </xf>
    <xf numFmtId="168" fontId="8" fillId="9" borderId="8" xfId="1" applyNumberFormat="1" applyFont="1" applyFill="1" applyBorder="1"/>
    <xf numFmtId="0" fontId="8" fillId="0" borderId="18" xfId="0" applyFont="1" applyBorder="1"/>
    <xf numFmtId="3" fontId="7" fillId="0" borderId="42" xfId="0" applyNumberFormat="1" applyFont="1" applyBorder="1"/>
    <xf numFmtId="168" fontId="8" fillId="4" borderId="17" xfId="17" applyNumberFormat="1" applyFont="1" applyFill="1" applyBorder="1" applyAlignment="1">
      <alignment vertical="center"/>
    </xf>
    <xf numFmtId="168" fontId="8" fillId="4" borderId="21" xfId="17" applyNumberFormat="1" applyFont="1" applyFill="1" applyBorder="1" applyAlignment="1">
      <alignment vertical="center"/>
    </xf>
    <xf numFmtId="169" fontId="1" fillId="4" borderId="0" xfId="0" applyNumberFormat="1" applyFont="1" applyFill="1"/>
    <xf numFmtId="1" fontId="13" fillId="11" borderId="3" xfId="0" applyNumberFormat="1" applyFont="1" applyFill="1" applyBorder="1" applyAlignment="1">
      <alignment horizontal="center" vertical="top" wrapText="1"/>
    </xf>
    <xf numFmtId="1" fontId="13" fillId="11" borderId="33" xfId="0" applyNumberFormat="1" applyFont="1" applyFill="1" applyBorder="1" applyAlignment="1">
      <alignment horizontal="center" vertical="top" wrapText="1"/>
    </xf>
    <xf numFmtId="1" fontId="13" fillId="11" borderId="12" xfId="0" applyNumberFormat="1" applyFont="1" applyFill="1" applyBorder="1" applyAlignment="1">
      <alignment horizontal="center" vertical="top" wrapText="1"/>
    </xf>
    <xf numFmtId="1" fontId="4" fillId="11" borderId="45" xfId="0" applyNumberFormat="1" applyFont="1" applyFill="1" applyBorder="1" applyAlignment="1">
      <alignment horizontal="center" vertical="top" wrapText="1"/>
    </xf>
    <xf numFmtId="1" fontId="4" fillId="11" borderId="33" xfId="0" applyNumberFormat="1" applyFont="1" applyFill="1" applyBorder="1" applyAlignment="1">
      <alignment horizontal="center" vertical="top" wrapText="1"/>
    </xf>
    <xf numFmtId="1" fontId="4" fillId="11" borderId="46" xfId="0" applyNumberFormat="1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0" xfId="0" applyFont="1" applyBorder="1" applyAlignment="1">
      <alignment horizontal="center"/>
    </xf>
    <xf numFmtId="0" fontId="10" fillId="14" borderId="9" xfId="0" applyFont="1" applyFill="1" applyBorder="1" applyAlignment="1">
      <alignment horizontal="center" vertical="center" wrapText="1"/>
    </xf>
    <xf numFmtId="0" fontId="10" fillId="14" borderId="30" xfId="0" applyFont="1" applyFill="1" applyBorder="1" applyAlignment="1">
      <alignment horizontal="center" vertical="center" wrapText="1"/>
    </xf>
    <xf numFmtId="0" fontId="10" fillId="14" borderId="14" xfId="0" applyFont="1" applyFill="1" applyBorder="1" applyAlignment="1">
      <alignment horizontal="center" vertical="center" wrapText="1"/>
    </xf>
    <xf numFmtId="0" fontId="10" fillId="14" borderId="29" xfId="0" applyFont="1" applyFill="1" applyBorder="1" applyAlignment="1">
      <alignment horizontal="center" vertical="center" wrapText="1"/>
    </xf>
    <xf numFmtId="0" fontId="10" fillId="14" borderId="10" xfId="0" applyFont="1" applyFill="1" applyBorder="1" applyAlignment="1">
      <alignment horizontal="center" vertical="center" wrapText="1"/>
    </xf>
    <xf numFmtId="0" fontId="10" fillId="14" borderId="13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0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</cellXfs>
  <cellStyles count="18">
    <cellStyle name="Millares" xfId="1" builtinId="3"/>
    <cellStyle name="Millares [0] 2" xfId="7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Documents/CORPAMAG/MODIFICACION-PAC%20NACION/PAC%202018-NACION/PAC%20VIGENCIA%202018/PAC%20VIGENCIA%20A%20MYO%2029-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RPAMAG/EJECUCIONES%20PRESUPUESTALES%20FUNCIONAMIENTO%20E%20INVERSION%20%20ANUALES/INFORMES%20ANUALES/EJECUCUCION%20VIGENCIA%202013/EJECUCION%20PRESUPUESTAL%20INGRESOS%20Y%20GASTOS%20%202013/EJECUCION%20ENERO-DICIEMBRE-2013%20-PAGINA%20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_PAC018_SituacionCupoPACActu"/>
    </sheetNames>
    <sheetDataSet>
      <sheetData sheetId="0">
        <row r="23">
          <cell r="Z23" t="str">
            <v>1.896.610.358,67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5-1 Ing-Ene-Dic 2013"/>
      <sheetName val="Anexo 5-2 Gtos Ene-Dic-2013"/>
    </sheetNames>
    <sheetDataSet>
      <sheetData sheetId="0" refreshError="1"/>
      <sheetData sheetId="1" refreshError="1">
        <row r="8">
          <cell r="A8">
            <v>1</v>
          </cell>
        </row>
        <row r="9">
          <cell r="A9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37"/>
  <sheetViews>
    <sheetView topLeftCell="A68" workbookViewId="0">
      <selection activeCell="J75" sqref="J75"/>
    </sheetView>
  </sheetViews>
  <sheetFormatPr baseColWidth="10" defaultColWidth="11.42578125" defaultRowHeight="12" x14ac:dyDescent="0.2"/>
  <cols>
    <col min="1" max="1" width="10.5703125" style="1" customWidth="1"/>
    <col min="2" max="2" width="9.28515625" style="32" customWidth="1"/>
    <col min="3" max="4" width="11.85546875" style="32" hidden="1" customWidth="1"/>
    <col min="5" max="5" width="15.7109375" style="32" hidden="1" customWidth="1"/>
    <col min="6" max="6" width="37.5703125" style="1" customWidth="1"/>
    <col min="7" max="7" width="15.28515625" style="1" bestFit="1" customWidth="1"/>
    <col min="8" max="8" width="15.7109375" style="1" customWidth="1"/>
    <col min="9" max="9" width="14.85546875" style="19" customWidth="1"/>
    <col min="10" max="10" width="16.85546875" style="1" customWidth="1"/>
    <col min="11" max="11" width="0.42578125" style="1" hidden="1" customWidth="1"/>
    <col min="12" max="12" width="16.7109375" style="1" hidden="1" customWidth="1"/>
    <col min="13" max="13" width="16.42578125" style="1" hidden="1" customWidth="1"/>
    <col min="14" max="14" width="14.28515625" style="1" hidden="1" customWidth="1"/>
    <col min="15" max="15" width="16.28515625" style="15" hidden="1" customWidth="1"/>
    <col min="16" max="16" width="15.28515625" style="49" hidden="1" customWidth="1"/>
    <col min="17" max="17" width="0.140625" style="1" hidden="1" customWidth="1"/>
    <col min="18" max="20" width="12.7109375" style="1" hidden="1" customWidth="1"/>
    <col min="21" max="21" width="16.7109375" style="1" hidden="1" customWidth="1"/>
    <col min="22" max="22" width="12.140625" style="1" hidden="1" customWidth="1"/>
    <col min="23" max="24" width="0" style="1" hidden="1" customWidth="1"/>
    <col min="25" max="25" width="12.7109375" style="1" hidden="1" customWidth="1"/>
    <col min="26" max="32" width="0" style="1" hidden="1" customWidth="1"/>
    <col min="33" max="33" width="17.140625" style="49" hidden="1" customWidth="1"/>
    <col min="34" max="34" width="13.42578125" style="1" hidden="1" customWidth="1"/>
    <col min="35" max="35" width="11.42578125" style="1"/>
    <col min="36" max="36" width="15.85546875" style="1" bestFit="1" customWidth="1"/>
    <col min="37" max="37" width="12.5703125" style="1" bestFit="1" customWidth="1"/>
    <col min="38" max="16384" width="11.42578125" style="1"/>
  </cols>
  <sheetData>
    <row r="1" spans="2:37" ht="12.75" thickBot="1" x14ac:dyDescent="0.25">
      <c r="B1" s="256" t="s">
        <v>155</v>
      </c>
      <c r="C1" s="257"/>
      <c r="D1" s="257"/>
      <c r="E1" s="257"/>
      <c r="F1" s="257"/>
      <c r="G1" s="257"/>
      <c r="H1" s="257"/>
      <c r="I1" s="257"/>
      <c r="J1" s="258"/>
    </row>
    <row r="2" spans="2:37" x14ac:dyDescent="0.2">
      <c r="B2" s="259" t="s">
        <v>156</v>
      </c>
      <c r="C2" s="260"/>
      <c r="D2" s="260"/>
      <c r="E2" s="260"/>
      <c r="F2" s="260"/>
      <c r="G2" s="260"/>
      <c r="H2" s="260"/>
      <c r="I2" s="260"/>
      <c r="J2" s="261"/>
      <c r="K2" s="16"/>
      <c r="L2" s="16"/>
      <c r="M2" s="16"/>
    </row>
    <row r="3" spans="2:37" x14ac:dyDescent="0.2">
      <c r="B3" s="262" t="s">
        <v>54</v>
      </c>
      <c r="C3" s="263"/>
      <c r="D3" s="263"/>
      <c r="E3" s="263"/>
      <c r="F3" s="263"/>
      <c r="G3" s="263"/>
      <c r="H3" s="263"/>
      <c r="I3" s="263"/>
      <c r="J3" s="264"/>
      <c r="K3" s="16"/>
      <c r="L3" s="16"/>
      <c r="M3" s="16"/>
    </row>
    <row r="4" spans="2:37" x14ac:dyDescent="0.2">
      <c r="B4" s="262" t="s">
        <v>378</v>
      </c>
      <c r="C4" s="263"/>
      <c r="D4" s="263"/>
      <c r="E4" s="263"/>
      <c r="F4" s="263"/>
      <c r="G4" s="263"/>
      <c r="H4" s="263"/>
      <c r="I4" s="263"/>
      <c r="J4" s="264"/>
      <c r="K4" s="16"/>
      <c r="L4" s="16"/>
      <c r="M4" s="16"/>
    </row>
    <row r="5" spans="2:37" ht="12.75" thickBot="1" x14ac:dyDescent="0.25">
      <c r="B5" s="265" t="s">
        <v>389</v>
      </c>
      <c r="C5" s="266"/>
      <c r="D5" s="266"/>
      <c r="E5" s="266"/>
      <c r="F5" s="266"/>
      <c r="G5" s="266"/>
      <c r="H5" s="266"/>
      <c r="I5" s="266"/>
      <c r="J5" s="267"/>
    </row>
    <row r="6" spans="2:37" ht="49.9" customHeight="1" thickBot="1" x14ac:dyDescent="0.25">
      <c r="B6" s="75"/>
      <c r="C6" s="76"/>
      <c r="D6" s="76"/>
      <c r="E6" s="77"/>
      <c r="F6" s="155" t="s">
        <v>0</v>
      </c>
      <c r="G6" s="155" t="s">
        <v>157</v>
      </c>
      <c r="H6" s="155" t="s">
        <v>92</v>
      </c>
      <c r="I6" s="155" t="s">
        <v>158</v>
      </c>
      <c r="J6" s="156" t="s">
        <v>391</v>
      </c>
    </row>
    <row r="7" spans="2:37" x14ac:dyDescent="0.2">
      <c r="B7" s="157">
        <v>3000</v>
      </c>
      <c r="C7" s="158" t="s">
        <v>200</v>
      </c>
      <c r="D7" s="159"/>
      <c r="E7" s="159"/>
      <c r="F7" s="160" t="s">
        <v>1</v>
      </c>
      <c r="G7" s="161">
        <v>116062406720</v>
      </c>
      <c r="H7" s="161">
        <v>493656864</v>
      </c>
      <c r="I7" s="161">
        <v>116556063584</v>
      </c>
      <c r="J7" s="162">
        <v>6229353483.5</v>
      </c>
      <c r="U7" s="19"/>
    </row>
    <row r="8" spans="2:37" x14ac:dyDescent="0.2">
      <c r="B8" s="163">
        <v>3100</v>
      </c>
      <c r="C8" s="158" t="s">
        <v>201</v>
      </c>
      <c r="D8" s="164"/>
      <c r="E8" s="165"/>
      <c r="F8" s="166" t="s">
        <v>2</v>
      </c>
      <c r="G8" s="167">
        <v>41014130967</v>
      </c>
      <c r="H8" s="167">
        <v>493656864</v>
      </c>
      <c r="I8" s="167">
        <v>41507787831</v>
      </c>
      <c r="J8" s="168">
        <v>4997274932.4700003</v>
      </c>
    </row>
    <row r="9" spans="2:37" x14ac:dyDescent="0.2">
      <c r="B9" s="169">
        <v>3110</v>
      </c>
      <c r="C9" s="158" t="s">
        <v>202</v>
      </c>
      <c r="D9" s="164"/>
      <c r="E9" s="165"/>
      <c r="F9" s="170" t="s">
        <v>3</v>
      </c>
      <c r="G9" s="171">
        <v>36010611033</v>
      </c>
      <c r="H9" s="171">
        <v>0</v>
      </c>
      <c r="I9" s="171">
        <v>36010611033</v>
      </c>
      <c r="J9" s="172">
        <v>4913630833.6999998</v>
      </c>
    </row>
    <row r="10" spans="2:37" hidden="1" x14ac:dyDescent="0.2">
      <c r="B10" s="173"/>
      <c r="C10" s="158"/>
      <c r="D10" s="164"/>
      <c r="E10" s="165"/>
      <c r="F10" s="174" t="s">
        <v>159</v>
      </c>
      <c r="G10" s="175"/>
      <c r="H10" s="175"/>
      <c r="I10" s="175">
        <v>0</v>
      </c>
      <c r="J10" s="176"/>
    </row>
    <row r="11" spans="2:37" x14ac:dyDescent="0.2">
      <c r="B11" s="177">
        <v>311001</v>
      </c>
      <c r="C11" s="158">
        <v>4311101</v>
      </c>
      <c r="D11" s="7" t="s">
        <v>269</v>
      </c>
      <c r="E11" s="7" t="s">
        <v>268</v>
      </c>
      <c r="F11" s="174" t="s">
        <v>160</v>
      </c>
      <c r="G11" s="178">
        <v>22371640741</v>
      </c>
      <c r="H11" s="151"/>
      <c r="I11" s="175">
        <v>22371640741</v>
      </c>
      <c r="J11" s="179">
        <v>1626401733.7</v>
      </c>
      <c r="K11" s="19"/>
      <c r="M11" s="20"/>
      <c r="AG11" s="49">
        <f t="shared" ref="AG11:AG38" si="0">+I11-J11</f>
        <v>20745239007.299999</v>
      </c>
      <c r="AH11" s="1">
        <v>5879292</v>
      </c>
      <c r="AJ11" s="20"/>
      <c r="AK11" s="20"/>
    </row>
    <row r="12" spans="2:37" x14ac:dyDescent="0.2">
      <c r="B12" s="177">
        <v>311002</v>
      </c>
      <c r="C12" s="158">
        <v>4311102</v>
      </c>
      <c r="D12" s="164"/>
      <c r="E12" s="165"/>
      <c r="F12" s="174" t="s">
        <v>161</v>
      </c>
      <c r="G12" s="178">
        <v>13638970292</v>
      </c>
      <c r="H12" s="150">
        <v>0</v>
      </c>
      <c r="I12" s="175">
        <v>13638970292</v>
      </c>
      <c r="J12" s="180">
        <v>3287229100</v>
      </c>
      <c r="K12" s="19"/>
      <c r="AG12" s="49">
        <f t="shared" si="0"/>
        <v>10351741192</v>
      </c>
    </row>
    <row r="13" spans="2:37" x14ac:dyDescent="0.2">
      <c r="B13" s="169">
        <v>3120</v>
      </c>
      <c r="C13" s="158" t="s">
        <v>203</v>
      </c>
      <c r="D13" s="164"/>
      <c r="E13" s="165"/>
      <c r="F13" s="170" t="s">
        <v>4</v>
      </c>
      <c r="G13" s="171">
        <v>5003519934</v>
      </c>
      <c r="H13" s="171">
        <v>493656864</v>
      </c>
      <c r="I13" s="171">
        <v>5497176798</v>
      </c>
      <c r="J13" s="172">
        <v>83644098.769999996</v>
      </c>
      <c r="AG13" s="49">
        <f t="shared" si="0"/>
        <v>5413532699.2299995</v>
      </c>
      <c r="AJ13" s="20"/>
    </row>
    <row r="14" spans="2:37" x14ac:dyDescent="0.2">
      <c r="B14" s="173">
        <v>3121</v>
      </c>
      <c r="C14" s="158" t="s">
        <v>204</v>
      </c>
      <c r="D14" s="164"/>
      <c r="E14" s="165"/>
      <c r="F14" s="181" t="s">
        <v>5</v>
      </c>
      <c r="G14" s="182">
        <v>719980230</v>
      </c>
      <c r="H14" s="182">
        <v>0</v>
      </c>
      <c r="I14" s="182">
        <v>719980230</v>
      </c>
      <c r="J14" s="183">
        <v>74959809</v>
      </c>
      <c r="AG14" s="49">
        <f t="shared" si="0"/>
        <v>645020421</v>
      </c>
    </row>
    <row r="15" spans="2:37" x14ac:dyDescent="0.2">
      <c r="B15" s="177">
        <v>312101</v>
      </c>
      <c r="C15" s="158" t="s">
        <v>205</v>
      </c>
      <c r="D15" s="164" t="s">
        <v>276</v>
      </c>
      <c r="E15" s="184" t="s">
        <v>270</v>
      </c>
      <c r="F15" s="174" t="s">
        <v>6</v>
      </c>
      <c r="G15" s="175">
        <v>719980230</v>
      </c>
      <c r="H15" s="175">
        <v>0</v>
      </c>
      <c r="I15" s="185">
        <v>719980230</v>
      </c>
      <c r="J15" s="180">
        <v>74959809</v>
      </c>
      <c r="AG15" s="49">
        <f t="shared" si="0"/>
        <v>645020421</v>
      </c>
      <c r="AJ15" s="19"/>
    </row>
    <row r="16" spans="2:37" hidden="1" x14ac:dyDescent="0.2">
      <c r="B16" s="177">
        <v>312102</v>
      </c>
      <c r="C16" s="158" t="s">
        <v>206</v>
      </c>
      <c r="D16" s="164"/>
      <c r="E16" s="165"/>
      <c r="F16" s="174" t="s">
        <v>7</v>
      </c>
      <c r="G16" s="175"/>
      <c r="H16" s="175"/>
      <c r="I16" s="185">
        <v>0</v>
      </c>
      <c r="J16" s="176">
        <v>0</v>
      </c>
      <c r="AG16" s="49">
        <f t="shared" si="0"/>
        <v>0</v>
      </c>
    </row>
    <row r="17" spans="2:33" hidden="1" x14ac:dyDescent="0.2">
      <c r="B17" s="173">
        <v>3123</v>
      </c>
      <c r="C17" s="158" t="s">
        <v>207</v>
      </c>
      <c r="D17" s="164"/>
      <c r="E17" s="165"/>
      <c r="F17" s="181" t="s">
        <v>8</v>
      </c>
      <c r="G17" s="186"/>
      <c r="H17" s="186"/>
      <c r="I17" s="185">
        <v>0</v>
      </c>
      <c r="J17" s="187"/>
      <c r="AG17" s="49">
        <f t="shared" si="0"/>
        <v>0</v>
      </c>
    </row>
    <row r="18" spans="2:33" hidden="1" x14ac:dyDescent="0.2">
      <c r="B18" s="173">
        <v>3124</v>
      </c>
      <c r="C18" s="158" t="s">
        <v>208</v>
      </c>
      <c r="D18" s="164"/>
      <c r="E18" s="165"/>
      <c r="F18" s="181" t="s">
        <v>9</v>
      </c>
      <c r="G18" s="186"/>
      <c r="H18" s="186"/>
      <c r="I18" s="185">
        <v>0</v>
      </c>
      <c r="J18" s="187"/>
      <c r="AG18" s="49">
        <f t="shared" si="0"/>
        <v>0</v>
      </c>
    </row>
    <row r="19" spans="2:33" hidden="1" x14ac:dyDescent="0.2">
      <c r="B19" s="173">
        <v>3125</v>
      </c>
      <c r="C19" s="158" t="s">
        <v>209</v>
      </c>
      <c r="D19" s="164"/>
      <c r="E19" s="165"/>
      <c r="F19" s="181" t="s">
        <v>10</v>
      </c>
      <c r="G19" s="186"/>
      <c r="H19" s="186"/>
      <c r="I19" s="185">
        <v>0</v>
      </c>
      <c r="J19" s="187"/>
      <c r="AG19" s="49">
        <f t="shared" si="0"/>
        <v>0</v>
      </c>
    </row>
    <row r="20" spans="2:33" x14ac:dyDescent="0.2">
      <c r="B20" s="173">
        <v>3126</v>
      </c>
      <c r="C20" s="158" t="s">
        <v>210</v>
      </c>
      <c r="D20" s="164"/>
      <c r="E20" s="165"/>
      <c r="F20" s="181" t="s">
        <v>11</v>
      </c>
      <c r="G20" s="182">
        <v>0</v>
      </c>
      <c r="H20" s="182">
        <v>493656864</v>
      </c>
      <c r="I20" s="188">
        <v>493656864</v>
      </c>
      <c r="J20" s="183">
        <v>0</v>
      </c>
      <c r="AG20" s="49">
        <f t="shared" si="0"/>
        <v>493656864</v>
      </c>
    </row>
    <row r="21" spans="2:33" hidden="1" x14ac:dyDescent="0.2">
      <c r="B21" s="173"/>
      <c r="C21" s="189"/>
      <c r="D21" s="164"/>
      <c r="E21" s="165"/>
      <c r="F21" s="174" t="s">
        <v>162</v>
      </c>
      <c r="G21" s="175"/>
      <c r="H21" s="175"/>
      <c r="I21" s="185">
        <v>0</v>
      </c>
      <c r="J21" s="176">
        <v>0</v>
      </c>
      <c r="AG21" s="49">
        <f t="shared" si="0"/>
        <v>0</v>
      </c>
    </row>
    <row r="22" spans="2:33" hidden="1" x14ac:dyDescent="0.2">
      <c r="B22" s="173"/>
      <c r="C22" s="189"/>
      <c r="D22" s="164"/>
      <c r="E22" s="165"/>
      <c r="F22" s="174" t="s">
        <v>163</v>
      </c>
      <c r="G22" s="175"/>
      <c r="H22" s="175"/>
      <c r="I22" s="185">
        <v>0</v>
      </c>
      <c r="J22" s="176">
        <v>0</v>
      </c>
      <c r="AG22" s="49">
        <f t="shared" si="0"/>
        <v>0</v>
      </c>
    </row>
    <row r="23" spans="2:33" s="2" customFormat="1" x14ac:dyDescent="0.2">
      <c r="B23" s="173">
        <v>3126</v>
      </c>
      <c r="C23" s="158" t="s">
        <v>210</v>
      </c>
      <c r="D23" s="164"/>
      <c r="E23" s="165"/>
      <c r="F23" s="181" t="s">
        <v>319</v>
      </c>
      <c r="G23" s="186">
        <v>0</v>
      </c>
      <c r="H23" s="186">
        <v>493656864</v>
      </c>
      <c r="I23" s="190">
        <v>493656864</v>
      </c>
      <c r="J23" s="187">
        <v>0</v>
      </c>
      <c r="O23" s="21"/>
      <c r="P23" s="50"/>
      <c r="AG23" s="49">
        <f t="shared" si="0"/>
        <v>493656864</v>
      </c>
    </row>
    <row r="24" spans="2:33" hidden="1" x14ac:dyDescent="0.2">
      <c r="B24" s="177">
        <v>312601</v>
      </c>
      <c r="C24" s="158" t="s">
        <v>211</v>
      </c>
      <c r="D24" s="164" t="s">
        <v>271</v>
      </c>
      <c r="E24" s="191">
        <v>24053815466</v>
      </c>
      <c r="F24" s="174" t="s">
        <v>164</v>
      </c>
      <c r="G24" s="175"/>
      <c r="H24" s="175"/>
      <c r="I24" s="185">
        <v>0</v>
      </c>
      <c r="J24" s="176">
        <v>0</v>
      </c>
      <c r="AG24" s="49">
        <f t="shared" si="0"/>
        <v>0</v>
      </c>
    </row>
    <row r="25" spans="2:33" hidden="1" x14ac:dyDescent="0.2">
      <c r="B25" s="177">
        <v>312602</v>
      </c>
      <c r="C25" s="158" t="s">
        <v>212</v>
      </c>
      <c r="D25" s="164" t="s">
        <v>269</v>
      </c>
      <c r="E25" s="191" t="s">
        <v>272</v>
      </c>
      <c r="F25" s="174" t="s">
        <v>349</v>
      </c>
      <c r="G25" s="175">
        <v>0</v>
      </c>
      <c r="H25" s="175">
        <v>0</v>
      </c>
      <c r="I25" s="185">
        <v>0</v>
      </c>
      <c r="J25" s="176"/>
      <c r="K25" s="19"/>
      <c r="U25" s="19"/>
      <c r="AG25" s="49">
        <f t="shared" si="0"/>
        <v>0</v>
      </c>
    </row>
    <row r="26" spans="2:33" hidden="1" x14ac:dyDescent="0.2">
      <c r="B26" s="177">
        <v>312603</v>
      </c>
      <c r="C26" s="158" t="s">
        <v>213</v>
      </c>
      <c r="D26" s="164" t="s">
        <v>269</v>
      </c>
      <c r="E26" s="191" t="s">
        <v>272</v>
      </c>
      <c r="F26" s="174" t="s">
        <v>367</v>
      </c>
      <c r="G26" s="175"/>
      <c r="I26" s="185">
        <v>0</v>
      </c>
      <c r="J26" s="176"/>
      <c r="K26" s="19"/>
      <c r="Q26" s="19"/>
      <c r="R26" s="19"/>
      <c r="U26" s="19"/>
      <c r="AG26" s="49">
        <f t="shared" si="0"/>
        <v>0</v>
      </c>
    </row>
    <row r="27" spans="2:33" ht="12" hidden="1" customHeight="1" x14ac:dyDescent="0.2">
      <c r="B27" s="177">
        <v>312604</v>
      </c>
      <c r="C27" s="158" t="s">
        <v>214</v>
      </c>
      <c r="D27" s="164" t="s">
        <v>269</v>
      </c>
      <c r="E27" s="191" t="s">
        <v>273</v>
      </c>
      <c r="F27" s="174" t="s">
        <v>165</v>
      </c>
      <c r="G27" s="175"/>
      <c r="H27" s="175"/>
      <c r="I27" s="185">
        <v>0</v>
      </c>
      <c r="J27" s="176">
        <v>0</v>
      </c>
      <c r="Q27" s="19"/>
      <c r="U27" s="19"/>
      <c r="AG27" s="49">
        <f t="shared" si="0"/>
        <v>0</v>
      </c>
    </row>
    <row r="28" spans="2:33" ht="12" hidden="1" customHeight="1" x14ac:dyDescent="0.2">
      <c r="B28" s="177">
        <v>312605</v>
      </c>
      <c r="C28" s="158" t="s">
        <v>215</v>
      </c>
      <c r="D28" s="164" t="s">
        <v>269</v>
      </c>
      <c r="E28" s="165" t="s">
        <v>284</v>
      </c>
      <c r="F28" s="174" t="s">
        <v>166</v>
      </c>
      <c r="G28" s="175"/>
      <c r="H28" s="175">
        <v>0</v>
      </c>
      <c r="I28" s="185">
        <v>0</v>
      </c>
      <c r="J28" s="176">
        <v>0</v>
      </c>
      <c r="U28" s="19"/>
      <c r="AG28" s="49">
        <f t="shared" si="0"/>
        <v>0</v>
      </c>
    </row>
    <row r="29" spans="2:33" ht="12" hidden="1" customHeight="1" x14ac:dyDescent="0.2">
      <c r="B29" s="177">
        <v>312606</v>
      </c>
      <c r="C29" s="158" t="s">
        <v>216</v>
      </c>
      <c r="D29" s="164" t="s">
        <v>287</v>
      </c>
      <c r="E29" s="165" t="s">
        <v>288</v>
      </c>
      <c r="F29" s="174" t="s">
        <v>167</v>
      </c>
      <c r="G29" s="175"/>
      <c r="H29" s="175">
        <v>0</v>
      </c>
      <c r="I29" s="185">
        <v>0</v>
      </c>
      <c r="J29" s="176">
        <v>0</v>
      </c>
      <c r="U29" s="19"/>
      <c r="AG29" s="49">
        <f t="shared" si="0"/>
        <v>0</v>
      </c>
    </row>
    <row r="30" spans="2:33" ht="12" hidden="1" customHeight="1" x14ac:dyDescent="0.2">
      <c r="B30" s="177">
        <v>312607</v>
      </c>
      <c r="C30" s="158" t="s">
        <v>217</v>
      </c>
      <c r="D30" s="164" t="s">
        <v>285</v>
      </c>
      <c r="E30" s="165" t="s">
        <v>286</v>
      </c>
      <c r="F30" s="174" t="s">
        <v>168</v>
      </c>
      <c r="G30" s="175"/>
      <c r="H30" s="175">
        <v>0</v>
      </c>
      <c r="I30" s="185">
        <v>0</v>
      </c>
      <c r="J30" s="176">
        <v>0</v>
      </c>
      <c r="U30" s="19"/>
      <c r="AG30" s="49">
        <f t="shared" si="0"/>
        <v>0</v>
      </c>
    </row>
    <row r="31" spans="2:33" hidden="1" x14ac:dyDescent="0.2">
      <c r="B31" s="177">
        <v>312608</v>
      </c>
      <c r="C31" s="158" t="s">
        <v>218</v>
      </c>
      <c r="D31" s="164" t="s">
        <v>269</v>
      </c>
      <c r="E31" s="191" t="s">
        <v>272</v>
      </c>
      <c r="F31" s="174" t="s">
        <v>169</v>
      </c>
      <c r="G31" s="175">
        <v>0</v>
      </c>
      <c r="H31" s="175">
        <v>0</v>
      </c>
      <c r="I31" s="185">
        <v>0</v>
      </c>
      <c r="J31" s="176"/>
      <c r="U31" s="19"/>
      <c r="AG31" s="49">
        <f t="shared" si="0"/>
        <v>0</v>
      </c>
    </row>
    <row r="32" spans="2:33" hidden="1" x14ac:dyDescent="0.2">
      <c r="B32" s="177">
        <v>312609</v>
      </c>
      <c r="C32" s="158">
        <v>4312609</v>
      </c>
      <c r="D32" s="164" t="s">
        <v>287</v>
      </c>
      <c r="E32" s="165" t="s">
        <v>288</v>
      </c>
      <c r="F32" s="174"/>
      <c r="G32" s="175"/>
      <c r="H32" s="175">
        <v>0</v>
      </c>
      <c r="I32" s="185"/>
      <c r="J32" s="176"/>
      <c r="U32" s="19"/>
      <c r="AG32" s="49">
        <f t="shared" si="0"/>
        <v>0</v>
      </c>
    </row>
    <row r="33" spans="2:34" hidden="1" x14ac:dyDescent="0.2">
      <c r="B33" s="177">
        <v>312609</v>
      </c>
      <c r="C33" s="158">
        <v>4312609</v>
      </c>
      <c r="D33" s="164"/>
      <c r="E33" s="165"/>
      <c r="F33" s="174" t="s">
        <v>327</v>
      </c>
      <c r="G33" s="175"/>
      <c r="H33" s="175">
        <v>0</v>
      </c>
      <c r="I33" s="185">
        <v>0</v>
      </c>
      <c r="J33" s="176">
        <v>0</v>
      </c>
      <c r="U33" s="19"/>
      <c r="AG33" s="49">
        <f t="shared" si="0"/>
        <v>0</v>
      </c>
    </row>
    <row r="34" spans="2:34" hidden="1" x14ac:dyDescent="0.2">
      <c r="B34" s="177">
        <v>312610</v>
      </c>
      <c r="C34" s="158">
        <v>4312610</v>
      </c>
      <c r="D34" s="164"/>
      <c r="E34" s="165"/>
      <c r="F34" s="174" t="s">
        <v>330</v>
      </c>
      <c r="G34" s="175">
        <v>0</v>
      </c>
      <c r="H34" s="175">
        <v>0</v>
      </c>
      <c r="I34" s="185">
        <v>0</v>
      </c>
      <c r="J34" s="176">
        <v>0</v>
      </c>
      <c r="U34" s="19"/>
      <c r="AG34" s="49">
        <f t="shared" si="0"/>
        <v>0</v>
      </c>
    </row>
    <row r="35" spans="2:34" hidden="1" x14ac:dyDescent="0.2">
      <c r="B35" s="177">
        <v>312611</v>
      </c>
      <c r="C35" s="158">
        <v>4312611</v>
      </c>
      <c r="D35" s="164"/>
      <c r="E35" s="165"/>
      <c r="F35" s="174" t="s">
        <v>331</v>
      </c>
      <c r="G35" s="175"/>
      <c r="H35" s="175">
        <v>0</v>
      </c>
      <c r="I35" s="185">
        <v>0</v>
      </c>
      <c r="J35" s="176">
        <v>0</v>
      </c>
      <c r="U35" s="19"/>
      <c r="AG35" s="49">
        <f t="shared" si="0"/>
        <v>0</v>
      </c>
    </row>
    <row r="36" spans="2:34" hidden="1" x14ac:dyDescent="0.2">
      <c r="B36" s="177">
        <v>312612</v>
      </c>
      <c r="C36" s="158">
        <v>4312612</v>
      </c>
      <c r="D36" s="164"/>
      <c r="E36" s="165"/>
      <c r="F36" s="174" t="s">
        <v>359</v>
      </c>
      <c r="G36" s="175">
        <v>0</v>
      </c>
      <c r="H36" s="175">
        <v>0</v>
      </c>
      <c r="I36" s="185">
        <v>0</v>
      </c>
      <c r="J36" s="176">
        <v>0</v>
      </c>
      <c r="U36" s="19"/>
      <c r="AG36" s="49">
        <f t="shared" si="0"/>
        <v>0</v>
      </c>
    </row>
    <row r="37" spans="2:34" hidden="1" x14ac:dyDescent="0.2">
      <c r="B37" s="177">
        <v>312613</v>
      </c>
      <c r="C37" s="158">
        <v>4312613</v>
      </c>
      <c r="D37" s="164"/>
      <c r="E37" s="165"/>
      <c r="F37" s="174" t="s">
        <v>334</v>
      </c>
      <c r="G37" s="175">
        <v>0</v>
      </c>
      <c r="H37" s="175">
        <v>0</v>
      </c>
      <c r="I37" s="185">
        <v>0</v>
      </c>
      <c r="J37" s="176">
        <v>0</v>
      </c>
      <c r="U37" s="19"/>
      <c r="AG37" s="49">
        <f t="shared" si="0"/>
        <v>0</v>
      </c>
    </row>
    <row r="38" spans="2:34" hidden="1" x14ac:dyDescent="0.2">
      <c r="B38" s="177">
        <v>312614</v>
      </c>
      <c r="C38" s="158"/>
      <c r="D38" s="164"/>
      <c r="E38" s="165"/>
      <c r="F38" s="174" t="s">
        <v>351</v>
      </c>
      <c r="G38" s="175">
        <v>0</v>
      </c>
      <c r="H38" s="175">
        <v>0</v>
      </c>
      <c r="I38" s="185">
        <v>0</v>
      </c>
      <c r="J38" s="176">
        <v>0</v>
      </c>
      <c r="AG38" s="49">
        <f t="shared" si="0"/>
        <v>0</v>
      </c>
    </row>
    <row r="39" spans="2:34" hidden="1" x14ac:dyDescent="0.2">
      <c r="B39" s="177">
        <v>312615</v>
      </c>
      <c r="C39" s="158"/>
      <c r="D39" s="164"/>
      <c r="E39" s="165"/>
      <c r="F39" s="174" t="s">
        <v>360</v>
      </c>
      <c r="G39" s="175">
        <v>0</v>
      </c>
      <c r="H39" s="175">
        <v>0</v>
      </c>
      <c r="I39" s="185">
        <v>0</v>
      </c>
      <c r="J39" s="176"/>
    </row>
    <row r="40" spans="2:34" hidden="1" x14ac:dyDescent="0.2">
      <c r="B40" s="177">
        <v>312615</v>
      </c>
      <c r="C40" s="158"/>
      <c r="D40" s="164"/>
      <c r="E40" s="165"/>
      <c r="F40" s="174" t="s">
        <v>370</v>
      </c>
      <c r="G40" s="175">
        <v>0</v>
      </c>
      <c r="H40" s="175"/>
      <c r="I40" s="185">
        <v>0</v>
      </c>
      <c r="J40" s="176"/>
      <c r="AG40" s="49">
        <f t="shared" ref="AG40:AG82" si="1">+I40-J40</f>
        <v>0</v>
      </c>
    </row>
    <row r="41" spans="2:34" x14ac:dyDescent="0.2">
      <c r="B41" s="177" t="s">
        <v>392</v>
      </c>
      <c r="C41" s="158"/>
      <c r="D41" s="164"/>
      <c r="E41" s="165"/>
      <c r="F41" s="246" t="s">
        <v>394</v>
      </c>
      <c r="G41" s="202">
        <v>0</v>
      </c>
      <c r="H41" s="202">
        <v>214035975</v>
      </c>
      <c r="I41" s="185">
        <v>214035975</v>
      </c>
      <c r="J41" s="176">
        <v>0</v>
      </c>
    </row>
    <row r="42" spans="2:34" x14ac:dyDescent="0.2">
      <c r="B42" s="177" t="s">
        <v>393</v>
      </c>
      <c r="C42" s="158"/>
      <c r="D42" s="164"/>
      <c r="E42" s="165"/>
      <c r="F42" s="246" t="s">
        <v>395</v>
      </c>
      <c r="G42" s="202">
        <v>0</v>
      </c>
      <c r="H42" s="202">
        <v>279620889</v>
      </c>
      <c r="I42" s="185">
        <v>279620889</v>
      </c>
      <c r="J42" s="176">
        <v>0</v>
      </c>
    </row>
    <row r="43" spans="2:34" hidden="1" x14ac:dyDescent="0.2">
      <c r="B43" s="177"/>
      <c r="C43" s="158"/>
      <c r="D43" s="164"/>
      <c r="E43" s="165"/>
      <c r="F43" s="174"/>
      <c r="G43" s="175"/>
      <c r="H43" s="175"/>
      <c r="I43" s="185"/>
      <c r="J43" s="176">
        <v>0</v>
      </c>
      <c r="AG43" s="49">
        <f t="shared" si="1"/>
        <v>0</v>
      </c>
    </row>
    <row r="44" spans="2:34" x14ac:dyDescent="0.2">
      <c r="B44" s="173">
        <v>3128</v>
      </c>
      <c r="C44" s="158" t="s">
        <v>219</v>
      </c>
      <c r="D44" s="164"/>
      <c r="E44" s="165"/>
      <c r="F44" s="181" t="s">
        <v>12</v>
      </c>
      <c r="G44" s="182">
        <v>4283539704</v>
      </c>
      <c r="H44" s="182">
        <v>0</v>
      </c>
      <c r="I44" s="188">
        <v>4283539704</v>
      </c>
      <c r="J44" s="183">
        <v>8684289.7699999996</v>
      </c>
      <c r="K44" s="19"/>
      <c r="AG44" s="49">
        <f t="shared" si="1"/>
        <v>4274855414.23</v>
      </c>
    </row>
    <row r="45" spans="2:34" x14ac:dyDescent="0.2">
      <c r="B45" s="177">
        <v>312801</v>
      </c>
      <c r="C45" s="158" t="s">
        <v>220</v>
      </c>
      <c r="D45" s="164" t="s">
        <v>269</v>
      </c>
      <c r="E45" s="191" t="s">
        <v>274</v>
      </c>
      <c r="F45" s="174" t="s">
        <v>170</v>
      </c>
      <c r="G45" s="175">
        <v>2969862727</v>
      </c>
      <c r="H45" s="175">
        <v>0</v>
      </c>
      <c r="I45" s="185">
        <v>2969862727</v>
      </c>
      <c r="J45" s="192">
        <v>197133.12</v>
      </c>
      <c r="K45" s="19"/>
      <c r="AG45" s="49">
        <f t="shared" si="1"/>
        <v>2969665593.8800001</v>
      </c>
    </row>
    <row r="46" spans="2:34" hidden="1" x14ac:dyDescent="0.2">
      <c r="B46" s="177">
        <v>312802</v>
      </c>
      <c r="C46" s="158" t="s">
        <v>221</v>
      </c>
      <c r="D46" s="164"/>
      <c r="E46" s="165"/>
      <c r="F46" s="174" t="s">
        <v>13</v>
      </c>
      <c r="G46" s="175"/>
      <c r="H46" s="175">
        <v>0</v>
      </c>
      <c r="I46" s="185">
        <v>0</v>
      </c>
      <c r="J46" s="176"/>
      <c r="K46" s="19"/>
      <c r="AG46" s="49">
        <f t="shared" si="1"/>
        <v>0</v>
      </c>
    </row>
    <row r="47" spans="2:34" x14ac:dyDescent="0.2">
      <c r="B47" s="177">
        <v>312803</v>
      </c>
      <c r="C47" s="158" t="s">
        <v>222</v>
      </c>
      <c r="D47" s="164" t="s">
        <v>269</v>
      </c>
      <c r="E47" s="191" t="s">
        <v>275</v>
      </c>
      <c r="F47" s="174" t="s">
        <v>14</v>
      </c>
      <c r="G47" s="175">
        <v>836478802</v>
      </c>
      <c r="H47" s="175">
        <v>0</v>
      </c>
      <c r="I47" s="185">
        <v>836478802</v>
      </c>
      <c r="J47" s="192">
        <v>0</v>
      </c>
      <c r="K47" s="19"/>
      <c r="AG47" s="49">
        <f t="shared" si="1"/>
        <v>836478802</v>
      </c>
    </row>
    <row r="48" spans="2:34" x14ac:dyDescent="0.2">
      <c r="B48" s="177">
        <v>312804</v>
      </c>
      <c r="C48" s="193" t="s">
        <v>223</v>
      </c>
      <c r="D48" s="164" t="s">
        <v>276</v>
      </c>
      <c r="E48" s="184" t="s">
        <v>270</v>
      </c>
      <c r="F48" s="194" t="s">
        <v>15</v>
      </c>
      <c r="G48" s="175">
        <v>31727467</v>
      </c>
      <c r="H48" s="175">
        <v>0</v>
      </c>
      <c r="I48" s="185">
        <v>31727467</v>
      </c>
      <c r="J48" s="192">
        <v>3801583</v>
      </c>
      <c r="AG48" s="49">
        <f t="shared" si="1"/>
        <v>27925884</v>
      </c>
      <c r="AH48" s="3">
        <f>+AG48+AG49</f>
        <v>32176617</v>
      </c>
    </row>
    <row r="49" spans="2:36" x14ac:dyDescent="0.2">
      <c r="B49" s="177">
        <v>312805</v>
      </c>
      <c r="C49" s="158" t="s">
        <v>224</v>
      </c>
      <c r="D49" s="165" t="s">
        <v>269</v>
      </c>
      <c r="E49" s="184" t="s">
        <v>268</v>
      </c>
      <c r="F49" s="194" t="s">
        <v>171</v>
      </c>
      <c r="G49" s="175">
        <v>5550433</v>
      </c>
      <c r="H49" s="175">
        <v>0</v>
      </c>
      <c r="I49" s="185">
        <v>5550433</v>
      </c>
      <c r="J49" s="192">
        <v>1299700</v>
      </c>
      <c r="AG49" s="49">
        <f t="shared" si="1"/>
        <v>4250733</v>
      </c>
      <c r="AJ49" s="49"/>
    </row>
    <row r="50" spans="2:36" x14ac:dyDescent="0.2">
      <c r="B50" s="177">
        <v>312805</v>
      </c>
      <c r="C50" s="158" t="s">
        <v>224</v>
      </c>
      <c r="D50" s="164" t="s">
        <v>269</v>
      </c>
      <c r="E50" s="184" t="s">
        <v>268</v>
      </c>
      <c r="F50" s="174" t="s">
        <v>55</v>
      </c>
      <c r="G50" s="175">
        <v>39740285</v>
      </c>
      <c r="H50" s="175">
        <v>0</v>
      </c>
      <c r="I50" s="185">
        <v>39740285</v>
      </c>
      <c r="J50" s="195">
        <v>3385873.65</v>
      </c>
      <c r="AG50" s="49">
        <f t="shared" si="1"/>
        <v>36354411.350000001</v>
      </c>
      <c r="AJ50" s="49"/>
    </row>
    <row r="51" spans="2:36" hidden="1" x14ac:dyDescent="0.2">
      <c r="B51" s="177" t="s">
        <v>172</v>
      </c>
      <c r="C51" s="158" t="s">
        <v>224</v>
      </c>
      <c r="D51" s="164"/>
      <c r="E51" s="165"/>
      <c r="F51" s="174" t="s">
        <v>173</v>
      </c>
      <c r="G51" s="175"/>
      <c r="H51" s="175">
        <v>0</v>
      </c>
      <c r="I51" s="185">
        <v>0</v>
      </c>
      <c r="J51" s="176">
        <v>0</v>
      </c>
      <c r="AG51" s="49">
        <f t="shared" si="1"/>
        <v>0</v>
      </c>
      <c r="AJ51" s="49"/>
    </row>
    <row r="52" spans="2:36" x14ac:dyDescent="0.2">
      <c r="B52" s="177">
        <v>312805</v>
      </c>
      <c r="C52" s="158" t="s">
        <v>224</v>
      </c>
      <c r="D52" s="164" t="s">
        <v>269</v>
      </c>
      <c r="E52" s="184" t="s">
        <v>268</v>
      </c>
      <c r="F52" s="174" t="s">
        <v>16</v>
      </c>
      <c r="G52" s="175">
        <v>400000000</v>
      </c>
      <c r="H52" s="175">
        <v>0</v>
      </c>
      <c r="I52" s="228">
        <v>400000000</v>
      </c>
      <c r="J52" s="176">
        <v>0</v>
      </c>
      <c r="K52" s="19"/>
      <c r="AG52" s="49">
        <f t="shared" si="1"/>
        <v>400000000</v>
      </c>
      <c r="AJ52" s="49"/>
    </row>
    <row r="53" spans="2:36" x14ac:dyDescent="0.2">
      <c r="B53" s="177">
        <v>312805</v>
      </c>
      <c r="C53" s="158" t="s">
        <v>224</v>
      </c>
      <c r="D53" s="164" t="s">
        <v>269</v>
      </c>
      <c r="E53" s="184" t="s">
        <v>268</v>
      </c>
      <c r="F53" s="174" t="s">
        <v>12</v>
      </c>
      <c r="G53" s="175">
        <v>179990</v>
      </c>
      <c r="H53" s="175">
        <v>0</v>
      </c>
      <c r="I53" s="228">
        <v>179990</v>
      </c>
      <c r="J53" s="192">
        <v>0</v>
      </c>
      <c r="AG53" s="49">
        <f t="shared" si="1"/>
        <v>179990</v>
      </c>
      <c r="AJ53" s="49"/>
    </row>
    <row r="54" spans="2:36" x14ac:dyDescent="0.2">
      <c r="B54" s="196">
        <v>3200</v>
      </c>
      <c r="C54" s="197" t="s">
        <v>225</v>
      </c>
      <c r="D54" s="159"/>
      <c r="E54" s="198"/>
      <c r="F54" s="199" t="s">
        <v>17</v>
      </c>
      <c r="G54" s="200">
        <v>75048275753</v>
      </c>
      <c r="H54" s="200">
        <v>0</v>
      </c>
      <c r="I54" s="200">
        <v>75048275753</v>
      </c>
      <c r="J54" s="244">
        <v>1232078551.0299997</v>
      </c>
      <c r="K54" s="19"/>
      <c r="AG54" s="49">
        <f t="shared" si="1"/>
        <v>73816197201.970001</v>
      </c>
      <c r="AJ54" s="49"/>
    </row>
    <row r="55" spans="2:36" hidden="1" x14ac:dyDescent="0.2">
      <c r="B55" s="173">
        <v>3210</v>
      </c>
      <c r="C55" s="158" t="s">
        <v>226</v>
      </c>
      <c r="D55" s="164"/>
      <c r="E55" s="165"/>
      <c r="F55" s="181" t="s">
        <v>18</v>
      </c>
      <c r="G55" s="182">
        <v>0</v>
      </c>
      <c r="H55" s="182">
        <v>0</v>
      </c>
      <c r="I55" s="182">
        <v>0</v>
      </c>
      <c r="J55" s="183">
        <v>0</v>
      </c>
      <c r="AG55" s="49">
        <f t="shared" si="1"/>
        <v>0</v>
      </c>
      <c r="AJ55" s="49"/>
    </row>
    <row r="56" spans="2:36" hidden="1" x14ac:dyDescent="0.2">
      <c r="B56" s="177">
        <v>3211</v>
      </c>
      <c r="C56" s="158" t="s">
        <v>227</v>
      </c>
      <c r="D56" s="164"/>
      <c r="E56" s="165"/>
      <c r="F56" s="174" t="s">
        <v>19</v>
      </c>
      <c r="G56" s="175"/>
      <c r="H56" s="175"/>
      <c r="I56" s="175"/>
      <c r="J56" s="176">
        <v>0</v>
      </c>
      <c r="AG56" s="49">
        <f t="shared" si="1"/>
        <v>0</v>
      </c>
      <c r="AJ56" s="49"/>
    </row>
    <row r="57" spans="2:36" hidden="1" x14ac:dyDescent="0.2">
      <c r="B57" s="177">
        <v>3212</v>
      </c>
      <c r="C57" s="158" t="s">
        <v>228</v>
      </c>
      <c r="D57" s="164"/>
      <c r="E57" s="165"/>
      <c r="F57" s="174" t="s">
        <v>20</v>
      </c>
      <c r="G57" s="175"/>
      <c r="H57" s="175"/>
      <c r="I57" s="175"/>
      <c r="J57" s="176">
        <v>0</v>
      </c>
      <c r="AG57" s="49">
        <f t="shared" si="1"/>
        <v>0</v>
      </c>
      <c r="AJ57" s="49"/>
    </row>
    <row r="58" spans="2:36" hidden="1" x14ac:dyDescent="0.2">
      <c r="B58" s="173">
        <v>3220</v>
      </c>
      <c r="C58" s="158" t="s">
        <v>229</v>
      </c>
      <c r="D58" s="164"/>
      <c r="E58" s="165"/>
      <c r="F58" s="181" t="s">
        <v>21</v>
      </c>
      <c r="G58" s="182">
        <v>0</v>
      </c>
      <c r="H58" s="182">
        <v>0</v>
      </c>
      <c r="I58" s="182">
        <v>0</v>
      </c>
      <c r="J58" s="183">
        <v>0</v>
      </c>
      <c r="AG58" s="49">
        <f t="shared" si="1"/>
        <v>0</v>
      </c>
      <c r="AJ58" s="49"/>
    </row>
    <row r="59" spans="2:36" hidden="1" x14ac:dyDescent="0.2">
      <c r="B59" s="177">
        <v>3221</v>
      </c>
      <c r="C59" s="158" t="s">
        <v>230</v>
      </c>
      <c r="D59" s="164"/>
      <c r="E59" s="165"/>
      <c r="F59" s="174" t="s">
        <v>19</v>
      </c>
      <c r="G59" s="175"/>
      <c r="H59" s="175"/>
      <c r="I59" s="175"/>
      <c r="J59" s="176">
        <v>0</v>
      </c>
      <c r="AG59" s="49">
        <f t="shared" si="1"/>
        <v>0</v>
      </c>
      <c r="AJ59" s="49"/>
    </row>
    <row r="60" spans="2:36" hidden="1" x14ac:dyDescent="0.2">
      <c r="B60" s="177">
        <v>3222</v>
      </c>
      <c r="C60" s="158" t="s">
        <v>231</v>
      </c>
      <c r="D60" s="164"/>
      <c r="E60" s="165"/>
      <c r="F60" s="174" t="s">
        <v>20</v>
      </c>
      <c r="G60" s="175"/>
      <c r="H60" s="175"/>
      <c r="I60" s="175"/>
      <c r="J60" s="176">
        <v>0</v>
      </c>
      <c r="AG60" s="49">
        <f t="shared" si="1"/>
        <v>0</v>
      </c>
      <c r="AJ60" s="49"/>
    </row>
    <row r="61" spans="2:36" x14ac:dyDescent="0.2">
      <c r="B61" s="177">
        <v>3220</v>
      </c>
      <c r="C61" s="158"/>
      <c r="D61" s="164"/>
      <c r="E61" s="165"/>
      <c r="F61" s="174" t="s">
        <v>21</v>
      </c>
      <c r="G61" s="175">
        <v>72000000000</v>
      </c>
      <c r="H61" s="175"/>
      <c r="I61" s="175">
        <v>72000000000</v>
      </c>
      <c r="J61" s="176">
        <v>0</v>
      </c>
      <c r="AJ61" s="49"/>
    </row>
    <row r="62" spans="2:36" x14ac:dyDescent="0.2">
      <c r="B62" s="177">
        <v>3222</v>
      </c>
      <c r="C62" s="158"/>
      <c r="D62" s="164"/>
      <c r="E62" s="165"/>
      <c r="F62" s="174" t="s">
        <v>20</v>
      </c>
      <c r="G62" s="175">
        <v>72000000000</v>
      </c>
      <c r="H62" s="175"/>
      <c r="I62" s="175">
        <v>72000000000</v>
      </c>
      <c r="J62" s="176">
        <v>0</v>
      </c>
      <c r="AJ62" s="49"/>
    </row>
    <row r="63" spans="2:36" x14ac:dyDescent="0.2">
      <c r="B63" s="173">
        <v>3230</v>
      </c>
      <c r="C63" s="158" t="s">
        <v>232</v>
      </c>
      <c r="D63" s="164"/>
      <c r="E63" s="165"/>
      <c r="F63" s="181" t="s">
        <v>22</v>
      </c>
      <c r="G63" s="186">
        <v>373425768</v>
      </c>
      <c r="H63" s="186">
        <v>0</v>
      </c>
      <c r="I63" s="186">
        <v>373425768</v>
      </c>
      <c r="J63" s="201">
        <v>41151512.119999997</v>
      </c>
      <c r="AG63" s="49">
        <f t="shared" si="1"/>
        <v>332274255.88</v>
      </c>
      <c r="AJ63" s="49"/>
    </row>
    <row r="64" spans="2:36" x14ac:dyDescent="0.2">
      <c r="B64" s="177">
        <v>323001</v>
      </c>
      <c r="C64" s="158" t="s">
        <v>233</v>
      </c>
      <c r="D64" s="164" t="s">
        <v>269</v>
      </c>
      <c r="E64" s="184" t="s">
        <v>268</v>
      </c>
      <c r="F64" s="174" t="s">
        <v>174</v>
      </c>
      <c r="G64" s="175">
        <v>68525315</v>
      </c>
      <c r="H64" s="175">
        <v>0</v>
      </c>
      <c r="I64" s="185">
        <v>68525315</v>
      </c>
      <c r="J64" s="180">
        <v>7813961.3200000003</v>
      </c>
      <c r="AG64" s="49">
        <f t="shared" si="1"/>
        <v>60711353.68</v>
      </c>
      <c r="AJ64" s="49"/>
    </row>
    <row r="65" spans="2:36" x14ac:dyDescent="0.2">
      <c r="B65" s="177">
        <v>323002</v>
      </c>
      <c r="C65" s="158" t="s">
        <v>234</v>
      </c>
      <c r="D65" s="164" t="s">
        <v>278</v>
      </c>
      <c r="E65" s="165" t="s">
        <v>277</v>
      </c>
      <c r="F65" s="174" t="s">
        <v>175</v>
      </c>
      <c r="G65" s="175">
        <v>304900453</v>
      </c>
      <c r="H65" s="175">
        <v>0</v>
      </c>
      <c r="I65" s="185">
        <v>304900453</v>
      </c>
      <c r="J65" s="179">
        <v>33337550.799999997</v>
      </c>
      <c r="AG65" s="49">
        <f t="shared" si="1"/>
        <v>271562902.19999999</v>
      </c>
      <c r="AJ65" s="49"/>
    </row>
    <row r="66" spans="2:36" x14ac:dyDescent="0.2">
      <c r="B66" s="173">
        <v>3250</v>
      </c>
      <c r="C66" s="158" t="s">
        <v>235</v>
      </c>
      <c r="D66" s="164"/>
      <c r="E66" s="165"/>
      <c r="F66" s="181" t="s">
        <v>23</v>
      </c>
      <c r="G66" s="182">
        <v>2674849985</v>
      </c>
      <c r="H66" s="182">
        <v>0</v>
      </c>
      <c r="I66" s="188">
        <v>2674849985</v>
      </c>
      <c r="J66" s="183">
        <v>1190927038.9099998</v>
      </c>
      <c r="K66" s="19"/>
      <c r="AG66" s="49">
        <f t="shared" si="1"/>
        <v>1483922946.0900002</v>
      </c>
      <c r="AJ66" s="49"/>
    </row>
    <row r="67" spans="2:36" s="2" customFormat="1" hidden="1" x14ac:dyDescent="0.2">
      <c r="B67" s="173">
        <v>3251</v>
      </c>
      <c r="C67" s="158" t="s">
        <v>236</v>
      </c>
      <c r="D67" s="164"/>
      <c r="E67" s="165"/>
      <c r="F67" s="181" t="s">
        <v>24</v>
      </c>
      <c r="G67" s="186"/>
      <c r="H67" s="186"/>
      <c r="I67" s="190"/>
      <c r="J67" s="187"/>
      <c r="O67" s="21"/>
      <c r="P67" s="50"/>
      <c r="AG67" s="49">
        <f t="shared" si="1"/>
        <v>0</v>
      </c>
      <c r="AJ67" s="49"/>
    </row>
    <row r="68" spans="2:36" s="2" customFormat="1" x14ac:dyDescent="0.2">
      <c r="B68" s="173">
        <v>3252</v>
      </c>
      <c r="C68" s="158" t="s">
        <v>237</v>
      </c>
      <c r="D68" s="164"/>
      <c r="E68" s="165"/>
      <c r="F68" s="181" t="s">
        <v>176</v>
      </c>
      <c r="G68" s="186">
        <v>0</v>
      </c>
      <c r="H68" s="186">
        <v>0</v>
      </c>
      <c r="I68" s="190">
        <v>0</v>
      </c>
      <c r="J68" s="187">
        <v>0</v>
      </c>
      <c r="O68" s="21"/>
      <c r="P68" s="50"/>
      <c r="AG68" s="49">
        <f t="shared" si="1"/>
        <v>0</v>
      </c>
      <c r="AJ68" s="49"/>
    </row>
    <row r="69" spans="2:36" x14ac:dyDescent="0.2">
      <c r="B69" s="177">
        <v>325201</v>
      </c>
      <c r="C69" s="158" t="s">
        <v>238</v>
      </c>
      <c r="D69" s="164" t="s">
        <v>269</v>
      </c>
      <c r="E69" s="184" t="s">
        <v>268</v>
      </c>
      <c r="F69" s="174" t="s">
        <v>177</v>
      </c>
      <c r="G69" s="175">
        <v>0</v>
      </c>
      <c r="H69" s="186">
        <v>0</v>
      </c>
      <c r="I69" s="185">
        <v>0</v>
      </c>
      <c r="J69" s="202">
        <v>0</v>
      </c>
      <c r="AG69" s="49">
        <f t="shared" si="1"/>
        <v>0</v>
      </c>
      <c r="AI69" s="238"/>
      <c r="AJ69" s="49"/>
    </row>
    <row r="70" spans="2:36" x14ac:dyDescent="0.2">
      <c r="B70" s="177">
        <v>325202</v>
      </c>
      <c r="C70" s="158" t="s">
        <v>239</v>
      </c>
      <c r="D70" s="164" t="s">
        <v>278</v>
      </c>
      <c r="E70" s="165" t="s">
        <v>277</v>
      </c>
      <c r="F70" s="174" t="s">
        <v>178</v>
      </c>
      <c r="G70" s="175">
        <v>0</v>
      </c>
      <c r="H70" s="186">
        <v>0</v>
      </c>
      <c r="I70" s="185">
        <v>0</v>
      </c>
      <c r="J70" s="202">
        <v>0</v>
      </c>
      <c r="AG70" s="49">
        <f t="shared" si="1"/>
        <v>0</v>
      </c>
      <c r="AI70" s="238"/>
      <c r="AJ70" s="49"/>
    </row>
    <row r="71" spans="2:36" x14ac:dyDescent="0.2">
      <c r="B71" s="177">
        <v>325203</v>
      </c>
      <c r="C71" s="158" t="s">
        <v>240</v>
      </c>
      <c r="D71" s="164" t="s">
        <v>269</v>
      </c>
      <c r="E71" s="191" t="s">
        <v>274</v>
      </c>
      <c r="F71" s="174" t="s">
        <v>179</v>
      </c>
      <c r="G71" s="175">
        <v>0</v>
      </c>
      <c r="H71" s="186">
        <v>0</v>
      </c>
      <c r="I71" s="185">
        <v>0</v>
      </c>
      <c r="J71" s="202">
        <v>0</v>
      </c>
      <c r="AG71" s="49">
        <f t="shared" si="1"/>
        <v>0</v>
      </c>
      <c r="AI71" s="238"/>
      <c r="AJ71" s="49"/>
    </row>
    <row r="72" spans="2:36" x14ac:dyDescent="0.2">
      <c r="B72" s="177">
        <v>325204</v>
      </c>
      <c r="C72" s="158" t="s">
        <v>241</v>
      </c>
      <c r="D72" s="164" t="s">
        <v>276</v>
      </c>
      <c r="E72" s="184" t="s">
        <v>270</v>
      </c>
      <c r="F72" s="174" t="s">
        <v>180</v>
      </c>
      <c r="G72" s="175">
        <v>0</v>
      </c>
      <c r="H72" s="186">
        <v>0</v>
      </c>
      <c r="I72" s="185">
        <v>0</v>
      </c>
      <c r="J72" s="176">
        <v>0</v>
      </c>
      <c r="AG72" s="49">
        <f t="shared" si="1"/>
        <v>0</v>
      </c>
      <c r="AI72" s="238"/>
      <c r="AJ72" s="49"/>
    </row>
    <row r="73" spans="2:36" x14ac:dyDescent="0.2">
      <c r="B73" s="177">
        <v>325205</v>
      </c>
      <c r="C73" s="158" t="s">
        <v>242</v>
      </c>
      <c r="D73" s="164" t="s">
        <v>269</v>
      </c>
      <c r="E73" s="191" t="s">
        <v>275</v>
      </c>
      <c r="F73" s="174" t="s">
        <v>181</v>
      </c>
      <c r="G73" s="175">
        <v>0</v>
      </c>
      <c r="H73" s="186">
        <v>0</v>
      </c>
      <c r="I73" s="175">
        <v>0</v>
      </c>
      <c r="J73" s="202">
        <v>0</v>
      </c>
      <c r="AG73" s="49">
        <f t="shared" si="1"/>
        <v>0</v>
      </c>
      <c r="AI73" s="238"/>
      <c r="AJ73" s="49"/>
    </row>
    <row r="74" spans="2:36" s="2" customFormat="1" x14ac:dyDescent="0.2">
      <c r="B74" s="173">
        <v>3253</v>
      </c>
      <c r="C74" s="158" t="s">
        <v>243</v>
      </c>
      <c r="D74" s="164"/>
      <c r="E74" s="165"/>
      <c r="F74" s="181" t="s">
        <v>25</v>
      </c>
      <c r="G74" s="186">
        <v>0</v>
      </c>
      <c r="H74" s="186">
        <v>0</v>
      </c>
      <c r="I74" s="175">
        <v>0</v>
      </c>
      <c r="J74" s="187">
        <v>0</v>
      </c>
      <c r="O74" s="21"/>
      <c r="P74" s="50"/>
      <c r="AG74" s="49">
        <f t="shared" si="1"/>
        <v>0</v>
      </c>
      <c r="AI74" s="245"/>
      <c r="AJ74" s="49"/>
    </row>
    <row r="75" spans="2:36" s="2" customFormat="1" x14ac:dyDescent="0.2">
      <c r="B75" s="173">
        <v>3254</v>
      </c>
      <c r="C75" s="158" t="s">
        <v>244</v>
      </c>
      <c r="D75" s="164"/>
      <c r="E75" s="165"/>
      <c r="F75" s="181" t="s">
        <v>26</v>
      </c>
      <c r="G75" s="186">
        <v>2674849985</v>
      </c>
      <c r="H75" s="186">
        <v>0</v>
      </c>
      <c r="I75" s="186">
        <v>2674849985</v>
      </c>
      <c r="J75" s="187">
        <v>1190927038.9099998</v>
      </c>
      <c r="O75" s="21"/>
      <c r="P75" s="50"/>
      <c r="AG75" s="49">
        <f t="shared" si="1"/>
        <v>1483922946.0900002</v>
      </c>
      <c r="AJ75" s="49"/>
    </row>
    <row r="76" spans="2:36" x14ac:dyDescent="0.2">
      <c r="B76" s="177">
        <v>325401</v>
      </c>
      <c r="C76" s="158" t="s">
        <v>245</v>
      </c>
      <c r="D76" s="164" t="s">
        <v>269</v>
      </c>
      <c r="E76" s="184" t="s">
        <v>268</v>
      </c>
      <c r="F76" s="174" t="s">
        <v>182</v>
      </c>
      <c r="G76" s="175">
        <v>0</v>
      </c>
      <c r="H76" s="175">
        <v>0</v>
      </c>
      <c r="I76" s="175">
        <v>0</v>
      </c>
      <c r="J76" s="176">
        <v>0</v>
      </c>
      <c r="AG76" s="49">
        <f t="shared" si="1"/>
        <v>0</v>
      </c>
    </row>
    <row r="77" spans="2:36" x14ac:dyDescent="0.2">
      <c r="B77" s="177">
        <v>325402</v>
      </c>
      <c r="C77" s="158" t="s">
        <v>246</v>
      </c>
      <c r="D77" s="164" t="s">
        <v>278</v>
      </c>
      <c r="E77" s="165" t="s">
        <v>277</v>
      </c>
      <c r="F77" s="174" t="s">
        <v>183</v>
      </c>
      <c r="G77" s="175"/>
      <c r="H77" s="175">
        <v>0</v>
      </c>
      <c r="I77" s="175">
        <v>0</v>
      </c>
      <c r="J77" s="176">
        <v>0</v>
      </c>
      <c r="AG77" s="49">
        <f t="shared" si="1"/>
        <v>0</v>
      </c>
    </row>
    <row r="78" spans="2:36" x14ac:dyDescent="0.2">
      <c r="B78" s="177">
        <v>325403</v>
      </c>
      <c r="C78" s="158" t="s">
        <v>247</v>
      </c>
      <c r="D78" s="164" t="s">
        <v>269</v>
      </c>
      <c r="E78" s="191" t="s">
        <v>274</v>
      </c>
      <c r="F78" s="174" t="s">
        <v>184</v>
      </c>
      <c r="G78" s="175">
        <v>1932055113</v>
      </c>
      <c r="H78" s="175">
        <v>0</v>
      </c>
      <c r="I78" s="175">
        <v>1932055113</v>
      </c>
      <c r="J78" s="176">
        <v>983896199.63</v>
      </c>
      <c r="AG78" s="49">
        <f t="shared" si="1"/>
        <v>948158913.37</v>
      </c>
    </row>
    <row r="79" spans="2:36" x14ac:dyDescent="0.2">
      <c r="B79" s="177">
        <v>325404</v>
      </c>
      <c r="C79" s="158" t="s">
        <v>248</v>
      </c>
      <c r="D79" s="164" t="s">
        <v>276</v>
      </c>
      <c r="E79" s="184" t="s">
        <v>270</v>
      </c>
      <c r="F79" s="174" t="s">
        <v>185</v>
      </c>
      <c r="G79" s="175"/>
      <c r="H79" s="175">
        <v>0</v>
      </c>
      <c r="I79" s="175">
        <v>0</v>
      </c>
      <c r="J79" s="176">
        <v>0</v>
      </c>
      <c r="AG79" s="49">
        <f t="shared" si="1"/>
        <v>0</v>
      </c>
    </row>
    <row r="80" spans="2:36" x14ac:dyDescent="0.2">
      <c r="B80" s="177">
        <v>325405</v>
      </c>
      <c r="C80" s="158" t="s">
        <v>249</v>
      </c>
      <c r="D80" s="164" t="s">
        <v>269</v>
      </c>
      <c r="E80" s="191" t="s">
        <v>275</v>
      </c>
      <c r="F80" s="174" t="s">
        <v>186</v>
      </c>
      <c r="G80" s="175">
        <v>416237347</v>
      </c>
      <c r="H80" s="175">
        <v>0</v>
      </c>
      <c r="I80" s="175">
        <v>416237347</v>
      </c>
      <c r="J80" s="180">
        <v>202137238.42000002</v>
      </c>
      <c r="AG80" s="49">
        <f t="shared" si="1"/>
        <v>214100108.57999998</v>
      </c>
    </row>
    <row r="81" spans="2:37" x14ac:dyDescent="0.2">
      <c r="B81" s="177">
        <v>325406</v>
      </c>
      <c r="C81" s="158" t="s">
        <v>250</v>
      </c>
      <c r="D81" s="164" t="s">
        <v>269</v>
      </c>
      <c r="E81" s="184" t="s">
        <v>268</v>
      </c>
      <c r="F81" s="174" t="s">
        <v>198</v>
      </c>
      <c r="G81" s="175">
        <v>24212715</v>
      </c>
      <c r="H81" s="175">
        <v>0</v>
      </c>
      <c r="I81" s="175">
        <v>24212715</v>
      </c>
      <c r="J81" s="179">
        <v>4893600.8600000003</v>
      </c>
      <c r="AG81" s="49">
        <f t="shared" si="1"/>
        <v>19319114.140000001</v>
      </c>
    </row>
    <row r="82" spans="2:37" x14ac:dyDescent="0.2">
      <c r="B82" s="177">
        <v>325407</v>
      </c>
      <c r="C82" s="158" t="s">
        <v>250</v>
      </c>
      <c r="D82" s="164" t="s">
        <v>269</v>
      </c>
      <c r="E82" s="184" t="s">
        <v>268</v>
      </c>
      <c r="F82" s="174" t="s">
        <v>361</v>
      </c>
      <c r="G82" s="175">
        <v>302344810</v>
      </c>
      <c r="H82" s="175">
        <v>0</v>
      </c>
      <c r="I82" s="175">
        <v>302344810</v>
      </c>
      <c r="J82" s="180">
        <v>0</v>
      </c>
      <c r="AG82" s="49">
        <f t="shared" si="1"/>
        <v>302344810</v>
      </c>
    </row>
    <row r="83" spans="2:37" x14ac:dyDescent="0.2">
      <c r="B83" s="177">
        <v>325408</v>
      </c>
      <c r="C83" s="158" t="s">
        <v>250</v>
      </c>
      <c r="D83" s="164" t="s">
        <v>269</v>
      </c>
      <c r="E83" s="184" t="s">
        <v>268</v>
      </c>
      <c r="F83" s="203" t="s">
        <v>362</v>
      </c>
      <c r="G83" s="175"/>
      <c r="H83" s="175">
        <v>0</v>
      </c>
      <c r="I83" s="175">
        <v>0</v>
      </c>
      <c r="J83" s="231">
        <v>0</v>
      </c>
      <c r="AG83" s="49">
        <f t="shared" ref="AG83:AG111" si="2">+I83-J83</f>
        <v>0</v>
      </c>
    </row>
    <row r="84" spans="2:37" s="2" customFormat="1" x14ac:dyDescent="0.2">
      <c r="B84" s="173" t="s">
        <v>345</v>
      </c>
      <c r="C84" s="158" t="s">
        <v>251</v>
      </c>
      <c r="D84" s="164"/>
      <c r="E84" s="165"/>
      <c r="F84" s="181" t="s">
        <v>27</v>
      </c>
      <c r="G84" s="186">
        <v>0</v>
      </c>
      <c r="H84" s="186">
        <v>0</v>
      </c>
      <c r="I84" s="229">
        <v>0</v>
      </c>
      <c r="J84" s="187">
        <v>0</v>
      </c>
      <c r="O84" s="21"/>
      <c r="P84" s="50"/>
      <c r="U84" s="67"/>
      <c r="AG84" s="49">
        <f t="shared" si="2"/>
        <v>0</v>
      </c>
    </row>
    <row r="85" spans="2:37" x14ac:dyDescent="0.2">
      <c r="B85" s="177">
        <v>32551</v>
      </c>
      <c r="C85" s="158" t="s">
        <v>252</v>
      </c>
      <c r="D85" s="164"/>
      <c r="E85" s="184"/>
      <c r="F85" s="174" t="s">
        <v>187</v>
      </c>
      <c r="G85" s="175">
        <v>0</v>
      </c>
      <c r="H85" s="175">
        <v>0</v>
      </c>
      <c r="I85" s="230">
        <v>0</v>
      </c>
      <c r="J85" s="176">
        <v>0</v>
      </c>
      <c r="AG85" s="49">
        <f t="shared" si="2"/>
        <v>0</v>
      </c>
    </row>
    <row r="86" spans="2:37" x14ac:dyDescent="0.2">
      <c r="B86" s="177">
        <v>325511</v>
      </c>
      <c r="C86" s="158" t="s">
        <v>253</v>
      </c>
      <c r="D86" s="164" t="s">
        <v>269</v>
      </c>
      <c r="E86" s="184" t="s">
        <v>268</v>
      </c>
      <c r="F86" s="174" t="s">
        <v>188</v>
      </c>
      <c r="G86" s="175">
        <v>0</v>
      </c>
      <c r="H86" s="202"/>
      <c r="I86" s="230">
        <v>0</v>
      </c>
      <c r="J86" s="233">
        <v>0</v>
      </c>
      <c r="AG86" s="49">
        <f t="shared" si="2"/>
        <v>0</v>
      </c>
    </row>
    <row r="87" spans="2:37" x14ac:dyDescent="0.2">
      <c r="B87" s="177">
        <v>325512</v>
      </c>
      <c r="C87" s="158" t="s">
        <v>254</v>
      </c>
      <c r="D87" s="164" t="s">
        <v>269</v>
      </c>
      <c r="E87" s="191" t="s">
        <v>275</v>
      </c>
      <c r="F87" s="174" t="s">
        <v>189</v>
      </c>
      <c r="G87" s="175">
        <v>0</v>
      </c>
      <c r="H87" s="175">
        <v>0</v>
      </c>
      <c r="I87" s="175">
        <v>0</v>
      </c>
      <c r="J87" s="232">
        <v>0</v>
      </c>
      <c r="AG87" s="49">
        <f t="shared" si="2"/>
        <v>0</v>
      </c>
    </row>
    <row r="88" spans="2:37" x14ac:dyDescent="0.2">
      <c r="B88" s="177">
        <v>325513</v>
      </c>
      <c r="C88" s="158" t="s">
        <v>254</v>
      </c>
      <c r="D88" s="164" t="s">
        <v>269</v>
      </c>
      <c r="E88" s="191" t="s">
        <v>275</v>
      </c>
      <c r="F88" s="174" t="s">
        <v>340</v>
      </c>
      <c r="G88" s="175">
        <v>0</v>
      </c>
      <c r="H88" s="175">
        <v>0</v>
      </c>
      <c r="I88" s="175">
        <v>0</v>
      </c>
      <c r="J88" s="176">
        <v>0</v>
      </c>
      <c r="AG88" s="49">
        <f t="shared" si="2"/>
        <v>0</v>
      </c>
    </row>
    <row r="89" spans="2:37" x14ac:dyDescent="0.2">
      <c r="B89" s="173">
        <v>3260</v>
      </c>
      <c r="C89" s="158" t="s">
        <v>255</v>
      </c>
      <c r="D89" s="164"/>
      <c r="E89" s="165"/>
      <c r="F89" s="181" t="s">
        <v>28</v>
      </c>
      <c r="G89" s="186">
        <v>0</v>
      </c>
      <c r="H89" s="186">
        <v>0</v>
      </c>
      <c r="I89" s="175">
        <v>0</v>
      </c>
      <c r="J89" s="187">
        <v>0</v>
      </c>
      <c r="AG89" s="49">
        <f t="shared" si="2"/>
        <v>0</v>
      </c>
    </row>
    <row r="90" spans="2:37" x14ac:dyDescent="0.2">
      <c r="B90" s="163">
        <v>3500</v>
      </c>
      <c r="C90" s="204"/>
      <c r="D90" s="164"/>
      <c r="E90" s="165"/>
      <c r="F90" s="166" t="s">
        <v>29</v>
      </c>
      <c r="G90" s="205">
        <v>0</v>
      </c>
      <c r="H90" s="205">
        <v>0</v>
      </c>
      <c r="I90" s="205">
        <v>0</v>
      </c>
      <c r="J90" s="206">
        <v>0</v>
      </c>
      <c r="AG90" s="49">
        <f t="shared" si="2"/>
        <v>0</v>
      </c>
    </row>
    <row r="91" spans="2:37" x14ac:dyDescent="0.2">
      <c r="B91" s="236">
        <v>4000</v>
      </c>
      <c r="C91" s="158" t="s">
        <v>256</v>
      </c>
      <c r="D91" s="164"/>
      <c r="E91" s="165"/>
      <c r="F91" s="207" t="s">
        <v>30</v>
      </c>
      <c r="G91" s="208">
        <v>4539800000</v>
      </c>
      <c r="H91" s="208">
        <v>0</v>
      </c>
      <c r="I91" s="208">
        <v>4539800000</v>
      </c>
      <c r="J91" s="209">
        <v>960358261</v>
      </c>
      <c r="AG91" s="49">
        <f t="shared" si="2"/>
        <v>3579441739</v>
      </c>
    </row>
    <row r="92" spans="2:37" x14ac:dyDescent="0.2">
      <c r="B92" s="210">
        <v>4100</v>
      </c>
      <c r="C92" s="158" t="s">
        <v>257</v>
      </c>
      <c r="D92" s="164"/>
      <c r="E92" s="165"/>
      <c r="F92" s="211" t="s">
        <v>31</v>
      </c>
      <c r="G92" s="212">
        <v>4539800000</v>
      </c>
      <c r="H92" s="212">
        <v>0</v>
      </c>
      <c r="I92" s="212">
        <v>4539800000</v>
      </c>
      <c r="J92" s="213">
        <v>960358261</v>
      </c>
      <c r="M92" s="19"/>
      <c r="Q92" s="19"/>
      <c r="U92" s="49"/>
      <c r="Y92" s="20"/>
      <c r="AG92" s="49">
        <f t="shared" si="2"/>
        <v>3579441739</v>
      </c>
    </row>
    <row r="93" spans="2:37" x14ac:dyDescent="0.2">
      <c r="B93" s="214">
        <v>410001</v>
      </c>
      <c r="C93" s="158" t="s">
        <v>258</v>
      </c>
      <c r="D93" s="36" t="s">
        <v>281</v>
      </c>
      <c r="E93" s="72" t="s">
        <v>279</v>
      </c>
      <c r="F93" s="215" t="s">
        <v>321</v>
      </c>
      <c r="G93" s="216">
        <v>4456500000</v>
      </c>
      <c r="H93" s="216"/>
      <c r="I93" s="216">
        <v>4456500000</v>
      </c>
      <c r="J93" s="179">
        <v>957173261</v>
      </c>
      <c r="M93" s="19"/>
      <c r="N93" s="19"/>
      <c r="R93" s="19"/>
      <c r="U93" s="20" t="str">
        <f>+[1]REP_PAC018_SituacionCupoPACActu!$Z$23</f>
        <v>1.896.610.358,67</v>
      </c>
      <c r="V93" s="20" t="e">
        <f>+U93-J93</f>
        <v>#VALUE!</v>
      </c>
      <c r="W93" s="20"/>
      <c r="Y93" s="20"/>
      <c r="AG93" s="49">
        <f t="shared" si="2"/>
        <v>3499326739</v>
      </c>
      <c r="AK93" s="20"/>
    </row>
    <row r="94" spans="2:37" x14ac:dyDescent="0.2">
      <c r="B94" s="214">
        <v>410002</v>
      </c>
      <c r="C94" s="158" t="s">
        <v>259</v>
      </c>
      <c r="D94" s="36" t="s">
        <v>281</v>
      </c>
      <c r="E94" s="72" t="s">
        <v>280</v>
      </c>
      <c r="F94" s="215" t="s">
        <v>190</v>
      </c>
      <c r="G94" s="216">
        <v>68400000</v>
      </c>
      <c r="H94" s="216">
        <v>0</v>
      </c>
      <c r="I94" s="216">
        <v>68400000</v>
      </c>
      <c r="J94" s="217">
        <v>3185000</v>
      </c>
      <c r="K94" s="19" t="e">
        <f>+J94+#REF!</f>
        <v>#REF!</v>
      </c>
      <c r="L94" s="48"/>
      <c r="Q94" s="19"/>
      <c r="R94" s="19"/>
      <c r="U94" s="20" t="e">
        <f>+J93+#REF!+#REF!</f>
        <v>#REF!</v>
      </c>
      <c r="Y94" s="19"/>
      <c r="AG94" s="49">
        <f t="shared" si="2"/>
        <v>65215000</v>
      </c>
      <c r="AK94" s="20"/>
    </row>
    <row r="95" spans="2:37" x14ac:dyDescent="0.2">
      <c r="B95" s="214">
        <v>410003</v>
      </c>
      <c r="C95" s="158" t="s">
        <v>260</v>
      </c>
      <c r="D95" s="164"/>
      <c r="E95" s="165"/>
      <c r="F95" s="215" t="s">
        <v>191</v>
      </c>
      <c r="G95" s="216">
        <v>14900000</v>
      </c>
      <c r="H95" s="216">
        <v>0</v>
      </c>
      <c r="I95" s="216">
        <v>14900000</v>
      </c>
      <c r="J95" s="217">
        <v>0</v>
      </c>
      <c r="K95" s="19"/>
      <c r="U95" s="20"/>
      <c r="Y95" s="19"/>
      <c r="AG95" s="49">
        <f t="shared" si="2"/>
        <v>14900000</v>
      </c>
    </row>
    <row r="96" spans="2:37" x14ac:dyDescent="0.2">
      <c r="B96" s="210"/>
      <c r="C96" s="158"/>
      <c r="D96" s="164"/>
      <c r="E96" s="165"/>
      <c r="F96" s="211" t="s">
        <v>192</v>
      </c>
      <c r="G96" s="212">
        <v>0</v>
      </c>
      <c r="H96" s="212">
        <v>0</v>
      </c>
      <c r="I96" s="212">
        <v>0</v>
      </c>
      <c r="J96" s="217">
        <v>0</v>
      </c>
      <c r="K96" s="19"/>
      <c r="L96" s="19"/>
      <c r="U96" s="19"/>
      <c r="W96" s="20"/>
      <c r="AG96" s="49">
        <f t="shared" si="2"/>
        <v>0</v>
      </c>
    </row>
    <row r="97" spans="2:36" ht="12.6" customHeight="1" x14ac:dyDescent="0.2">
      <c r="B97" s="214">
        <v>410004</v>
      </c>
      <c r="C97" s="218" t="s">
        <v>261</v>
      </c>
      <c r="D97" s="164" t="s">
        <v>283</v>
      </c>
      <c r="E97" s="72" t="s">
        <v>282</v>
      </c>
      <c r="F97" s="215" t="s">
        <v>193</v>
      </c>
      <c r="G97" s="216">
        <v>0</v>
      </c>
      <c r="H97" s="216">
        <v>0</v>
      </c>
      <c r="I97" s="216">
        <v>0</v>
      </c>
      <c r="J97" s="217">
        <v>0</v>
      </c>
      <c r="K97" s="19"/>
      <c r="L97" s="19"/>
      <c r="U97" s="19"/>
      <c r="AG97" s="49">
        <f t="shared" si="2"/>
        <v>0</v>
      </c>
    </row>
    <row r="98" spans="2:36" ht="12.6" customHeight="1" x14ac:dyDescent="0.2">
      <c r="B98" s="214">
        <v>410005</v>
      </c>
      <c r="C98" s="218" t="s">
        <v>262</v>
      </c>
      <c r="D98" s="164" t="s">
        <v>283</v>
      </c>
      <c r="E98" s="72" t="s">
        <v>282</v>
      </c>
      <c r="F98" s="215" t="s">
        <v>194</v>
      </c>
      <c r="G98" s="216">
        <v>0</v>
      </c>
      <c r="H98" s="216">
        <v>0</v>
      </c>
      <c r="I98" s="216">
        <v>0</v>
      </c>
      <c r="J98" s="217">
        <v>0</v>
      </c>
      <c r="AG98" s="49">
        <f t="shared" si="2"/>
        <v>0</v>
      </c>
    </row>
    <row r="99" spans="2:36" ht="12.6" customHeight="1" x14ac:dyDescent="0.2">
      <c r="B99" s="214">
        <v>410006</v>
      </c>
      <c r="C99" s="218" t="s">
        <v>263</v>
      </c>
      <c r="D99" s="164" t="s">
        <v>283</v>
      </c>
      <c r="E99" s="72" t="s">
        <v>282</v>
      </c>
      <c r="F99" s="215" t="s">
        <v>195</v>
      </c>
      <c r="G99" s="216">
        <v>0</v>
      </c>
      <c r="H99" s="216">
        <v>0</v>
      </c>
      <c r="I99" s="216">
        <v>0</v>
      </c>
      <c r="J99" s="217">
        <v>0</v>
      </c>
      <c r="L99" s="51" t="s">
        <v>332</v>
      </c>
      <c r="M99" s="1" t="s">
        <v>333</v>
      </c>
      <c r="N99" s="1" t="s">
        <v>333</v>
      </c>
      <c r="P99" s="49" t="e">
        <f>+J102+#REF!</f>
        <v>#REF!</v>
      </c>
      <c r="AG99" s="49">
        <f t="shared" si="2"/>
        <v>0</v>
      </c>
    </row>
    <row r="100" spans="2:36" x14ac:dyDescent="0.2">
      <c r="B100" s="210">
        <v>4200</v>
      </c>
      <c r="C100" s="158" t="s">
        <v>264</v>
      </c>
      <c r="D100" s="164"/>
      <c r="E100" s="165"/>
      <c r="F100" s="211" t="s">
        <v>339</v>
      </c>
      <c r="G100" s="212">
        <v>0</v>
      </c>
      <c r="H100" s="212">
        <v>0</v>
      </c>
      <c r="I100" s="212">
        <v>0</v>
      </c>
      <c r="J100" s="213">
        <v>0</v>
      </c>
      <c r="K100" s="19"/>
      <c r="AG100" s="49">
        <f t="shared" si="2"/>
        <v>0</v>
      </c>
    </row>
    <row r="101" spans="2:36" x14ac:dyDescent="0.2">
      <c r="B101" s="210">
        <v>4300</v>
      </c>
      <c r="C101" s="158" t="s">
        <v>265</v>
      </c>
      <c r="D101" s="164"/>
      <c r="E101" s="165"/>
      <c r="F101" s="211" t="s">
        <v>32</v>
      </c>
      <c r="G101" s="212">
        <v>0</v>
      </c>
      <c r="H101" s="212"/>
      <c r="I101" s="212">
        <v>0</v>
      </c>
      <c r="J101" s="219">
        <v>0</v>
      </c>
      <c r="K101" s="19"/>
      <c r="AG101" s="49">
        <f t="shared" si="2"/>
        <v>0</v>
      </c>
    </row>
    <row r="102" spans="2:36" x14ac:dyDescent="0.2">
      <c r="B102" s="214">
        <v>430001</v>
      </c>
      <c r="C102" s="218" t="s">
        <v>266</v>
      </c>
      <c r="D102" s="36" t="s">
        <v>281</v>
      </c>
      <c r="E102" s="72" t="s">
        <v>280</v>
      </c>
      <c r="F102" s="215" t="s">
        <v>196</v>
      </c>
      <c r="G102" s="216">
        <v>0</v>
      </c>
      <c r="H102" s="216">
        <v>0</v>
      </c>
      <c r="I102" s="216">
        <v>0</v>
      </c>
      <c r="J102" s="176">
        <v>0</v>
      </c>
      <c r="K102" s="24" t="e">
        <f>+J102+#REF!</f>
        <v>#REF!</v>
      </c>
      <c r="L102" s="19">
        <v>2898048325.98</v>
      </c>
      <c r="M102" s="49">
        <f>+L102-J102</f>
        <v>2898048325.98</v>
      </c>
      <c r="N102" s="49"/>
      <c r="O102" s="15">
        <f>+L102-J102-M102</f>
        <v>0</v>
      </c>
      <c r="P102" s="49">
        <f>180004494+24351884</f>
        <v>204356378</v>
      </c>
      <c r="Q102" s="19"/>
      <c r="R102" s="19">
        <f>+I102-J102-P102</f>
        <v>-204356378</v>
      </c>
      <c r="S102" s="19"/>
      <c r="T102" s="19"/>
      <c r="U102" s="19"/>
      <c r="AG102" s="49">
        <f t="shared" si="2"/>
        <v>0</v>
      </c>
    </row>
    <row r="103" spans="2:36" x14ac:dyDescent="0.2">
      <c r="B103" s="214">
        <v>430002</v>
      </c>
      <c r="C103" s="218" t="s">
        <v>267</v>
      </c>
      <c r="D103" s="164" t="s">
        <v>283</v>
      </c>
      <c r="E103" s="72" t="s">
        <v>282</v>
      </c>
      <c r="F103" s="215" t="s">
        <v>197</v>
      </c>
      <c r="G103" s="216">
        <v>0</v>
      </c>
      <c r="H103" s="216">
        <v>0</v>
      </c>
      <c r="I103" s="216">
        <v>0</v>
      </c>
      <c r="J103" s="176">
        <v>0</v>
      </c>
      <c r="K103" s="24"/>
      <c r="L103" s="19"/>
      <c r="M103" s="49"/>
      <c r="N103" s="49"/>
      <c r="Q103" s="19"/>
      <c r="R103" s="19"/>
      <c r="S103" s="19"/>
      <c r="T103" s="19"/>
      <c r="U103" s="19"/>
    </row>
    <row r="104" spans="2:36" x14ac:dyDescent="0.2">
      <c r="B104" s="239">
        <v>5000</v>
      </c>
      <c r="C104" s="237" t="s">
        <v>257</v>
      </c>
      <c r="D104" s="240"/>
      <c r="E104" s="241"/>
      <c r="F104" s="242" t="s">
        <v>377</v>
      </c>
      <c r="G104" s="243">
        <v>0</v>
      </c>
      <c r="H104" s="243">
        <v>85519067516</v>
      </c>
      <c r="I104" s="243">
        <v>85519067516</v>
      </c>
      <c r="J104" s="243">
        <v>0</v>
      </c>
      <c r="K104" s="24"/>
      <c r="L104" s="19"/>
      <c r="M104" s="49"/>
      <c r="N104" s="49"/>
      <c r="Q104" s="19"/>
      <c r="R104" s="19"/>
      <c r="S104" s="19"/>
      <c r="T104" s="19"/>
      <c r="U104" s="19"/>
      <c r="AI104" s="238"/>
    </row>
    <row r="105" spans="2:36" x14ac:dyDescent="0.2">
      <c r="B105" s="210">
        <v>5001</v>
      </c>
      <c r="C105" s="218"/>
      <c r="D105" s="164"/>
      <c r="E105" s="72"/>
      <c r="F105" s="215" t="s">
        <v>371</v>
      </c>
      <c r="G105" s="216">
        <v>0</v>
      </c>
      <c r="H105" s="216">
        <v>85519067516</v>
      </c>
      <c r="I105" s="216">
        <v>85519067516</v>
      </c>
      <c r="J105" s="216">
        <v>0</v>
      </c>
      <c r="K105" s="24"/>
      <c r="L105" s="19"/>
      <c r="M105" s="49"/>
      <c r="N105" s="49"/>
      <c r="Q105" s="19"/>
      <c r="R105" s="19"/>
      <c r="S105" s="19"/>
      <c r="T105" s="19"/>
      <c r="U105" s="19"/>
      <c r="AI105" s="238"/>
    </row>
    <row r="106" spans="2:36" x14ac:dyDescent="0.2">
      <c r="B106" s="214">
        <v>500011</v>
      </c>
      <c r="C106" s="218"/>
      <c r="D106" s="164"/>
      <c r="E106" s="72"/>
      <c r="F106" s="215" t="s">
        <v>372</v>
      </c>
      <c r="G106" s="216">
        <v>0</v>
      </c>
      <c r="H106" s="216">
        <v>1561796074</v>
      </c>
      <c r="I106" s="216">
        <v>1561796074</v>
      </c>
      <c r="J106" s="176">
        <v>0</v>
      </c>
      <c r="K106" s="24"/>
      <c r="L106" s="19"/>
      <c r="M106" s="49"/>
      <c r="N106" s="49"/>
      <c r="Q106" s="19"/>
      <c r="R106" s="19"/>
      <c r="S106" s="19"/>
      <c r="T106" s="19"/>
      <c r="U106" s="19"/>
      <c r="AI106" s="238"/>
    </row>
    <row r="107" spans="2:36" x14ac:dyDescent="0.2">
      <c r="B107" s="214">
        <v>500021</v>
      </c>
      <c r="C107" s="218"/>
      <c r="D107" s="164"/>
      <c r="E107" s="72"/>
      <c r="F107" s="215" t="s">
        <v>373</v>
      </c>
      <c r="G107" s="216">
        <v>0</v>
      </c>
      <c r="H107" s="216">
        <v>20008600000</v>
      </c>
      <c r="I107" s="216">
        <v>20008600000</v>
      </c>
      <c r="J107" s="176">
        <v>0</v>
      </c>
      <c r="K107" s="24"/>
      <c r="L107" s="19"/>
      <c r="M107" s="49"/>
      <c r="N107" s="49"/>
      <c r="Q107" s="19"/>
      <c r="R107" s="19"/>
      <c r="S107" s="19"/>
      <c r="T107" s="19"/>
      <c r="U107" s="19"/>
      <c r="AI107" s="238"/>
    </row>
    <row r="108" spans="2:36" x14ac:dyDescent="0.2">
      <c r="B108" s="214">
        <v>500031</v>
      </c>
      <c r="C108" s="218"/>
      <c r="D108" s="164"/>
      <c r="E108" s="72"/>
      <c r="F108" s="215" t="s">
        <v>374</v>
      </c>
      <c r="G108" s="216">
        <v>0</v>
      </c>
      <c r="H108" s="216">
        <v>43148348688</v>
      </c>
      <c r="I108" s="216">
        <v>43148348688</v>
      </c>
      <c r="J108" s="176">
        <v>0</v>
      </c>
      <c r="K108" s="24"/>
      <c r="L108" s="19"/>
      <c r="M108" s="49"/>
      <c r="N108" s="49"/>
      <c r="Q108" s="19"/>
      <c r="R108" s="19"/>
      <c r="S108" s="19"/>
      <c r="T108" s="19"/>
      <c r="U108" s="19"/>
      <c r="AI108" s="238"/>
    </row>
    <row r="109" spans="2:36" x14ac:dyDescent="0.2">
      <c r="B109" s="214">
        <v>500032</v>
      </c>
      <c r="C109" s="218"/>
      <c r="D109" s="234"/>
      <c r="E109" s="72"/>
      <c r="F109" s="215" t="s">
        <v>375</v>
      </c>
      <c r="G109" s="216">
        <v>0</v>
      </c>
      <c r="H109" s="216">
        <v>6350231994</v>
      </c>
      <c r="I109" s="216">
        <v>6350231994</v>
      </c>
      <c r="J109" s="176">
        <v>0</v>
      </c>
      <c r="K109" s="24"/>
      <c r="L109" s="19"/>
      <c r="M109" s="49"/>
      <c r="N109" s="49"/>
      <c r="Q109" s="19"/>
      <c r="R109" s="19"/>
      <c r="S109" s="19"/>
      <c r="T109" s="19"/>
      <c r="U109" s="19"/>
      <c r="AI109" s="238"/>
    </row>
    <row r="110" spans="2:36" x14ac:dyDescent="0.2">
      <c r="B110" s="214">
        <v>500033</v>
      </c>
      <c r="C110" s="218" t="s">
        <v>267</v>
      </c>
      <c r="D110" s="164" t="s">
        <v>283</v>
      </c>
      <c r="E110" s="72" t="s">
        <v>282</v>
      </c>
      <c r="F110" s="215" t="s">
        <v>376</v>
      </c>
      <c r="G110" s="216">
        <v>0</v>
      </c>
      <c r="H110" s="216">
        <v>14450090760</v>
      </c>
      <c r="I110" s="216">
        <v>14450090760</v>
      </c>
      <c r="J110" s="176">
        <v>0</v>
      </c>
      <c r="K110" s="24"/>
      <c r="M110" s="49"/>
      <c r="N110" s="49"/>
      <c r="S110" s="19"/>
      <c r="AG110" s="49">
        <f t="shared" si="2"/>
        <v>14450090760</v>
      </c>
      <c r="AI110" s="238"/>
    </row>
    <row r="111" spans="2:36" ht="12.75" thickBot="1" x14ac:dyDescent="0.25">
      <c r="B111" s="220"/>
      <c r="C111" s="221"/>
      <c r="D111" s="222"/>
      <c r="E111" s="222"/>
      <c r="F111" s="223" t="s">
        <v>398</v>
      </c>
      <c r="G111" s="224">
        <v>120602206720</v>
      </c>
      <c r="H111" s="224">
        <v>86012724380</v>
      </c>
      <c r="I111" s="224">
        <v>206614931100</v>
      </c>
      <c r="J111" s="224">
        <v>7189711744.5</v>
      </c>
      <c r="K111" s="19"/>
      <c r="M111" s="49"/>
      <c r="N111" s="49"/>
      <c r="Q111" s="19"/>
      <c r="AG111" s="49">
        <f t="shared" si="2"/>
        <v>199425219355.5</v>
      </c>
      <c r="AI111" s="238"/>
    </row>
    <row r="112" spans="2:36" ht="13.15" customHeight="1" x14ac:dyDescent="0.2">
      <c r="B112" s="225"/>
      <c r="J112" s="226"/>
      <c r="K112" s="3"/>
      <c r="M112" s="49"/>
      <c r="N112" s="49"/>
      <c r="U112" s="19"/>
      <c r="AJ112" s="19"/>
    </row>
    <row r="113" spans="2:34" s="2" customFormat="1" ht="13.5" hidden="1" customHeight="1" x14ac:dyDescent="0.2">
      <c r="B113" s="253" t="s">
        <v>336</v>
      </c>
      <c r="C113" s="254"/>
      <c r="D113" s="254"/>
      <c r="E113" s="254"/>
      <c r="F113" s="254"/>
      <c r="G113" s="254"/>
      <c r="H113" s="254"/>
      <c r="I113" s="254"/>
      <c r="J113" s="255"/>
      <c r="M113" s="50"/>
      <c r="N113" s="50"/>
      <c r="O113" s="21"/>
      <c r="P113" s="50"/>
      <c r="AG113" s="50" t="s">
        <v>355</v>
      </c>
      <c r="AH113" s="2" t="s">
        <v>356</v>
      </c>
    </row>
    <row r="114" spans="2:34" ht="15" hidden="1" customHeight="1" x14ac:dyDescent="0.2">
      <c r="B114" s="4">
        <v>312602</v>
      </c>
      <c r="C114" s="38" t="s">
        <v>212</v>
      </c>
      <c r="D114" s="33" t="s">
        <v>269</v>
      </c>
      <c r="E114" s="34" t="s">
        <v>272</v>
      </c>
      <c r="F114" s="61" t="s">
        <v>350</v>
      </c>
      <c r="G114" s="18">
        <v>91810000</v>
      </c>
      <c r="H114" s="28">
        <v>0</v>
      </c>
      <c r="I114" s="28">
        <f t="shared" ref="I114" si="3">+H114+G114</f>
        <v>91810000</v>
      </c>
      <c r="J114" s="29">
        <v>7690000</v>
      </c>
      <c r="K114" s="19"/>
      <c r="L114" s="19"/>
      <c r="M114" s="49"/>
      <c r="N114" s="49"/>
      <c r="R114" s="19"/>
      <c r="U114" s="19"/>
      <c r="Y114" s="19">
        <f t="shared" ref="Y114:Y126" si="4">+I114-J114</f>
        <v>84120000</v>
      </c>
    </row>
    <row r="115" spans="2:34" ht="15.6" hidden="1" customHeight="1" x14ac:dyDescent="0.2">
      <c r="B115" s="26"/>
      <c r="C115" s="33"/>
      <c r="D115" s="33"/>
      <c r="E115" s="33"/>
      <c r="F115" s="27"/>
      <c r="G115" s="18"/>
      <c r="H115" s="28">
        <v>0</v>
      </c>
      <c r="I115" s="28">
        <f>+H115+G115</f>
        <v>0</v>
      </c>
      <c r="J115" s="29"/>
      <c r="K115" s="24"/>
      <c r="Y115" s="19">
        <f t="shared" si="4"/>
        <v>0</v>
      </c>
    </row>
    <row r="116" spans="2:34" s="2" customFormat="1" ht="15.6" hidden="1" customHeight="1" x14ac:dyDescent="0.2">
      <c r="B116" s="68"/>
      <c r="C116" s="69"/>
      <c r="D116" s="69"/>
      <c r="E116" s="69"/>
      <c r="F116" s="70" t="s">
        <v>320</v>
      </c>
      <c r="G116" s="71">
        <f>SUM(G114:G115)</f>
        <v>91810000</v>
      </c>
      <c r="H116" s="71">
        <f t="shared" ref="H116" si="5">SUM(H114:H115)</f>
        <v>0</v>
      </c>
      <c r="I116" s="71">
        <f t="shared" ref="I116" si="6">SUM(I114:I115)</f>
        <v>91810000</v>
      </c>
      <c r="J116" s="71">
        <f t="shared" ref="J116" si="7">SUM(J114:J115)</f>
        <v>7690000</v>
      </c>
      <c r="K116" s="63"/>
      <c r="O116" s="21"/>
      <c r="P116" s="50"/>
      <c r="Y116" s="19">
        <f t="shared" si="4"/>
        <v>84120000</v>
      </c>
      <c r="AG116" s="50"/>
    </row>
    <row r="117" spans="2:34" ht="15.6" hidden="1" customHeight="1" x14ac:dyDescent="0.2">
      <c r="B117" s="52"/>
      <c r="C117" s="53"/>
      <c r="D117" s="53"/>
      <c r="E117" s="53"/>
      <c r="F117" s="54"/>
      <c r="G117" s="55"/>
      <c r="H117" s="56"/>
      <c r="I117" s="56"/>
      <c r="J117" s="57"/>
      <c r="K117" s="24"/>
      <c r="Y117" s="19">
        <f t="shared" si="4"/>
        <v>0</v>
      </c>
    </row>
    <row r="118" spans="2:34" ht="13.9" hidden="1" customHeight="1" x14ac:dyDescent="0.2">
      <c r="B118" s="250" t="s">
        <v>363</v>
      </c>
      <c r="C118" s="251"/>
      <c r="D118" s="251"/>
      <c r="E118" s="251"/>
      <c r="F118" s="251"/>
      <c r="G118" s="251"/>
      <c r="H118" s="251"/>
      <c r="I118" s="251"/>
      <c r="J118" s="252"/>
      <c r="K118" s="24"/>
      <c r="Y118" s="19">
        <f t="shared" si="4"/>
        <v>0</v>
      </c>
    </row>
    <row r="119" spans="2:34" ht="15.6" hidden="1" customHeight="1" x14ac:dyDescent="0.2">
      <c r="B119" s="4">
        <v>312602</v>
      </c>
      <c r="C119" s="38" t="s">
        <v>212</v>
      </c>
      <c r="D119" s="33" t="s">
        <v>269</v>
      </c>
      <c r="E119" s="34" t="s">
        <v>272</v>
      </c>
      <c r="F119" s="61" t="s">
        <v>364</v>
      </c>
      <c r="G119" s="62">
        <v>78147558.000000015</v>
      </c>
      <c r="H119" s="18">
        <v>0</v>
      </c>
      <c r="I119" s="18">
        <f t="shared" ref="I119:I127" si="8">+H119+G119</f>
        <v>78147558.000000015</v>
      </c>
      <c r="J119" s="29">
        <v>7310000</v>
      </c>
      <c r="K119" s="19"/>
      <c r="U119" s="19"/>
      <c r="Y119" s="19">
        <f t="shared" si="4"/>
        <v>70837558.000000015</v>
      </c>
    </row>
    <row r="120" spans="2:34" ht="15.6" hidden="1" customHeight="1" x14ac:dyDescent="0.2">
      <c r="B120" s="4">
        <v>312608</v>
      </c>
      <c r="C120" s="38" t="s">
        <v>218</v>
      </c>
      <c r="D120" s="33" t="s">
        <v>269</v>
      </c>
      <c r="E120" s="34" t="s">
        <v>272</v>
      </c>
      <c r="F120" s="17" t="s">
        <v>169</v>
      </c>
      <c r="G120" s="62">
        <v>199805620</v>
      </c>
      <c r="H120" s="18">
        <v>0</v>
      </c>
      <c r="I120" s="18">
        <f t="shared" si="8"/>
        <v>199805620</v>
      </c>
      <c r="J120" s="29">
        <v>0</v>
      </c>
      <c r="U120" s="19"/>
      <c r="Y120" s="19">
        <f t="shared" si="4"/>
        <v>199805620</v>
      </c>
    </row>
    <row r="121" spans="2:34" ht="15.6" hidden="1" customHeight="1" x14ac:dyDescent="0.2">
      <c r="B121" s="4">
        <v>312610</v>
      </c>
      <c r="C121" s="38">
        <v>4312610</v>
      </c>
      <c r="D121" s="33"/>
      <c r="E121" s="33"/>
      <c r="F121" s="17" t="s">
        <v>330</v>
      </c>
      <c r="G121" s="62">
        <v>350000000</v>
      </c>
      <c r="H121" s="18">
        <v>0</v>
      </c>
      <c r="I121" s="18">
        <f t="shared" si="8"/>
        <v>350000000</v>
      </c>
      <c r="J121" s="29">
        <v>0</v>
      </c>
      <c r="U121" s="19"/>
      <c r="Y121" s="19">
        <f t="shared" si="4"/>
        <v>350000000</v>
      </c>
    </row>
    <row r="122" spans="2:34" ht="15.6" hidden="1" customHeight="1" x14ac:dyDescent="0.2">
      <c r="B122" s="4">
        <v>312613</v>
      </c>
      <c r="C122" s="38">
        <v>4312613</v>
      </c>
      <c r="D122" s="33"/>
      <c r="E122" s="33"/>
      <c r="F122" s="59" t="s">
        <v>334</v>
      </c>
      <c r="G122" s="62">
        <v>990781086</v>
      </c>
      <c r="H122" s="18">
        <v>0</v>
      </c>
      <c r="I122" s="18">
        <f t="shared" si="8"/>
        <v>990781086</v>
      </c>
      <c r="J122" s="29">
        <v>0</v>
      </c>
      <c r="U122" s="19"/>
      <c r="Y122" s="19">
        <f t="shared" si="4"/>
        <v>990781086</v>
      </c>
    </row>
    <row r="123" spans="2:34" ht="15.6" hidden="1" customHeight="1" x14ac:dyDescent="0.2">
      <c r="B123" s="58">
        <v>312614</v>
      </c>
      <c r="C123" s="53"/>
      <c r="D123" s="53"/>
      <c r="E123" s="53"/>
      <c r="F123" s="59" t="s">
        <v>365</v>
      </c>
      <c r="G123" s="62">
        <v>2523803823</v>
      </c>
      <c r="H123" s="18">
        <v>0</v>
      </c>
      <c r="I123" s="18">
        <f t="shared" si="8"/>
        <v>2523803823</v>
      </c>
      <c r="J123" s="57">
        <v>0</v>
      </c>
      <c r="U123" s="19"/>
      <c r="Y123" s="19">
        <f t="shared" si="4"/>
        <v>2523803823</v>
      </c>
    </row>
    <row r="124" spans="2:34" ht="15.6" hidden="1" customHeight="1" x14ac:dyDescent="0.2">
      <c r="B124" s="58">
        <v>410002</v>
      </c>
      <c r="C124" s="53"/>
      <c r="D124" s="53"/>
      <c r="E124" s="53"/>
      <c r="F124" s="61" t="s">
        <v>337</v>
      </c>
      <c r="G124" s="62">
        <v>14276928</v>
      </c>
      <c r="H124" s="18">
        <v>0</v>
      </c>
      <c r="I124" s="55">
        <f>+G124+H124</f>
        <v>14276928</v>
      </c>
      <c r="J124" s="149">
        <v>4714919</v>
      </c>
      <c r="U124" s="19"/>
      <c r="Y124" s="19">
        <f t="shared" si="4"/>
        <v>9562009</v>
      </c>
      <c r="AG124" s="49" t="e">
        <f>+J124+#REF!</f>
        <v>#REF!</v>
      </c>
    </row>
    <row r="125" spans="2:34" ht="15.6" hidden="1" customHeight="1" x14ac:dyDescent="0.2">
      <c r="B125" s="58">
        <v>410002</v>
      </c>
      <c r="C125" s="53"/>
      <c r="D125" s="53"/>
      <c r="E125" s="53"/>
      <c r="F125" s="61" t="s">
        <v>368</v>
      </c>
      <c r="G125" s="149">
        <f>373383</f>
        <v>373383</v>
      </c>
      <c r="H125" s="18"/>
      <c r="I125" s="18">
        <f t="shared" si="8"/>
        <v>373383</v>
      </c>
      <c r="J125" s="149">
        <f>373383</f>
        <v>373383</v>
      </c>
      <c r="U125" s="19"/>
      <c r="Y125" s="19"/>
    </row>
    <row r="126" spans="2:34" ht="15.6" hidden="1" customHeight="1" x14ac:dyDescent="0.2">
      <c r="B126" s="22">
        <v>430001</v>
      </c>
      <c r="C126" s="38" t="s">
        <v>266</v>
      </c>
      <c r="D126" s="36" t="s">
        <v>281</v>
      </c>
      <c r="E126" s="36" t="s">
        <v>280</v>
      </c>
      <c r="F126" s="23" t="s">
        <v>338</v>
      </c>
      <c r="G126" s="62">
        <v>1812811670</v>
      </c>
      <c r="H126" s="18">
        <v>0</v>
      </c>
      <c r="I126" s="18">
        <f t="shared" si="8"/>
        <v>1812811670</v>
      </c>
      <c r="J126" s="60">
        <v>1722171087</v>
      </c>
      <c r="U126" s="19"/>
      <c r="Y126" s="19">
        <f t="shared" si="4"/>
        <v>90640583</v>
      </c>
      <c r="AG126" s="144" t="e">
        <f>+J126+#REF!+#REF!</f>
        <v>#REF!</v>
      </c>
    </row>
    <row r="127" spans="2:34" ht="15.6" hidden="1" customHeight="1" x14ac:dyDescent="0.2">
      <c r="B127" s="22">
        <v>430001</v>
      </c>
      <c r="C127" s="38" t="s">
        <v>266</v>
      </c>
      <c r="D127" s="36" t="s">
        <v>281</v>
      </c>
      <c r="E127" s="36" t="s">
        <v>280</v>
      </c>
      <c r="F127" s="23" t="s">
        <v>366</v>
      </c>
      <c r="G127" s="60">
        <f>167653688+3974466+5663615+1987233+3974466+67061475+3675485+33530738+67061475+18224745+513021276</f>
        <v>885828662</v>
      </c>
      <c r="H127" s="18">
        <v>0</v>
      </c>
      <c r="I127" s="18">
        <f t="shared" si="8"/>
        <v>885828662</v>
      </c>
      <c r="J127" s="60">
        <f>167653688+3974466+5663615+1987233+3974466+67061475+3675485+33530738+67061475+18224745+513021276</f>
        <v>885828662</v>
      </c>
      <c r="U127" s="19"/>
      <c r="Y127" s="19"/>
      <c r="AG127" s="144"/>
    </row>
    <row r="128" spans="2:34" ht="15.6" hidden="1" customHeight="1" x14ac:dyDescent="0.2">
      <c r="B128" s="52"/>
      <c r="C128" s="53"/>
      <c r="D128" s="53"/>
      <c r="E128" s="53"/>
      <c r="F128" s="54"/>
      <c r="G128" s="55"/>
      <c r="H128" s="56"/>
      <c r="I128" s="56"/>
      <c r="J128" s="57"/>
      <c r="K128" s="24"/>
      <c r="U128" s="19"/>
      <c r="AG128" s="144" t="e">
        <f>+AG126-#REF!</f>
        <v>#REF!</v>
      </c>
      <c r="AH128" s="1" t="s">
        <v>357</v>
      </c>
    </row>
    <row r="129" spans="2:36" ht="12.75" hidden="1" thickBot="1" x14ac:dyDescent="0.25">
      <c r="B129" s="30"/>
      <c r="C129" s="25"/>
      <c r="D129" s="35"/>
      <c r="E129" s="35"/>
      <c r="F129" s="25" t="s">
        <v>199</v>
      </c>
      <c r="G129" s="31">
        <f>SUM(G119:G128)</f>
        <v>6855828730</v>
      </c>
      <c r="H129" s="31">
        <f>SUM(H119:H128)</f>
        <v>0</v>
      </c>
      <c r="I129" s="31">
        <f>SUM(I119:I128)</f>
        <v>6855828730</v>
      </c>
      <c r="J129" s="66">
        <f>SUM(J119:J128)</f>
        <v>2620398051</v>
      </c>
      <c r="K129" s="3"/>
    </row>
    <row r="130" spans="2:36" x14ac:dyDescent="0.2">
      <c r="J130" s="19"/>
      <c r="K130" s="24"/>
    </row>
    <row r="131" spans="2:36" x14ac:dyDescent="0.2">
      <c r="J131" s="19"/>
      <c r="K131" s="3"/>
      <c r="AG131" s="49" t="e">
        <f>+#REF!+J126+J124+#REF!+#REF!+#REF!+#REF!</f>
        <v>#REF!</v>
      </c>
      <c r="AJ131" s="19"/>
    </row>
    <row r="132" spans="2:36" ht="12.75" x14ac:dyDescent="0.2">
      <c r="G132" s="154"/>
      <c r="H132" s="5"/>
      <c r="I132" s="235"/>
      <c r="J132" s="43"/>
      <c r="K132" s="3"/>
    </row>
    <row r="133" spans="2:36" ht="12.75" x14ac:dyDescent="0.2">
      <c r="G133" s="154"/>
      <c r="H133" s="5"/>
      <c r="I133" s="43"/>
      <c r="J133" s="43"/>
      <c r="K133" s="3"/>
    </row>
    <row r="134" spans="2:36" ht="12.75" x14ac:dyDescent="0.2">
      <c r="G134" s="154"/>
      <c r="H134" s="5"/>
      <c r="I134" s="43"/>
      <c r="J134" s="43"/>
      <c r="K134" s="3"/>
    </row>
    <row r="135" spans="2:36" x14ac:dyDescent="0.2">
      <c r="F135" s="2"/>
      <c r="G135" s="2"/>
      <c r="H135" s="2"/>
      <c r="I135" s="67"/>
      <c r="AJ135" s="19"/>
    </row>
    <row r="136" spans="2:36" x14ac:dyDescent="0.2">
      <c r="F136" s="2"/>
      <c r="G136" s="2"/>
      <c r="H136" s="2"/>
      <c r="I136" s="67"/>
    </row>
    <row r="137" spans="2:36" x14ac:dyDescent="0.2">
      <c r="F137" s="2"/>
      <c r="G137" s="2"/>
      <c r="H137" s="2"/>
      <c r="I137" s="67"/>
    </row>
  </sheetData>
  <mergeCells count="7">
    <mergeCell ref="B118:J118"/>
    <mergeCell ref="B113:J113"/>
    <mergeCell ref="B1:J1"/>
    <mergeCell ref="B2:J2"/>
    <mergeCell ref="B3:J3"/>
    <mergeCell ref="B4:J4"/>
    <mergeCell ref="B5:J5"/>
  </mergeCells>
  <pageMargins left="0.70866141732283472" right="0.70866141732283472" top="0.59" bottom="0.62992125984251968" header="0.31496062992125984" footer="0.31496062992125984"/>
  <pageSetup scale="68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2"/>
  <sheetViews>
    <sheetView tabSelected="1" topLeftCell="J106" zoomScale="98" zoomScaleNormal="98" workbookViewId="0">
      <selection activeCell="S135" sqref="A1:S135"/>
    </sheetView>
  </sheetViews>
  <sheetFormatPr baseColWidth="10" defaultColWidth="11.42578125" defaultRowHeight="12.75" x14ac:dyDescent="0.2"/>
  <cols>
    <col min="1" max="1" width="18.85546875" style="12" bestFit="1" customWidth="1"/>
    <col min="2" max="2" width="42.28515625" style="5" customWidth="1"/>
    <col min="3" max="3" width="16.140625" style="5" bestFit="1" customWidth="1"/>
    <col min="4" max="4" width="15.5703125" style="5" bestFit="1" customWidth="1"/>
    <col min="5" max="5" width="16.140625" style="5" bestFit="1" customWidth="1"/>
    <col min="6" max="6" width="16.28515625" style="5" customWidth="1"/>
    <col min="7" max="8" width="18.140625" style="5" hidden="1" customWidth="1"/>
    <col min="9" max="9" width="18.140625" style="5" customWidth="1"/>
    <col min="10" max="11" width="16.85546875" style="5" bestFit="1" customWidth="1"/>
    <col min="12" max="12" width="16.28515625" style="5" customWidth="1"/>
    <col min="13" max="14" width="18.140625" style="5" hidden="1" customWidth="1"/>
    <col min="15" max="15" width="16.140625" style="5" bestFit="1" customWidth="1"/>
    <col min="16" max="16" width="15.140625" style="5" bestFit="1" customWidth="1"/>
    <col min="17" max="18" width="18.140625" style="5" hidden="1" customWidth="1"/>
    <col min="19" max="19" width="16.140625" style="5" bestFit="1" customWidth="1"/>
    <col min="20" max="21" width="15.42578125" style="5" customWidth="1"/>
    <col min="22" max="22" width="14.7109375" style="5" bestFit="1" customWidth="1"/>
    <col min="23" max="16384" width="11.42578125" style="5"/>
  </cols>
  <sheetData>
    <row r="1" spans="1:23" ht="13.5" thickBot="1" x14ac:dyDescent="0.25">
      <c r="A1" s="274" t="s">
        <v>89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  <c r="O1" s="274"/>
      <c r="P1" s="274"/>
      <c r="Q1" s="274"/>
      <c r="R1" s="274"/>
      <c r="S1" s="274"/>
    </row>
    <row r="2" spans="1:23" x14ac:dyDescent="0.2">
      <c r="A2" s="275" t="s">
        <v>90</v>
      </c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7"/>
    </row>
    <row r="3" spans="1:23" x14ac:dyDescent="0.2">
      <c r="A3" s="278" t="s">
        <v>54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80"/>
    </row>
    <row r="4" spans="1:23" x14ac:dyDescent="0.2">
      <c r="A4" s="278" t="s">
        <v>378</v>
      </c>
      <c r="B4" s="279"/>
      <c r="C4" s="279"/>
      <c r="D4" s="279"/>
      <c r="E4" s="279"/>
      <c r="F4" s="279"/>
      <c r="G4" s="279"/>
      <c r="H4" s="279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80"/>
    </row>
    <row r="5" spans="1:23" ht="13.5" thickBot="1" x14ac:dyDescent="0.25">
      <c r="A5" s="281" t="s">
        <v>390</v>
      </c>
      <c r="B5" s="282"/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3"/>
    </row>
    <row r="6" spans="1:23" s="47" customFormat="1" ht="42" customHeight="1" thickBot="1" x14ac:dyDescent="0.25">
      <c r="A6" s="46"/>
      <c r="B6" s="268" t="s">
        <v>33</v>
      </c>
      <c r="C6" s="270" t="s">
        <v>34</v>
      </c>
      <c r="D6" s="271"/>
      <c r="E6" s="271"/>
      <c r="F6" s="271"/>
      <c r="G6" s="146"/>
      <c r="H6" s="146"/>
      <c r="I6" s="270" t="s">
        <v>35</v>
      </c>
      <c r="J6" s="271"/>
      <c r="K6" s="271"/>
      <c r="L6" s="271"/>
      <c r="M6" s="146"/>
      <c r="N6" s="146"/>
      <c r="O6" s="270" t="s">
        <v>36</v>
      </c>
      <c r="P6" s="272"/>
      <c r="Q6" s="272"/>
      <c r="R6" s="272"/>
      <c r="S6" s="273"/>
    </row>
    <row r="7" spans="1:23" s="47" customFormat="1" ht="24.6" customHeight="1" thickBot="1" x14ac:dyDescent="0.25">
      <c r="A7" s="74"/>
      <c r="B7" s="269"/>
      <c r="C7" s="95" t="s">
        <v>91</v>
      </c>
      <c r="D7" s="147" t="s">
        <v>92</v>
      </c>
      <c r="E7" s="96" t="s">
        <v>93</v>
      </c>
      <c r="F7" s="148" t="s">
        <v>94</v>
      </c>
      <c r="G7" s="96" t="s">
        <v>352</v>
      </c>
      <c r="H7" s="148" t="s">
        <v>353</v>
      </c>
      <c r="I7" s="97" t="s">
        <v>91</v>
      </c>
      <c r="J7" s="146" t="s">
        <v>92</v>
      </c>
      <c r="K7" s="96" t="s">
        <v>93</v>
      </c>
      <c r="L7" s="148" t="s">
        <v>94</v>
      </c>
      <c r="M7" s="96" t="s">
        <v>354</v>
      </c>
      <c r="N7" s="146" t="s">
        <v>353</v>
      </c>
      <c r="O7" s="145" t="s">
        <v>91</v>
      </c>
      <c r="P7" s="145" t="s">
        <v>94</v>
      </c>
      <c r="Q7" s="96" t="s">
        <v>354</v>
      </c>
      <c r="R7" s="146" t="s">
        <v>353</v>
      </c>
      <c r="S7" s="98" t="s">
        <v>95</v>
      </c>
    </row>
    <row r="8" spans="1:23" s="7" customFormat="1" ht="16.899999999999999" customHeight="1" x14ac:dyDescent="0.2">
      <c r="A8" s="73" t="s">
        <v>154</v>
      </c>
      <c r="B8" s="99" t="s">
        <v>37</v>
      </c>
      <c r="C8" s="100">
        <v>7827357931</v>
      </c>
      <c r="D8" s="100"/>
      <c r="E8" s="100">
        <f>+C8+D8</f>
        <v>7827357931</v>
      </c>
      <c r="F8" s="101">
        <v>2665735867</v>
      </c>
      <c r="G8" s="101"/>
      <c r="H8" s="101"/>
      <c r="I8" s="101">
        <v>4456500000</v>
      </c>
      <c r="J8" s="101"/>
      <c r="K8" s="101">
        <f>+J8+I8</f>
        <v>4456500000</v>
      </c>
      <c r="L8" s="101">
        <v>1037066620</v>
      </c>
      <c r="M8" s="101"/>
      <c r="N8" s="101"/>
      <c r="O8" s="102">
        <f>+K8+E8</f>
        <v>12283857931</v>
      </c>
      <c r="P8" s="102">
        <f>+F8+L8</f>
        <v>3702802487</v>
      </c>
      <c r="Q8" s="103">
        <f>+G8-M8</f>
        <v>0</v>
      </c>
      <c r="R8" s="103">
        <f>+H8+N8</f>
        <v>0</v>
      </c>
      <c r="S8" s="104">
        <f>+O8-P8</f>
        <v>8581055444</v>
      </c>
      <c r="T8" s="6"/>
      <c r="U8" s="6"/>
      <c r="V8" s="6"/>
    </row>
    <row r="9" spans="1:23" s="7" customFormat="1" ht="13.9" customHeight="1" x14ac:dyDescent="0.2">
      <c r="A9" s="8" t="s">
        <v>96</v>
      </c>
      <c r="B9" s="105" t="s">
        <v>37</v>
      </c>
      <c r="C9" s="100">
        <v>0</v>
      </c>
      <c r="D9" s="100"/>
      <c r="E9" s="100">
        <f>+D9+C9</f>
        <v>0</v>
      </c>
      <c r="F9" s="100"/>
      <c r="G9" s="100"/>
      <c r="H9" s="100"/>
      <c r="I9" s="100">
        <v>0</v>
      </c>
      <c r="J9" s="100">
        <v>0</v>
      </c>
      <c r="K9" s="100">
        <f>+J9+I9</f>
        <v>0</v>
      </c>
      <c r="L9" s="100">
        <v>0</v>
      </c>
      <c r="M9" s="100"/>
      <c r="N9" s="100"/>
      <c r="O9" s="106">
        <f>+K9+E9</f>
        <v>0</v>
      </c>
      <c r="P9" s="106">
        <f>+F9+L9</f>
        <v>0</v>
      </c>
      <c r="Q9" s="103">
        <f>+G9-M9</f>
        <v>0</v>
      </c>
      <c r="R9" s="107">
        <f>+H9+N9</f>
        <v>0</v>
      </c>
      <c r="S9" s="108">
        <f>+O9-P9</f>
        <v>0</v>
      </c>
    </row>
    <row r="10" spans="1:23" s="7" customFormat="1" ht="10.9" customHeight="1" x14ac:dyDescent="0.2">
      <c r="A10" s="8"/>
      <c r="B10" s="109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6"/>
      <c r="P10" s="106"/>
      <c r="Q10" s="107"/>
      <c r="R10" s="107"/>
      <c r="S10" s="108"/>
    </row>
    <row r="11" spans="1:23" s="7" customFormat="1" ht="16.149999999999999" customHeight="1" x14ac:dyDescent="0.2">
      <c r="A11" s="8">
        <f>+'[2]Anexo 5-2 Gtos Ene-Dic-2013'!$A$9</f>
        <v>2</v>
      </c>
      <c r="B11" s="105" t="s">
        <v>38</v>
      </c>
      <c r="C11" s="106">
        <f t="shared" ref="C11:P11" si="0">SUM(C12:C17)</f>
        <v>4712457136</v>
      </c>
      <c r="D11" s="106">
        <f t="shared" si="0"/>
        <v>0</v>
      </c>
      <c r="E11" s="106">
        <f t="shared" si="0"/>
        <v>4712457136</v>
      </c>
      <c r="F11" s="106">
        <f>SUM(F12:F17)</f>
        <v>1103394483</v>
      </c>
      <c r="G11" s="106">
        <f t="shared" si="0"/>
        <v>0</v>
      </c>
      <c r="H11" s="106">
        <f t="shared" si="0"/>
        <v>0</v>
      </c>
      <c r="I11" s="106">
        <f t="shared" si="0"/>
        <v>68400000</v>
      </c>
      <c r="J11" s="106">
        <f t="shared" si="0"/>
        <v>0</v>
      </c>
      <c r="K11" s="106">
        <f t="shared" si="0"/>
        <v>68400000</v>
      </c>
      <c r="L11" s="106">
        <f t="shared" si="0"/>
        <v>29800000</v>
      </c>
      <c r="M11" s="106">
        <f t="shared" si="0"/>
        <v>0</v>
      </c>
      <c r="N11" s="106">
        <f t="shared" si="0"/>
        <v>0</v>
      </c>
      <c r="O11" s="106">
        <f t="shared" si="0"/>
        <v>4780857136</v>
      </c>
      <c r="P11" s="106">
        <f t="shared" si="0"/>
        <v>1133194483</v>
      </c>
      <c r="Q11" s="103">
        <f>+G11-M11</f>
        <v>0</v>
      </c>
      <c r="R11" s="107">
        <f>+H11+N11</f>
        <v>0</v>
      </c>
      <c r="S11" s="108">
        <f>SUM(S12:S17)</f>
        <v>3647662653</v>
      </c>
      <c r="T11" s="6"/>
      <c r="U11" s="6"/>
      <c r="V11" s="6"/>
      <c r="W11" s="6"/>
    </row>
    <row r="12" spans="1:23" s="7" customFormat="1" ht="13.15" customHeight="1" x14ac:dyDescent="0.2">
      <c r="A12" s="9" t="s">
        <v>153</v>
      </c>
      <c r="B12" s="110" t="s">
        <v>39</v>
      </c>
      <c r="C12" s="111">
        <f>200000000+75055508+406276261</f>
        <v>681331769</v>
      </c>
      <c r="D12" s="111"/>
      <c r="E12" s="111">
        <f>+C12+D12</f>
        <v>681331769</v>
      </c>
      <c r="F12" s="111">
        <v>110245770</v>
      </c>
      <c r="G12" s="111"/>
      <c r="H12" s="111"/>
      <c r="I12" s="111">
        <v>65600000</v>
      </c>
      <c r="J12" s="111"/>
      <c r="K12" s="111">
        <f>+J12+I12</f>
        <v>65600000</v>
      </c>
      <c r="L12" s="111">
        <v>27000000</v>
      </c>
      <c r="M12" s="111"/>
      <c r="N12" s="111"/>
      <c r="O12" s="85">
        <f t="shared" ref="O12:O17" si="1">+K12+E12</f>
        <v>746931769</v>
      </c>
      <c r="P12" s="85">
        <f t="shared" ref="P12:P17" si="2">+F12+L12</f>
        <v>137245770</v>
      </c>
      <c r="Q12" s="112">
        <f t="shared" ref="Q12:Q16" si="3">+G12-M12</f>
        <v>0</v>
      </c>
      <c r="R12" s="86">
        <f t="shared" ref="R12:R16" si="4">+H12+N12</f>
        <v>0</v>
      </c>
      <c r="S12" s="113">
        <f t="shared" ref="S12:S17" si="5">+O12-P12</f>
        <v>609685999</v>
      </c>
    </row>
    <row r="13" spans="1:23" s="7" customFormat="1" ht="13.15" customHeight="1" x14ac:dyDescent="0.2">
      <c r="A13" s="9" t="s">
        <v>97</v>
      </c>
      <c r="B13" s="110" t="s">
        <v>39</v>
      </c>
      <c r="C13" s="111"/>
      <c r="D13" s="111"/>
      <c r="E13" s="111">
        <f>+C13+D13</f>
        <v>0</v>
      </c>
      <c r="F13" s="111"/>
      <c r="G13" s="111"/>
      <c r="H13" s="111"/>
      <c r="I13" s="111">
        <v>0</v>
      </c>
      <c r="J13" s="111">
        <v>0</v>
      </c>
      <c r="K13" s="111"/>
      <c r="L13" s="111">
        <v>0</v>
      </c>
      <c r="M13" s="111"/>
      <c r="N13" s="111"/>
      <c r="O13" s="85">
        <f t="shared" si="1"/>
        <v>0</v>
      </c>
      <c r="P13" s="85">
        <f t="shared" si="2"/>
        <v>0</v>
      </c>
      <c r="Q13" s="112">
        <f t="shared" si="3"/>
        <v>0</v>
      </c>
      <c r="R13" s="86">
        <f t="shared" si="4"/>
        <v>0</v>
      </c>
      <c r="S13" s="113">
        <f t="shared" si="5"/>
        <v>0</v>
      </c>
    </row>
    <row r="14" spans="1:23" s="7" customFormat="1" ht="13.15" customHeight="1" x14ac:dyDescent="0.2">
      <c r="A14" s="9" t="s">
        <v>153</v>
      </c>
      <c r="B14" s="110" t="s">
        <v>40</v>
      </c>
      <c r="C14" s="111">
        <f>610722769+45605073+82939682+438727292+141205469+1170405530+1100000000+324059629</f>
        <v>3913665444</v>
      </c>
      <c r="D14" s="111"/>
      <c r="E14" s="111">
        <f>+C14+D14</f>
        <v>3913665444</v>
      </c>
      <c r="F14" s="111">
        <f>263575223+13651000+3013123+61077388+387416805+176610858+62079402</f>
        <v>967423799</v>
      </c>
      <c r="G14" s="111"/>
      <c r="H14" s="111"/>
      <c r="I14" s="111"/>
      <c r="J14" s="111">
        <v>0</v>
      </c>
      <c r="K14" s="111">
        <f>+J14+I14</f>
        <v>0</v>
      </c>
      <c r="L14" s="111"/>
      <c r="M14" s="111"/>
      <c r="N14" s="111"/>
      <c r="O14" s="85">
        <f t="shared" si="1"/>
        <v>3913665444</v>
      </c>
      <c r="P14" s="85">
        <f t="shared" si="2"/>
        <v>967423799</v>
      </c>
      <c r="Q14" s="112">
        <f t="shared" si="3"/>
        <v>0</v>
      </c>
      <c r="R14" s="86">
        <f t="shared" si="4"/>
        <v>0</v>
      </c>
      <c r="S14" s="113">
        <f t="shared" si="5"/>
        <v>2946241645</v>
      </c>
    </row>
    <row r="15" spans="1:23" s="7" customFormat="1" ht="13.15" customHeight="1" x14ac:dyDescent="0.2">
      <c r="A15" s="9" t="s">
        <v>97</v>
      </c>
      <c r="B15" s="110" t="s">
        <v>40</v>
      </c>
      <c r="C15" s="111"/>
      <c r="D15" s="111"/>
      <c r="E15" s="111">
        <f>+D15+C15</f>
        <v>0</v>
      </c>
      <c r="F15" s="111"/>
      <c r="G15" s="111"/>
      <c r="H15" s="111"/>
      <c r="I15" s="111">
        <v>0</v>
      </c>
      <c r="J15" s="111">
        <v>0</v>
      </c>
      <c r="K15" s="111"/>
      <c r="L15" s="111">
        <v>0</v>
      </c>
      <c r="M15" s="111"/>
      <c r="N15" s="111"/>
      <c r="O15" s="85">
        <f t="shared" si="1"/>
        <v>0</v>
      </c>
      <c r="P15" s="85">
        <f t="shared" si="2"/>
        <v>0</v>
      </c>
      <c r="Q15" s="112">
        <f t="shared" si="3"/>
        <v>0</v>
      </c>
      <c r="R15" s="86">
        <f t="shared" si="4"/>
        <v>0</v>
      </c>
      <c r="S15" s="113">
        <f t="shared" si="5"/>
        <v>0</v>
      </c>
    </row>
    <row r="16" spans="1:23" s="7" customFormat="1" ht="13.15" customHeight="1" x14ac:dyDescent="0.2">
      <c r="A16" s="9" t="s">
        <v>98</v>
      </c>
      <c r="B16" s="110" t="s">
        <v>41</v>
      </c>
      <c r="C16" s="111">
        <v>117459923</v>
      </c>
      <c r="D16" s="111"/>
      <c r="E16" s="111">
        <f>+D16+C16</f>
        <v>117459923</v>
      </c>
      <c r="F16" s="111">
        <f>22699600+3025314</f>
        <v>25724914</v>
      </c>
      <c r="G16" s="111"/>
      <c r="H16" s="111"/>
      <c r="I16" s="111">
        <v>2800000</v>
      </c>
      <c r="J16" s="111">
        <f>2700000-2700000</f>
        <v>0</v>
      </c>
      <c r="K16" s="111">
        <f>+J16+I16</f>
        <v>2800000</v>
      </c>
      <c r="L16" s="111">
        <v>2800000</v>
      </c>
      <c r="M16" s="111"/>
      <c r="N16" s="111"/>
      <c r="O16" s="85">
        <f t="shared" si="1"/>
        <v>120259923</v>
      </c>
      <c r="P16" s="85">
        <f t="shared" si="2"/>
        <v>28524914</v>
      </c>
      <c r="Q16" s="112">
        <f t="shared" si="3"/>
        <v>0</v>
      </c>
      <c r="R16" s="86">
        <f t="shared" si="4"/>
        <v>0</v>
      </c>
      <c r="S16" s="113">
        <f t="shared" si="5"/>
        <v>91735009</v>
      </c>
    </row>
    <row r="17" spans="1:22" s="7" customFormat="1" ht="13.15" hidden="1" customHeight="1" x14ac:dyDescent="0.2">
      <c r="A17" s="9" t="s">
        <v>99</v>
      </c>
      <c r="B17" s="110" t="s">
        <v>41</v>
      </c>
      <c r="C17" s="111"/>
      <c r="D17" s="111"/>
      <c r="E17" s="111">
        <f>+D17+C17</f>
        <v>0</v>
      </c>
      <c r="F17" s="111"/>
      <c r="G17" s="111"/>
      <c r="H17" s="111"/>
      <c r="I17" s="111"/>
      <c r="J17" s="111">
        <v>0</v>
      </c>
      <c r="K17" s="111">
        <f>+I17+J17</f>
        <v>0</v>
      </c>
      <c r="L17" s="111"/>
      <c r="M17" s="111"/>
      <c r="N17" s="111"/>
      <c r="O17" s="85">
        <f t="shared" si="1"/>
        <v>0</v>
      </c>
      <c r="P17" s="85">
        <f t="shared" si="2"/>
        <v>0</v>
      </c>
      <c r="Q17" s="86"/>
      <c r="R17" s="86"/>
      <c r="S17" s="113">
        <f t="shared" si="5"/>
        <v>0</v>
      </c>
    </row>
    <row r="18" spans="1:22" s="7" customFormat="1" ht="10.9" customHeight="1" x14ac:dyDescent="0.2">
      <c r="A18" s="9"/>
      <c r="B18" s="110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85"/>
      <c r="P18" s="85"/>
      <c r="Q18" s="86"/>
      <c r="R18" s="86"/>
      <c r="S18" s="113"/>
    </row>
    <row r="19" spans="1:22" s="7" customFormat="1" ht="12" x14ac:dyDescent="0.2">
      <c r="A19" s="8">
        <v>3</v>
      </c>
      <c r="B19" s="105" t="s">
        <v>42</v>
      </c>
      <c r="C19" s="106">
        <f>+C20+C26+C28</f>
        <v>1091349040</v>
      </c>
      <c r="D19" s="106">
        <f t="shared" ref="D19:N19" si="6">+D20+D26+D28</f>
        <v>0</v>
      </c>
      <c r="E19" s="106">
        <f t="shared" si="6"/>
        <v>1091349040</v>
      </c>
      <c r="F19" s="106">
        <f>+F20+F26+F28</f>
        <v>112496934</v>
      </c>
      <c r="G19" s="106">
        <f t="shared" si="6"/>
        <v>0</v>
      </c>
      <c r="H19" s="106">
        <f t="shared" si="6"/>
        <v>0</v>
      </c>
      <c r="I19" s="106">
        <f t="shared" si="6"/>
        <v>14900000</v>
      </c>
      <c r="J19" s="106">
        <f t="shared" si="6"/>
        <v>0</v>
      </c>
      <c r="K19" s="106">
        <f t="shared" si="6"/>
        <v>14900000</v>
      </c>
      <c r="L19" s="106">
        <f t="shared" si="6"/>
        <v>0</v>
      </c>
      <c r="M19" s="106">
        <f t="shared" si="6"/>
        <v>0</v>
      </c>
      <c r="N19" s="106">
        <f t="shared" si="6"/>
        <v>0</v>
      </c>
      <c r="O19" s="106">
        <f>+K19+E19</f>
        <v>1106249040</v>
      </c>
      <c r="P19" s="106">
        <f>+P20+P26+P28</f>
        <v>112496934</v>
      </c>
      <c r="Q19" s="103">
        <f t="shared" ref="Q19:Q22" si="7">+G19-M19</f>
        <v>0</v>
      </c>
      <c r="R19" s="107">
        <f t="shared" ref="R19:R22" si="8">+H19+N19</f>
        <v>0</v>
      </c>
      <c r="S19" s="108">
        <f>+S20+S26+S28</f>
        <v>993752106</v>
      </c>
      <c r="T19" s="6"/>
      <c r="U19" s="6"/>
      <c r="V19" s="6"/>
    </row>
    <row r="20" spans="1:22" s="7" customFormat="1" ht="12" x14ac:dyDescent="0.2">
      <c r="A20" s="8">
        <v>32</v>
      </c>
      <c r="B20" s="105" t="s">
        <v>43</v>
      </c>
      <c r="C20" s="106">
        <f t="shared" ref="C20:S20" si="9">SUM(C21:C25)</f>
        <v>779760944</v>
      </c>
      <c r="D20" s="106">
        <f t="shared" si="9"/>
        <v>0</v>
      </c>
      <c r="E20" s="106">
        <f t="shared" si="9"/>
        <v>779760944</v>
      </c>
      <c r="F20" s="106">
        <f>SUM(F21:F25)</f>
        <v>87625296</v>
      </c>
      <c r="G20" s="106">
        <f t="shared" ref="G20:I20" si="10">SUM(G21:G25)</f>
        <v>0</v>
      </c>
      <c r="H20" s="106">
        <f t="shared" si="10"/>
        <v>0</v>
      </c>
      <c r="I20" s="106">
        <f t="shared" si="10"/>
        <v>14900000</v>
      </c>
      <c r="J20" s="106">
        <f t="shared" si="9"/>
        <v>0</v>
      </c>
      <c r="K20" s="106">
        <f t="shared" si="9"/>
        <v>14900000</v>
      </c>
      <c r="L20" s="106">
        <f t="shared" si="9"/>
        <v>0</v>
      </c>
      <c r="M20" s="106">
        <f t="shared" si="9"/>
        <v>0</v>
      </c>
      <c r="N20" s="106">
        <f t="shared" si="9"/>
        <v>0</v>
      </c>
      <c r="O20" s="106">
        <f t="shared" si="9"/>
        <v>794660944</v>
      </c>
      <c r="P20" s="106">
        <f t="shared" si="9"/>
        <v>87625296</v>
      </c>
      <c r="Q20" s="103">
        <f t="shared" si="7"/>
        <v>0</v>
      </c>
      <c r="R20" s="107">
        <f t="shared" si="8"/>
        <v>0</v>
      </c>
      <c r="S20" s="108">
        <f t="shared" si="9"/>
        <v>707035648</v>
      </c>
    </row>
    <row r="21" spans="1:22" s="7" customFormat="1" ht="15" customHeight="1" x14ac:dyDescent="0.2">
      <c r="A21" s="9" t="s">
        <v>100</v>
      </c>
      <c r="B21" s="110" t="s">
        <v>101</v>
      </c>
      <c r="C21" s="111">
        <v>42158433</v>
      </c>
      <c r="D21" s="111"/>
      <c r="E21" s="111">
        <f>+D21+C21</f>
        <v>42158433</v>
      </c>
      <c r="F21" s="111"/>
      <c r="G21" s="111">
        <v>0</v>
      </c>
      <c r="H21" s="111">
        <v>0</v>
      </c>
      <c r="I21" s="111">
        <v>14900000</v>
      </c>
      <c r="J21" s="111"/>
      <c r="K21" s="111">
        <f>+J21+I21</f>
        <v>14900000</v>
      </c>
      <c r="L21" s="111"/>
      <c r="M21" s="111">
        <v>0</v>
      </c>
      <c r="N21" s="111">
        <v>0</v>
      </c>
      <c r="O21" s="85">
        <f t="shared" ref="O21:O27" si="11">+K21+E21</f>
        <v>57058433</v>
      </c>
      <c r="P21" s="85">
        <f t="shared" ref="P21:P27" si="12">+F21+L21</f>
        <v>0</v>
      </c>
      <c r="Q21" s="112">
        <f t="shared" si="7"/>
        <v>0</v>
      </c>
      <c r="R21" s="86">
        <f t="shared" si="8"/>
        <v>0</v>
      </c>
      <c r="S21" s="113">
        <f>+O21-P21</f>
        <v>57058433</v>
      </c>
    </row>
    <row r="22" spans="1:22" s="7" customFormat="1" ht="15" customHeight="1" x14ac:dyDescent="0.2">
      <c r="A22" s="9" t="s">
        <v>152</v>
      </c>
      <c r="B22" s="110" t="s">
        <v>44</v>
      </c>
      <c r="C22" s="111">
        <v>737602511</v>
      </c>
      <c r="D22" s="111"/>
      <c r="E22" s="111">
        <f>+D22+C22</f>
        <v>737602511</v>
      </c>
      <c r="F22" s="111">
        <v>87625296</v>
      </c>
      <c r="G22" s="111"/>
      <c r="H22" s="111"/>
      <c r="I22" s="111">
        <v>0</v>
      </c>
      <c r="J22" s="111">
        <v>0</v>
      </c>
      <c r="K22" s="111">
        <v>0</v>
      </c>
      <c r="L22" s="111">
        <v>0</v>
      </c>
      <c r="M22" s="111"/>
      <c r="N22" s="111"/>
      <c r="O22" s="85">
        <f t="shared" si="11"/>
        <v>737602511</v>
      </c>
      <c r="P22" s="85">
        <f t="shared" si="12"/>
        <v>87625296</v>
      </c>
      <c r="Q22" s="112">
        <f t="shared" si="7"/>
        <v>0</v>
      </c>
      <c r="R22" s="86">
        <f t="shared" si="8"/>
        <v>0</v>
      </c>
      <c r="S22" s="113">
        <f>+O22-P22</f>
        <v>649977215</v>
      </c>
    </row>
    <row r="23" spans="1:22" s="7" customFormat="1" ht="15" hidden="1" customHeight="1" x14ac:dyDescent="0.2">
      <c r="A23" s="9" t="s">
        <v>102</v>
      </c>
      <c r="B23" s="110" t="s">
        <v>44</v>
      </c>
      <c r="C23" s="111"/>
      <c r="D23" s="111"/>
      <c r="E23" s="111">
        <f>+C23+D23</f>
        <v>0</v>
      </c>
      <c r="F23" s="111"/>
      <c r="G23" s="111"/>
      <c r="H23" s="111"/>
      <c r="I23" s="111">
        <v>0</v>
      </c>
      <c r="J23" s="111">
        <v>0</v>
      </c>
      <c r="K23" s="111">
        <v>0</v>
      </c>
      <c r="L23" s="111">
        <v>0</v>
      </c>
      <c r="M23" s="111"/>
      <c r="N23" s="111"/>
      <c r="O23" s="85">
        <f t="shared" si="11"/>
        <v>0</v>
      </c>
      <c r="P23" s="85">
        <f t="shared" si="12"/>
        <v>0</v>
      </c>
      <c r="Q23" s="86"/>
      <c r="R23" s="86"/>
      <c r="S23" s="113">
        <f>+O23-P23</f>
        <v>0</v>
      </c>
    </row>
    <row r="24" spans="1:22" s="7" customFormat="1" ht="15" hidden="1" customHeight="1" x14ac:dyDescent="0.2">
      <c r="A24" s="9" t="s">
        <v>103</v>
      </c>
      <c r="B24" s="110" t="s">
        <v>44</v>
      </c>
      <c r="C24" s="111"/>
      <c r="D24" s="111">
        <v>0</v>
      </c>
      <c r="E24" s="111">
        <f>+C24+D24</f>
        <v>0</v>
      </c>
      <c r="F24" s="111"/>
      <c r="G24" s="111"/>
      <c r="H24" s="111"/>
      <c r="I24" s="111">
        <v>0</v>
      </c>
      <c r="J24" s="111">
        <v>0</v>
      </c>
      <c r="K24" s="111">
        <v>0</v>
      </c>
      <c r="L24" s="111">
        <v>0</v>
      </c>
      <c r="M24" s="111"/>
      <c r="N24" s="111"/>
      <c r="O24" s="85">
        <f t="shared" si="11"/>
        <v>0</v>
      </c>
      <c r="P24" s="85">
        <f t="shared" si="12"/>
        <v>0</v>
      </c>
      <c r="Q24" s="86"/>
      <c r="R24" s="86"/>
      <c r="S24" s="113">
        <f>+O24-P24</f>
        <v>0</v>
      </c>
    </row>
    <row r="25" spans="1:22" s="7" customFormat="1" ht="15" hidden="1" customHeight="1" x14ac:dyDescent="0.2">
      <c r="A25" s="9">
        <v>321814</v>
      </c>
      <c r="B25" s="110" t="s">
        <v>104</v>
      </c>
      <c r="C25" s="111"/>
      <c r="D25" s="111"/>
      <c r="E25" s="111"/>
      <c r="F25" s="111">
        <v>0</v>
      </c>
      <c r="G25" s="111">
        <v>0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  <c r="O25" s="85">
        <f t="shared" si="11"/>
        <v>0</v>
      </c>
      <c r="P25" s="85">
        <f t="shared" si="12"/>
        <v>0</v>
      </c>
      <c r="Q25" s="86"/>
      <c r="R25" s="86"/>
      <c r="S25" s="113">
        <f>+O25-P25</f>
        <v>0</v>
      </c>
    </row>
    <row r="26" spans="1:22" s="7" customFormat="1" ht="16.899999999999999" customHeight="1" x14ac:dyDescent="0.2">
      <c r="A26" s="8">
        <v>35</v>
      </c>
      <c r="B26" s="105" t="s">
        <v>45</v>
      </c>
      <c r="C26" s="106">
        <f t="shared" ref="C26:N26" si="13">SUM(C27:C27)</f>
        <v>19687919</v>
      </c>
      <c r="D26" s="106">
        <f t="shared" si="13"/>
        <v>0</v>
      </c>
      <c r="E26" s="106">
        <f t="shared" si="13"/>
        <v>19687919</v>
      </c>
      <c r="F26" s="106">
        <f>SUM(F27:F27)</f>
        <v>3655464</v>
      </c>
      <c r="G26" s="106">
        <f t="shared" si="13"/>
        <v>0</v>
      </c>
      <c r="H26" s="106">
        <f t="shared" si="13"/>
        <v>0</v>
      </c>
      <c r="I26" s="106">
        <f t="shared" si="13"/>
        <v>0</v>
      </c>
      <c r="J26" s="106">
        <f t="shared" si="13"/>
        <v>0</v>
      </c>
      <c r="K26" s="106">
        <f t="shared" si="13"/>
        <v>0</v>
      </c>
      <c r="L26" s="106">
        <f t="shared" si="13"/>
        <v>0</v>
      </c>
      <c r="M26" s="106">
        <f t="shared" si="13"/>
        <v>0</v>
      </c>
      <c r="N26" s="106">
        <f t="shared" si="13"/>
        <v>0</v>
      </c>
      <c r="O26" s="106">
        <f t="shared" si="11"/>
        <v>19687919</v>
      </c>
      <c r="P26" s="106">
        <f t="shared" si="12"/>
        <v>3655464</v>
      </c>
      <c r="Q26" s="103">
        <f t="shared" ref="Q26:Q31" si="14">+G26-M26</f>
        <v>0</v>
      </c>
      <c r="R26" s="107">
        <f t="shared" ref="R26:R31" si="15">+H26+N26</f>
        <v>0</v>
      </c>
      <c r="S26" s="108">
        <f>SUM(S27:S27)</f>
        <v>16032455</v>
      </c>
    </row>
    <row r="27" spans="1:22" s="7" customFormat="1" ht="13.15" customHeight="1" x14ac:dyDescent="0.2">
      <c r="A27" s="9" t="s">
        <v>105</v>
      </c>
      <c r="B27" s="110" t="s">
        <v>46</v>
      </c>
      <c r="C27" s="111">
        <v>19687919</v>
      </c>
      <c r="D27" s="111"/>
      <c r="E27" s="111">
        <f>+D27+C27</f>
        <v>19687919</v>
      </c>
      <c r="F27" s="111">
        <v>3655464</v>
      </c>
      <c r="G27" s="111"/>
      <c r="H27" s="111"/>
      <c r="I27" s="111">
        <v>0</v>
      </c>
      <c r="J27" s="111">
        <v>0</v>
      </c>
      <c r="K27" s="111">
        <v>0</v>
      </c>
      <c r="L27" s="111">
        <v>0</v>
      </c>
      <c r="M27" s="111"/>
      <c r="N27" s="111"/>
      <c r="O27" s="85">
        <f t="shared" si="11"/>
        <v>19687919</v>
      </c>
      <c r="P27" s="85">
        <f t="shared" si="12"/>
        <v>3655464</v>
      </c>
      <c r="Q27" s="112">
        <f t="shared" si="14"/>
        <v>0</v>
      </c>
      <c r="R27" s="86">
        <f t="shared" si="15"/>
        <v>0</v>
      </c>
      <c r="S27" s="113">
        <f>+O27-P27</f>
        <v>16032455</v>
      </c>
    </row>
    <row r="28" spans="1:22" s="7" customFormat="1" ht="13.15" customHeight="1" x14ac:dyDescent="0.2">
      <c r="A28" s="8">
        <v>36</v>
      </c>
      <c r="B28" s="105" t="s">
        <v>47</v>
      </c>
      <c r="C28" s="106">
        <f>+C29+C31+C32</f>
        <v>291900177</v>
      </c>
      <c r="D28" s="106">
        <f>+D29+D31+D32</f>
        <v>0</v>
      </c>
      <c r="E28" s="106">
        <f>+E29+E31+E32</f>
        <v>291900177</v>
      </c>
      <c r="F28" s="106">
        <f>+F29+F31+F32</f>
        <v>21216174</v>
      </c>
      <c r="G28" s="106">
        <f t="shared" ref="G28:S28" si="16">+G29+G31+G32</f>
        <v>0</v>
      </c>
      <c r="H28" s="106">
        <f t="shared" si="16"/>
        <v>0</v>
      </c>
      <c r="I28" s="106">
        <f t="shared" si="16"/>
        <v>0</v>
      </c>
      <c r="J28" s="106">
        <f t="shared" si="16"/>
        <v>0</v>
      </c>
      <c r="K28" s="106">
        <f t="shared" si="16"/>
        <v>0</v>
      </c>
      <c r="L28" s="106">
        <f t="shared" si="16"/>
        <v>0</v>
      </c>
      <c r="M28" s="106">
        <f t="shared" si="16"/>
        <v>0</v>
      </c>
      <c r="N28" s="106">
        <f t="shared" si="16"/>
        <v>0</v>
      </c>
      <c r="O28" s="106">
        <f t="shared" si="16"/>
        <v>291900177</v>
      </c>
      <c r="P28" s="106">
        <f t="shared" si="16"/>
        <v>21216174</v>
      </c>
      <c r="Q28" s="103">
        <f t="shared" si="14"/>
        <v>0</v>
      </c>
      <c r="R28" s="107">
        <f t="shared" si="15"/>
        <v>0</v>
      </c>
      <c r="S28" s="108">
        <f t="shared" si="16"/>
        <v>270684003</v>
      </c>
    </row>
    <row r="29" spans="1:22" s="7" customFormat="1" ht="12" x14ac:dyDescent="0.2">
      <c r="A29" s="8">
        <v>361</v>
      </c>
      <c r="B29" s="105" t="s">
        <v>48</v>
      </c>
      <c r="C29" s="106">
        <f t="shared" ref="C29:S29" si="17">+C30</f>
        <v>270684003</v>
      </c>
      <c r="D29" s="106">
        <f t="shared" si="17"/>
        <v>0</v>
      </c>
      <c r="E29" s="106">
        <f t="shared" si="17"/>
        <v>270684003</v>
      </c>
      <c r="F29" s="106">
        <f t="shared" si="17"/>
        <v>0</v>
      </c>
      <c r="G29" s="106">
        <f t="shared" si="17"/>
        <v>0</v>
      </c>
      <c r="H29" s="106">
        <f t="shared" si="17"/>
        <v>0</v>
      </c>
      <c r="I29" s="106">
        <f t="shared" si="17"/>
        <v>0</v>
      </c>
      <c r="J29" s="106">
        <f t="shared" si="17"/>
        <v>0</v>
      </c>
      <c r="K29" s="106">
        <f t="shared" si="17"/>
        <v>0</v>
      </c>
      <c r="L29" s="106">
        <f t="shared" si="17"/>
        <v>0</v>
      </c>
      <c r="M29" s="106">
        <f t="shared" si="17"/>
        <v>0</v>
      </c>
      <c r="N29" s="106">
        <f t="shared" si="17"/>
        <v>0</v>
      </c>
      <c r="O29" s="106">
        <f>+K29+E29</f>
        <v>270684003</v>
      </c>
      <c r="P29" s="106">
        <f t="shared" si="17"/>
        <v>0</v>
      </c>
      <c r="Q29" s="103">
        <f t="shared" si="14"/>
        <v>0</v>
      </c>
      <c r="R29" s="107">
        <f t="shared" si="15"/>
        <v>0</v>
      </c>
      <c r="S29" s="108">
        <f t="shared" si="17"/>
        <v>270684003</v>
      </c>
    </row>
    <row r="30" spans="1:22" s="7" customFormat="1" ht="12" x14ac:dyDescent="0.2">
      <c r="A30" s="9" t="s">
        <v>106</v>
      </c>
      <c r="B30" s="110" t="s">
        <v>49</v>
      </c>
      <c r="C30" s="111">
        <v>270684003</v>
      </c>
      <c r="D30" s="111"/>
      <c r="E30" s="111">
        <f>+D30+C30</f>
        <v>270684003</v>
      </c>
      <c r="F30" s="111">
        <v>0</v>
      </c>
      <c r="G30" s="111">
        <v>0</v>
      </c>
      <c r="H30" s="111">
        <v>0</v>
      </c>
      <c r="I30" s="111">
        <v>0</v>
      </c>
      <c r="J30" s="111">
        <v>0</v>
      </c>
      <c r="K30" s="111">
        <f>+J30+I30</f>
        <v>0</v>
      </c>
      <c r="L30" s="111">
        <v>0</v>
      </c>
      <c r="M30" s="111">
        <v>0</v>
      </c>
      <c r="N30" s="111">
        <v>0</v>
      </c>
      <c r="O30" s="85">
        <f>+K30+E30</f>
        <v>270684003</v>
      </c>
      <c r="P30" s="85">
        <f>+F30+L30</f>
        <v>0</v>
      </c>
      <c r="Q30" s="112">
        <f t="shared" si="14"/>
        <v>0</v>
      </c>
      <c r="R30" s="86">
        <f t="shared" si="15"/>
        <v>0</v>
      </c>
      <c r="S30" s="113">
        <f>+O30-P30</f>
        <v>270684003</v>
      </c>
    </row>
    <row r="31" spans="1:22" s="7" customFormat="1" ht="12" x14ac:dyDescent="0.2">
      <c r="A31" s="9" t="s">
        <v>107</v>
      </c>
      <c r="B31" s="105" t="s">
        <v>50</v>
      </c>
      <c r="C31" s="111">
        <v>21216174</v>
      </c>
      <c r="D31" s="111"/>
      <c r="E31" s="111">
        <f>+D31+C31</f>
        <v>21216174</v>
      </c>
      <c r="F31" s="111">
        <v>21216174</v>
      </c>
      <c r="G31" s="111">
        <v>0</v>
      </c>
      <c r="H31" s="111">
        <v>0</v>
      </c>
      <c r="I31" s="111">
        <v>0</v>
      </c>
      <c r="J31" s="111">
        <v>0</v>
      </c>
      <c r="K31" s="111">
        <f>+J31+I31</f>
        <v>0</v>
      </c>
      <c r="L31" s="111">
        <v>0</v>
      </c>
      <c r="M31" s="111">
        <v>0</v>
      </c>
      <c r="N31" s="111">
        <v>0</v>
      </c>
      <c r="O31" s="85">
        <f>+K31+E31</f>
        <v>21216174</v>
      </c>
      <c r="P31" s="85">
        <f>+F31+L31</f>
        <v>21216174</v>
      </c>
      <c r="Q31" s="112">
        <f t="shared" si="14"/>
        <v>0</v>
      </c>
      <c r="R31" s="86">
        <f t="shared" si="15"/>
        <v>0</v>
      </c>
      <c r="S31" s="113">
        <f>+O31-P31</f>
        <v>0</v>
      </c>
    </row>
    <row r="32" spans="1:22" s="7" customFormat="1" ht="12" hidden="1" customHeight="1" x14ac:dyDescent="0.2">
      <c r="A32" s="9" t="s">
        <v>108</v>
      </c>
      <c r="B32" s="105" t="s">
        <v>50</v>
      </c>
      <c r="C32" s="111"/>
      <c r="D32" s="111"/>
      <c r="E32" s="111">
        <f>+D32+C32</f>
        <v>0</v>
      </c>
      <c r="F32" s="111"/>
      <c r="G32" s="111"/>
      <c r="H32" s="111"/>
      <c r="I32" s="111">
        <v>0</v>
      </c>
      <c r="J32" s="111">
        <v>0</v>
      </c>
      <c r="K32" s="111">
        <f>+J32+I32</f>
        <v>0</v>
      </c>
      <c r="L32" s="111">
        <v>0</v>
      </c>
      <c r="M32" s="111"/>
      <c r="N32" s="111"/>
      <c r="O32" s="85">
        <f>+K32+E32</f>
        <v>0</v>
      </c>
      <c r="P32" s="85">
        <f>+F32+L32</f>
        <v>0</v>
      </c>
      <c r="Q32" s="86"/>
      <c r="R32" s="86"/>
      <c r="S32" s="113">
        <f>+O32-P32</f>
        <v>0</v>
      </c>
    </row>
    <row r="33" spans="1:22" s="7" customFormat="1" ht="12" customHeight="1" x14ac:dyDescent="0.2">
      <c r="A33" s="9"/>
      <c r="B33" s="105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85"/>
      <c r="P33" s="85"/>
      <c r="Q33" s="86"/>
      <c r="R33" s="86"/>
      <c r="S33" s="113"/>
    </row>
    <row r="34" spans="1:22" s="7" customFormat="1" ht="12" customHeight="1" x14ac:dyDescent="0.2">
      <c r="A34" s="8">
        <v>7</v>
      </c>
      <c r="B34" s="105" t="s">
        <v>379</v>
      </c>
      <c r="C34" s="100">
        <f>+C35</f>
        <v>2500000000</v>
      </c>
      <c r="D34" s="100"/>
      <c r="E34" s="100">
        <f>+E35</f>
        <v>2500000000</v>
      </c>
      <c r="F34" s="111">
        <f>+F35</f>
        <v>0</v>
      </c>
      <c r="G34" s="111"/>
      <c r="H34" s="111"/>
      <c r="I34" s="111"/>
      <c r="J34" s="111"/>
      <c r="K34" s="111"/>
      <c r="L34" s="111"/>
      <c r="M34" s="111"/>
      <c r="N34" s="111"/>
      <c r="O34" s="106">
        <f>+O35</f>
        <v>2500000000</v>
      </c>
      <c r="P34" s="85">
        <f t="shared" ref="P34:P36" si="18">+F34+L34</f>
        <v>0</v>
      </c>
      <c r="Q34" s="107"/>
      <c r="R34" s="107"/>
      <c r="S34" s="108">
        <f>+S35</f>
        <v>2500000000</v>
      </c>
    </row>
    <row r="35" spans="1:22" s="7" customFormat="1" ht="12" customHeight="1" x14ac:dyDescent="0.2">
      <c r="A35" s="8">
        <v>72</v>
      </c>
      <c r="B35" s="105" t="s">
        <v>380</v>
      </c>
      <c r="C35" s="100">
        <f>+C36</f>
        <v>2500000000</v>
      </c>
      <c r="D35" s="100"/>
      <c r="E35" s="100">
        <f>+E36</f>
        <v>2500000000</v>
      </c>
      <c r="F35" s="111">
        <f>+F36</f>
        <v>0</v>
      </c>
      <c r="G35" s="111"/>
      <c r="H35" s="111"/>
      <c r="I35" s="111"/>
      <c r="J35" s="111"/>
      <c r="K35" s="111"/>
      <c r="L35" s="111"/>
      <c r="M35" s="111"/>
      <c r="N35" s="111"/>
      <c r="O35" s="106">
        <f>+O36</f>
        <v>2500000000</v>
      </c>
      <c r="P35" s="85">
        <f t="shared" si="18"/>
        <v>0</v>
      </c>
      <c r="Q35" s="107"/>
      <c r="R35" s="107"/>
      <c r="S35" s="108">
        <f>+S36</f>
        <v>2500000000</v>
      </c>
    </row>
    <row r="36" spans="1:22" s="7" customFormat="1" ht="12" customHeight="1" x14ac:dyDescent="0.2">
      <c r="A36" s="9" t="s">
        <v>381</v>
      </c>
      <c r="B36" s="110" t="s">
        <v>382</v>
      </c>
      <c r="C36" s="111">
        <v>2500000000</v>
      </c>
      <c r="D36" s="111"/>
      <c r="E36" s="111">
        <f>+D36+C36</f>
        <v>2500000000</v>
      </c>
      <c r="F36" s="111">
        <v>0</v>
      </c>
      <c r="G36" s="111"/>
      <c r="H36" s="111"/>
      <c r="I36" s="111"/>
      <c r="J36" s="111"/>
      <c r="K36" s="111"/>
      <c r="L36" s="111"/>
      <c r="M36" s="111"/>
      <c r="N36" s="111"/>
      <c r="O36" s="85">
        <f>+K36+E36</f>
        <v>2500000000</v>
      </c>
      <c r="P36" s="85">
        <f t="shared" si="18"/>
        <v>0</v>
      </c>
      <c r="Q36" s="86"/>
      <c r="R36" s="86"/>
      <c r="S36" s="113">
        <f>+O36-P36</f>
        <v>2500000000</v>
      </c>
    </row>
    <row r="37" spans="1:22" s="7" customFormat="1" ht="12" x14ac:dyDescent="0.2">
      <c r="A37" s="9"/>
      <c r="B37" s="109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85"/>
      <c r="P37" s="85"/>
      <c r="Q37" s="86"/>
      <c r="R37" s="86"/>
      <c r="S37" s="113">
        <f>+O37-P37</f>
        <v>0</v>
      </c>
      <c r="T37" s="6"/>
      <c r="U37" s="6"/>
      <c r="V37" s="6"/>
    </row>
    <row r="38" spans="1:22" ht="18.600000000000001" customHeight="1" x14ac:dyDescent="0.2">
      <c r="A38" s="44"/>
      <c r="B38" s="114" t="s">
        <v>51</v>
      </c>
      <c r="C38" s="115">
        <f>+C19+C11+C8+C9+C34</f>
        <v>16131164107</v>
      </c>
      <c r="D38" s="115">
        <f>+D19+D11+D8+D9+D34</f>
        <v>0</v>
      </c>
      <c r="E38" s="115">
        <f>+E19+E11+E8+E9+E34</f>
        <v>16131164107</v>
      </c>
      <c r="F38" s="115">
        <f>+F19+F11+F8+F9+F34</f>
        <v>3881627284</v>
      </c>
      <c r="G38" s="115">
        <f t="shared" ref="G38:S38" si="19">+G19+G11+G8+G9+G34</f>
        <v>0</v>
      </c>
      <c r="H38" s="115">
        <f t="shared" si="19"/>
        <v>0</v>
      </c>
      <c r="I38" s="115">
        <f t="shared" si="19"/>
        <v>4539800000</v>
      </c>
      <c r="J38" s="115">
        <f t="shared" si="19"/>
        <v>0</v>
      </c>
      <c r="K38" s="115">
        <f t="shared" si="19"/>
        <v>4539800000</v>
      </c>
      <c r="L38" s="115">
        <f t="shared" si="19"/>
        <v>1066866620</v>
      </c>
      <c r="M38" s="115">
        <f t="shared" si="19"/>
        <v>0</v>
      </c>
      <c r="N38" s="115">
        <f t="shared" si="19"/>
        <v>0</v>
      </c>
      <c r="O38" s="115">
        <f t="shared" si="19"/>
        <v>20670964107</v>
      </c>
      <c r="P38" s="115">
        <f t="shared" si="19"/>
        <v>4948493904</v>
      </c>
      <c r="Q38" s="115">
        <f t="shared" si="19"/>
        <v>0</v>
      </c>
      <c r="R38" s="115">
        <f t="shared" si="19"/>
        <v>0</v>
      </c>
      <c r="S38" s="115">
        <f t="shared" si="19"/>
        <v>15722470203</v>
      </c>
    </row>
    <row r="39" spans="1:22" s="7" customFormat="1" ht="12" x14ac:dyDescent="0.2">
      <c r="A39" s="10"/>
      <c r="B39" s="110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6"/>
      <c r="R39" s="86"/>
      <c r="S39" s="113"/>
    </row>
    <row r="40" spans="1:22" s="7" customFormat="1" ht="12" x14ac:dyDescent="0.2">
      <c r="A40" s="10"/>
      <c r="B40" s="110"/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6"/>
      <c r="R40" s="86"/>
      <c r="S40" s="113"/>
    </row>
    <row r="41" spans="1:22" s="43" customFormat="1" ht="19.149999999999999" customHeight="1" x14ac:dyDescent="0.2">
      <c r="A41" s="64"/>
      <c r="B41" s="116" t="s">
        <v>324</v>
      </c>
      <c r="C41" s="117">
        <f t="shared" ref="C41:P41" si="20">+C43+C120</f>
        <v>100424899477</v>
      </c>
      <c r="D41" s="117">
        <f t="shared" si="20"/>
        <v>0</v>
      </c>
      <c r="E41" s="117">
        <f t="shared" si="20"/>
        <v>100424899477</v>
      </c>
      <c r="F41" s="117">
        <f t="shared" si="20"/>
        <v>14692628133</v>
      </c>
      <c r="G41" s="117" t="e">
        <f t="shared" si="20"/>
        <v>#REF!</v>
      </c>
      <c r="H41" s="117" t="e">
        <f t="shared" si="20"/>
        <v>#REF!</v>
      </c>
      <c r="I41" s="117">
        <f t="shared" si="20"/>
        <v>0</v>
      </c>
      <c r="J41" s="117">
        <f t="shared" si="20"/>
        <v>85519067516</v>
      </c>
      <c r="K41" s="117">
        <f t="shared" si="20"/>
        <v>85519067516</v>
      </c>
      <c r="L41" s="117">
        <f t="shared" si="20"/>
        <v>0</v>
      </c>
      <c r="M41" s="117">
        <f t="shared" si="20"/>
        <v>0</v>
      </c>
      <c r="N41" s="117">
        <f t="shared" si="20"/>
        <v>0</v>
      </c>
      <c r="O41" s="117">
        <f t="shared" si="20"/>
        <v>185943966993</v>
      </c>
      <c r="P41" s="117">
        <f t="shared" si="20"/>
        <v>14692628133</v>
      </c>
      <c r="Q41" s="118" t="e">
        <f>+G41+M41</f>
        <v>#REF!</v>
      </c>
      <c r="R41" s="118" t="e">
        <f>+N41+H41</f>
        <v>#REF!</v>
      </c>
      <c r="S41" s="119">
        <f>+S43+S120</f>
        <v>171251338860</v>
      </c>
    </row>
    <row r="42" spans="1:22" s="7" customFormat="1" ht="12" x14ac:dyDescent="0.2">
      <c r="A42" s="10"/>
      <c r="B42" s="105"/>
      <c r="C42" s="85"/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6"/>
      <c r="R42" s="86"/>
      <c r="S42" s="113"/>
      <c r="T42" s="6"/>
      <c r="U42" s="6"/>
    </row>
    <row r="43" spans="1:22" s="79" customFormat="1" ht="24" x14ac:dyDescent="0.2">
      <c r="A43" s="78"/>
      <c r="B43" s="120" t="s">
        <v>325</v>
      </c>
      <c r="C43" s="152">
        <f t="shared" ref="C43:P43" si="21">+C45+C51+C74+C84+C92+C103+C110</f>
        <v>100424899477</v>
      </c>
      <c r="D43" s="152">
        <f t="shared" si="21"/>
        <v>0</v>
      </c>
      <c r="E43" s="152">
        <f t="shared" si="21"/>
        <v>100424899477</v>
      </c>
      <c r="F43" s="152">
        <f t="shared" si="21"/>
        <v>14692628133</v>
      </c>
      <c r="G43" s="121">
        <f t="shared" si="21"/>
        <v>0</v>
      </c>
      <c r="H43" s="121">
        <f t="shared" si="21"/>
        <v>0</v>
      </c>
      <c r="I43" s="121">
        <f t="shared" si="21"/>
        <v>0</v>
      </c>
      <c r="J43" s="117">
        <f t="shared" si="21"/>
        <v>85519067516</v>
      </c>
      <c r="K43" s="121">
        <f t="shared" si="21"/>
        <v>85519067516</v>
      </c>
      <c r="L43" s="121">
        <f t="shared" si="21"/>
        <v>0</v>
      </c>
      <c r="M43" s="121">
        <f t="shared" si="21"/>
        <v>0</v>
      </c>
      <c r="N43" s="121">
        <f t="shared" si="21"/>
        <v>0</v>
      </c>
      <c r="O43" s="152">
        <f t="shared" si="21"/>
        <v>185943966993</v>
      </c>
      <c r="P43" s="152">
        <f t="shared" si="21"/>
        <v>14692628133</v>
      </c>
      <c r="Q43" s="118">
        <f>+G43+M43</f>
        <v>0</v>
      </c>
      <c r="R43" s="118">
        <f>+N43+H43</f>
        <v>0</v>
      </c>
      <c r="S43" s="153">
        <f>+S45+S51+S74+S84+S92+S103+S110</f>
        <v>171251338860</v>
      </c>
      <c r="T43" s="6"/>
      <c r="U43" s="6"/>
    </row>
    <row r="44" spans="1:22" s="79" customFormat="1" ht="12" x14ac:dyDescent="0.2">
      <c r="A44" s="80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6"/>
      <c r="R44" s="86"/>
      <c r="S44" s="113"/>
      <c r="T44" s="6"/>
      <c r="U44" s="6"/>
    </row>
    <row r="45" spans="1:22" s="83" customFormat="1" ht="24" x14ac:dyDescent="0.2">
      <c r="A45" s="81"/>
      <c r="B45" s="82" t="s">
        <v>112</v>
      </c>
      <c r="C45" s="122">
        <f>SUM(C46:C49)</f>
        <v>710000000</v>
      </c>
      <c r="D45" s="122">
        <f>SUM(D46:D49)</f>
        <v>0</v>
      </c>
      <c r="E45" s="122">
        <f t="shared" ref="E45:P45" si="22">SUM(E46:E49)</f>
        <v>710000000</v>
      </c>
      <c r="F45" s="122">
        <f>SUM(F46:F49)</f>
        <v>347171544</v>
      </c>
      <c r="G45" s="122">
        <f t="shared" si="22"/>
        <v>0</v>
      </c>
      <c r="H45" s="122">
        <f t="shared" si="22"/>
        <v>0</v>
      </c>
      <c r="I45" s="122">
        <f t="shared" si="22"/>
        <v>0</v>
      </c>
      <c r="J45" s="122">
        <f t="shared" si="22"/>
        <v>0</v>
      </c>
      <c r="K45" s="122">
        <f t="shared" si="22"/>
        <v>0</v>
      </c>
      <c r="L45" s="122">
        <f t="shared" si="22"/>
        <v>0</v>
      </c>
      <c r="M45" s="122">
        <f t="shared" si="22"/>
        <v>0</v>
      </c>
      <c r="N45" s="122">
        <f t="shared" si="22"/>
        <v>0</v>
      </c>
      <c r="O45" s="122">
        <f t="shared" si="22"/>
        <v>710000000</v>
      </c>
      <c r="P45" s="122">
        <f t="shared" si="22"/>
        <v>347171544</v>
      </c>
      <c r="Q45" s="118">
        <f>+G45+M45</f>
        <v>0</v>
      </c>
      <c r="R45" s="118">
        <f>+N45+H45</f>
        <v>0</v>
      </c>
      <c r="S45" s="123">
        <f>SUM(S46:S49)</f>
        <v>362828456</v>
      </c>
      <c r="T45" s="14"/>
      <c r="U45" s="14"/>
    </row>
    <row r="46" spans="1:22" s="79" customFormat="1" ht="13.9" customHeight="1" x14ac:dyDescent="0.2">
      <c r="A46" s="80" t="s">
        <v>113</v>
      </c>
      <c r="B46" s="84" t="s">
        <v>64</v>
      </c>
      <c r="C46" s="124">
        <v>710000000</v>
      </c>
      <c r="D46" s="85"/>
      <c r="E46" s="85">
        <f t="shared" ref="E46:E90" si="23">+D46+C46</f>
        <v>710000000</v>
      </c>
      <c r="F46" s="85">
        <v>347171544</v>
      </c>
      <c r="G46" s="85"/>
      <c r="H46" s="85"/>
      <c r="I46" s="85"/>
      <c r="J46" s="85"/>
      <c r="K46" s="85"/>
      <c r="L46" s="85">
        <f>+K46+J46</f>
        <v>0</v>
      </c>
      <c r="M46" s="85"/>
      <c r="N46" s="85"/>
      <c r="O46" s="85">
        <f t="shared" ref="O46:P49" si="24">+K46+E46</f>
        <v>710000000</v>
      </c>
      <c r="P46" s="85">
        <f t="shared" si="24"/>
        <v>347171544</v>
      </c>
      <c r="Q46" s="86"/>
      <c r="R46" s="86"/>
      <c r="S46" s="87">
        <f>+O46-P46</f>
        <v>362828456</v>
      </c>
      <c r="T46" s="6"/>
      <c r="U46" s="6"/>
    </row>
    <row r="47" spans="1:22" s="79" customFormat="1" ht="25.9" hidden="1" customHeight="1" x14ac:dyDescent="0.2">
      <c r="A47" s="80" t="s">
        <v>114</v>
      </c>
      <c r="B47" s="84" t="s">
        <v>311</v>
      </c>
      <c r="C47" s="85"/>
      <c r="D47" s="85"/>
      <c r="E47" s="85">
        <f t="shared" si="23"/>
        <v>0</v>
      </c>
      <c r="F47" s="85"/>
      <c r="G47" s="85"/>
      <c r="H47" s="85"/>
      <c r="I47" s="85"/>
      <c r="J47" s="85"/>
      <c r="K47" s="85"/>
      <c r="L47" s="85">
        <f>+K47+J47</f>
        <v>0</v>
      </c>
      <c r="M47" s="85"/>
      <c r="N47" s="85"/>
      <c r="O47" s="85">
        <f t="shared" si="24"/>
        <v>0</v>
      </c>
      <c r="P47" s="85">
        <f t="shared" si="24"/>
        <v>0</v>
      </c>
      <c r="Q47" s="86"/>
      <c r="R47" s="86"/>
      <c r="S47" s="87">
        <f>+O47-P47</f>
        <v>0</v>
      </c>
      <c r="T47" s="6"/>
      <c r="U47" s="6"/>
    </row>
    <row r="48" spans="1:22" s="79" customFormat="1" ht="13.9" hidden="1" customHeight="1" x14ac:dyDescent="0.2">
      <c r="A48" s="80" t="s">
        <v>115</v>
      </c>
      <c r="B48" s="84" t="s">
        <v>65</v>
      </c>
      <c r="C48" s="124"/>
      <c r="D48" s="85"/>
      <c r="E48" s="85">
        <f t="shared" si="23"/>
        <v>0</v>
      </c>
      <c r="F48" s="85"/>
      <c r="G48" s="85"/>
      <c r="H48" s="85"/>
      <c r="I48" s="85"/>
      <c r="J48" s="85"/>
      <c r="K48" s="85"/>
      <c r="L48" s="85">
        <f>+K48+J48</f>
        <v>0</v>
      </c>
      <c r="M48" s="85"/>
      <c r="N48" s="85"/>
      <c r="O48" s="85">
        <f t="shared" si="24"/>
        <v>0</v>
      </c>
      <c r="P48" s="85">
        <f t="shared" si="24"/>
        <v>0</v>
      </c>
      <c r="Q48" s="86"/>
      <c r="R48" s="86"/>
      <c r="S48" s="87">
        <f>+O48-P48</f>
        <v>0</v>
      </c>
      <c r="T48" s="6"/>
      <c r="U48" s="6"/>
    </row>
    <row r="49" spans="1:21" s="79" customFormat="1" ht="23.45" hidden="1" customHeight="1" x14ac:dyDescent="0.2">
      <c r="A49" s="80" t="s">
        <v>116</v>
      </c>
      <c r="B49" s="84" t="s">
        <v>317</v>
      </c>
      <c r="C49" s="85"/>
      <c r="D49" s="85"/>
      <c r="E49" s="85">
        <f t="shared" si="23"/>
        <v>0</v>
      </c>
      <c r="F49" s="85">
        <v>0</v>
      </c>
      <c r="G49" s="85"/>
      <c r="H49" s="85"/>
      <c r="I49" s="85"/>
      <c r="J49" s="85"/>
      <c r="K49" s="85"/>
      <c r="L49" s="85">
        <f>+K49+J49</f>
        <v>0</v>
      </c>
      <c r="M49" s="85"/>
      <c r="N49" s="85"/>
      <c r="O49" s="85">
        <f t="shared" si="24"/>
        <v>0</v>
      </c>
      <c r="P49" s="85">
        <f t="shared" si="24"/>
        <v>0</v>
      </c>
      <c r="Q49" s="86"/>
      <c r="R49" s="86"/>
      <c r="S49" s="87">
        <f>+O49-P49</f>
        <v>0</v>
      </c>
      <c r="T49" s="6"/>
      <c r="U49" s="6"/>
    </row>
    <row r="50" spans="1:21" s="79" customFormat="1" ht="12" x14ac:dyDescent="0.2">
      <c r="A50" s="80"/>
      <c r="B50" s="84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>
        <f>+K50+E50</f>
        <v>0</v>
      </c>
      <c r="P50" s="85"/>
      <c r="Q50" s="86"/>
      <c r="R50" s="86"/>
      <c r="S50" s="87"/>
      <c r="T50" s="6"/>
      <c r="U50" s="6"/>
    </row>
    <row r="51" spans="1:21" s="83" customFormat="1" ht="24" x14ac:dyDescent="0.2">
      <c r="A51" s="81"/>
      <c r="B51" s="82" t="s">
        <v>66</v>
      </c>
      <c r="C51" s="122">
        <f>SUM(C52:C72)</f>
        <v>15774865389</v>
      </c>
      <c r="D51" s="122">
        <f>SUM(D52:D72)</f>
        <v>0</v>
      </c>
      <c r="E51" s="122">
        <f>SUM(E52:E72)</f>
        <v>15774865389</v>
      </c>
      <c r="F51" s="122">
        <f>SUM(F52:F72)</f>
        <v>11981374779</v>
      </c>
      <c r="G51" s="122">
        <f t="shared" ref="G51:N51" si="25">SUM(G52:G68)</f>
        <v>0</v>
      </c>
      <c r="H51" s="122">
        <f t="shared" si="25"/>
        <v>0</v>
      </c>
      <c r="I51" s="122">
        <f>SUM(I52:I72)</f>
        <v>0</v>
      </c>
      <c r="J51" s="122">
        <f>SUM(J52:J72)</f>
        <v>85519067516</v>
      </c>
      <c r="K51" s="122">
        <f>SUM(K52:K72)</f>
        <v>85519067516</v>
      </c>
      <c r="L51" s="122">
        <f>SUM(L52:L72)</f>
        <v>0</v>
      </c>
      <c r="M51" s="122">
        <f t="shared" si="25"/>
        <v>0</v>
      </c>
      <c r="N51" s="122">
        <f t="shared" si="25"/>
        <v>0</v>
      </c>
      <c r="O51" s="122">
        <f>SUM(O52:O72)</f>
        <v>101293932905</v>
      </c>
      <c r="P51" s="122">
        <f>SUM(P52:P72)</f>
        <v>11981374779</v>
      </c>
      <c r="Q51" s="122">
        <f>SUM(Q52:Q72)</f>
        <v>0</v>
      </c>
      <c r="R51" s="122">
        <f>SUM(R52:R72)</f>
        <v>0</v>
      </c>
      <c r="S51" s="122">
        <f>SUM(S52:S72)</f>
        <v>89312558126</v>
      </c>
      <c r="T51" s="6"/>
      <c r="U51" s="6"/>
    </row>
    <row r="52" spans="1:21" s="79" customFormat="1" ht="24" hidden="1" x14ac:dyDescent="0.2">
      <c r="A52" s="80" t="s">
        <v>117</v>
      </c>
      <c r="B52" s="84" t="s">
        <v>67</v>
      </c>
      <c r="C52" s="124"/>
      <c r="D52" s="85"/>
      <c r="E52" s="85">
        <f t="shared" si="23"/>
        <v>0</v>
      </c>
      <c r="F52" s="85"/>
      <c r="G52" s="85"/>
      <c r="H52" s="85"/>
      <c r="I52" s="85"/>
      <c r="J52" s="85"/>
      <c r="K52" s="85"/>
      <c r="L52" s="85">
        <f t="shared" ref="L52:L118" si="26">+K52+J52</f>
        <v>0</v>
      </c>
      <c r="M52" s="85"/>
      <c r="N52" s="85"/>
      <c r="O52" s="85">
        <f t="shared" ref="O52:P68" si="27">+K52+E52</f>
        <v>0</v>
      </c>
      <c r="P52" s="85">
        <f t="shared" si="27"/>
        <v>0</v>
      </c>
      <c r="Q52" s="112">
        <f t="shared" ref="Q52:Q68" si="28">+G52-M52</f>
        <v>0</v>
      </c>
      <c r="R52" s="86">
        <f t="shared" ref="R52:R68" si="29">+H52+N52</f>
        <v>0</v>
      </c>
      <c r="S52" s="87">
        <f t="shared" ref="S52:S70" si="30">+O52-P52</f>
        <v>0</v>
      </c>
      <c r="T52" s="40"/>
      <c r="U52" s="6"/>
    </row>
    <row r="53" spans="1:21" s="79" customFormat="1" ht="24" hidden="1" x14ac:dyDescent="0.2">
      <c r="A53" s="80" t="s">
        <v>118</v>
      </c>
      <c r="B53" s="84" t="s">
        <v>314</v>
      </c>
      <c r="C53" s="85"/>
      <c r="D53" s="85"/>
      <c r="E53" s="85">
        <f t="shared" si="23"/>
        <v>0</v>
      </c>
      <c r="F53" s="85"/>
      <c r="G53" s="85"/>
      <c r="H53" s="85"/>
      <c r="I53" s="85"/>
      <c r="J53" s="85"/>
      <c r="K53" s="85"/>
      <c r="L53" s="85">
        <f t="shared" si="26"/>
        <v>0</v>
      </c>
      <c r="M53" s="85"/>
      <c r="N53" s="85"/>
      <c r="O53" s="85">
        <f t="shared" si="27"/>
        <v>0</v>
      </c>
      <c r="P53" s="85">
        <f t="shared" si="27"/>
        <v>0</v>
      </c>
      <c r="Q53" s="112">
        <f t="shared" si="28"/>
        <v>0</v>
      </c>
      <c r="R53" s="86">
        <f t="shared" si="29"/>
        <v>0</v>
      </c>
      <c r="S53" s="87">
        <f t="shared" si="30"/>
        <v>0</v>
      </c>
      <c r="T53" s="6"/>
      <c r="U53" s="6"/>
    </row>
    <row r="54" spans="1:21" s="79" customFormat="1" ht="13.15" customHeight="1" x14ac:dyDescent="0.2">
      <c r="A54" s="80" t="s">
        <v>119</v>
      </c>
      <c r="B54" s="84" t="s">
        <v>68</v>
      </c>
      <c r="C54" s="124">
        <v>1127444534</v>
      </c>
      <c r="D54" s="85"/>
      <c r="E54" s="85">
        <f t="shared" si="23"/>
        <v>1127444534</v>
      </c>
      <c r="F54" s="85">
        <v>0</v>
      </c>
      <c r="G54" s="85"/>
      <c r="H54" s="85"/>
      <c r="I54" s="85"/>
      <c r="J54" s="85"/>
      <c r="K54" s="85"/>
      <c r="L54" s="85">
        <f t="shared" si="26"/>
        <v>0</v>
      </c>
      <c r="M54" s="85"/>
      <c r="N54" s="85"/>
      <c r="O54" s="85">
        <f t="shared" si="27"/>
        <v>1127444534</v>
      </c>
      <c r="P54" s="85">
        <f t="shared" si="27"/>
        <v>0</v>
      </c>
      <c r="Q54" s="112">
        <f t="shared" si="28"/>
        <v>0</v>
      </c>
      <c r="R54" s="86">
        <f t="shared" si="29"/>
        <v>0</v>
      </c>
      <c r="S54" s="87">
        <f t="shared" si="30"/>
        <v>1127444534</v>
      </c>
      <c r="T54" s="6"/>
      <c r="U54" s="6"/>
    </row>
    <row r="55" spans="1:21" s="79" customFormat="1" ht="13.15" hidden="1" customHeight="1" x14ac:dyDescent="0.2">
      <c r="A55" s="80" t="s">
        <v>120</v>
      </c>
      <c r="B55" s="84" t="s">
        <v>121</v>
      </c>
      <c r="C55" s="85"/>
      <c r="D55" s="85"/>
      <c r="E55" s="85">
        <f t="shared" si="23"/>
        <v>0</v>
      </c>
      <c r="F55" s="85"/>
      <c r="G55" s="85"/>
      <c r="H55" s="85"/>
      <c r="I55" s="85"/>
      <c r="J55" s="85"/>
      <c r="K55" s="85"/>
      <c r="L55" s="85">
        <f t="shared" si="26"/>
        <v>0</v>
      </c>
      <c r="M55" s="85"/>
      <c r="N55" s="85"/>
      <c r="O55" s="85">
        <f t="shared" si="27"/>
        <v>0</v>
      </c>
      <c r="P55" s="85">
        <f t="shared" si="27"/>
        <v>0</v>
      </c>
      <c r="Q55" s="112">
        <f t="shared" si="28"/>
        <v>0</v>
      </c>
      <c r="R55" s="86">
        <f t="shared" si="29"/>
        <v>0</v>
      </c>
      <c r="S55" s="87">
        <f t="shared" si="30"/>
        <v>0</v>
      </c>
      <c r="T55" s="6"/>
      <c r="U55" s="6"/>
    </row>
    <row r="56" spans="1:21" s="79" customFormat="1" ht="13.15" hidden="1" customHeight="1" x14ac:dyDescent="0.2">
      <c r="A56" s="80" t="s">
        <v>120</v>
      </c>
      <c r="B56" s="84" t="s">
        <v>290</v>
      </c>
      <c r="C56" s="85"/>
      <c r="D56" s="85"/>
      <c r="E56" s="85">
        <f>+D56+C56</f>
        <v>0</v>
      </c>
      <c r="F56" s="85"/>
      <c r="G56" s="85"/>
      <c r="H56" s="85"/>
      <c r="I56" s="85"/>
      <c r="J56" s="85"/>
      <c r="K56" s="85"/>
      <c r="L56" s="85">
        <f>+K56+J56</f>
        <v>0</v>
      </c>
      <c r="M56" s="85"/>
      <c r="N56" s="85"/>
      <c r="O56" s="85">
        <f t="shared" si="27"/>
        <v>0</v>
      </c>
      <c r="P56" s="85">
        <f t="shared" si="27"/>
        <v>0</v>
      </c>
      <c r="Q56" s="112">
        <f t="shared" si="28"/>
        <v>0</v>
      </c>
      <c r="R56" s="86">
        <f t="shared" si="29"/>
        <v>0</v>
      </c>
      <c r="S56" s="87">
        <f t="shared" si="30"/>
        <v>0</v>
      </c>
      <c r="T56" s="6"/>
      <c r="U56" s="6"/>
    </row>
    <row r="57" spans="1:21" s="79" customFormat="1" ht="36" x14ac:dyDescent="0.2">
      <c r="A57" s="80" t="s">
        <v>109</v>
      </c>
      <c r="B57" s="84" t="s">
        <v>69</v>
      </c>
      <c r="C57" s="124">
        <v>13293870745</v>
      </c>
      <c r="D57" s="85"/>
      <c r="E57" s="85">
        <f t="shared" si="23"/>
        <v>13293870745</v>
      </c>
      <c r="F57" s="85">
        <v>11880374780</v>
      </c>
      <c r="G57" s="85"/>
      <c r="H57" s="85"/>
      <c r="I57" s="85"/>
      <c r="J57" s="85"/>
      <c r="K57" s="85"/>
      <c r="L57" s="85">
        <f t="shared" si="26"/>
        <v>0</v>
      </c>
      <c r="M57" s="85"/>
      <c r="N57" s="85"/>
      <c r="O57" s="85">
        <f t="shared" si="27"/>
        <v>13293870745</v>
      </c>
      <c r="P57" s="85">
        <f t="shared" si="27"/>
        <v>11880374780</v>
      </c>
      <c r="Q57" s="112">
        <f t="shared" si="28"/>
        <v>0</v>
      </c>
      <c r="R57" s="86">
        <f t="shared" si="29"/>
        <v>0</v>
      </c>
      <c r="S57" s="87">
        <f t="shared" si="30"/>
        <v>1413495965</v>
      </c>
      <c r="T57" s="6"/>
      <c r="U57" s="6"/>
    </row>
    <row r="58" spans="1:21" s="79" customFormat="1" ht="36" hidden="1" customHeight="1" x14ac:dyDescent="0.2">
      <c r="A58" s="80" t="s">
        <v>110</v>
      </c>
      <c r="B58" s="84" t="s">
        <v>306</v>
      </c>
      <c r="C58" s="85"/>
      <c r="D58" s="85"/>
      <c r="E58" s="85">
        <f t="shared" si="23"/>
        <v>0</v>
      </c>
      <c r="F58" s="85"/>
      <c r="G58" s="85"/>
      <c r="H58" s="85"/>
      <c r="I58" s="85"/>
      <c r="J58" s="85"/>
      <c r="K58" s="85"/>
      <c r="L58" s="85">
        <f t="shared" si="26"/>
        <v>0</v>
      </c>
      <c r="M58" s="85"/>
      <c r="N58" s="85"/>
      <c r="O58" s="85">
        <f t="shared" si="27"/>
        <v>0</v>
      </c>
      <c r="P58" s="85">
        <f t="shared" si="27"/>
        <v>0</v>
      </c>
      <c r="Q58" s="112">
        <f t="shared" si="28"/>
        <v>0</v>
      </c>
      <c r="R58" s="86">
        <f t="shared" si="29"/>
        <v>0</v>
      </c>
      <c r="S58" s="87">
        <f t="shared" si="30"/>
        <v>0</v>
      </c>
      <c r="T58" s="6"/>
      <c r="U58" s="6"/>
    </row>
    <row r="59" spans="1:21" s="79" customFormat="1" ht="46.5" hidden="1" customHeight="1" x14ac:dyDescent="0.2">
      <c r="A59" s="80" t="s">
        <v>122</v>
      </c>
      <c r="B59" s="84" t="s">
        <v>56</v>
      </c>
      <c r="C59" s="124"/>
      <c r="D59" s="85"/>
      <c r="E59" s="85">
        <f>+D59+C59</f>
        <v>0</v>
      </c>
      <c r="F59" s="85"/>
      <c r="G59" s="85"/>
      <c r="H59" s="85"/>
      <c r="I59" s="85"/>
      <c r="J59" s="85"/>
      <c r="K59" s="85"/>
      <c r="L59" s="85"/>
      <c r="M59" s="85"/>
      <c r="N59" s="85"/>
      <c r="O59" s="85">
        <f t="shared" si="27"/>
        <v>0</v>
      </c>
      <c r="P59" s="85">
        <f t="shared" si="27"/>
        <v>0</v>
      </c>
      <c r="Q59" s="112">
        <f t="shared" si="28"/>
        <v>0</v>
      </c>
      <c r="R59" s="86">
        <f t="shared" si="29"/>
        <v>0</v>
      </c>
      <c r="S59" s="87">
        <f t="shared" si="30"/>
        <v>0</v>
      </c>
      <c r="T59" s="6"/>
      <c r="U59" s="6"/>
    </row>
    <row r="60" spans="1:21" s="79" customFormat="1" ht="18.600000000000001" customHeight="1" x14ac:dyDescent="0.2">
      <c r="A60" s="80" t="s">
        <v>123</v>
      </c>
      <c r="B60" s="84" t="s">
        <v>70</v>
      </c>
      <c r="C60" s="124">
        <v>550000000</v>
      </c>
      <c r="D60" s="85"/>
      <c r="E60" s="85">
        <f t="shared" si="23"/>
        <v>550000000</v>
      </c>
      <c r="F60" s="85">
        <v>100999999</v>
      </c>
      <c r="G60" s="85"/>
      <c r="H60" s="85"/>
      <c r="I60" s="85"/>
      <c r="J60" s="85"/>
      <c r="K60" s="85"/>
      <c r="L60" s="85">
        <f t="shared" si="26"/>
        <v>0</v>
      </c>
      <c r="M60" s="85"/>
      <c r="N60" s="85"/>
      <c r="O60" s="85">
        <f t="shared" si="27"/>
        <v>550000000</v>
      </c>
      <c r="P60" s="85">
        <f t="shared" si="27"/>
        <v>100999999</v>
      </c>
      <c r="Q60" s="112">
        <f t="shared" si="28"/>
        <v>0</v>
      </c>
      <c r="R60" s="86">
        <f t="shared" si="29"/>
        <v>0</v>
      </c>
      <c r="S60" s="87">
        <f t="shared" si="30"/>
        <v>449000001</v>
      </c>
      <c r="T60" s="6"/>
      <c r="U60" s="6"/>
    </row>
    <row r="61" spans="1:21" s="79" customFormat="1" ht="28.9" hidden="1" customHeight="1" x14ac:dyDescent="0.2">
      <c r="A61" s="80" t="s">
        <v>124</v>
      </c>
      <c r="B61" s="84" t="s">
        <v>291</v>
      </c>
      <c r="C61" s="85"/>
      <c r="D61" s="85"/>
      <c r="E61" s="85">
        <f t="shared" si="23"/>
        <v>0</v>
      </c>
      <c r="F61" s="85"/>
      <c r="G61" s="85"/>
      <c r="H61" s="85"/>
      <c r="I61" s="85"/>
      <c r="J61" s="85"/>
      <c r="K61" s="85"/>
      <c r="L61" s="85">
        <f t="shared" si="26"/>
        <v>0</v>
      </c>
      <c r="M61" s="85"/>
      <c r="N61" s="85"/>
      <c r="O61" s="85">
        <f t="shared" si="27"/>
        <v>0</v>
      </c>
      <c r="P61" s="85">
        <f t="shared" si="27"/>
        <v>0</v>
      </c>
      <c r="Q61" s="112">
        <f t="shared" si="28"/>
        <v>0</v>
      </c>
      <c r="R61" s="86">
        <f t="shared" si="29"/>
        <v>0</v>
      </c>
      <c r="S61" s="87">
        <f t="shared" si="30"/>
        <v>0</v>
      </c>
      <c r="T61" s="6"/>
      <c r="U61" s="6"/>
    </row>
    <row r="62" spans="1:21" s="79" customFormat="1" ht="24" x14ac:dyDescent="0.2">
      <c r="A62" s="80" t="s">
        <v>125</v>
      </c>
      <c r="B62" s="84" t="s">
        <v>57</v>
      </c>
      <c r="C62" s="124">
        <v>153550110</v>
      </c>
      <c r="D62" s="85"/>
      <c r="E62" s="85">
        <f t="shared" si="23"/>
        <v>153550110</v>
      </c>
      <c r="F62" s="85">
        <v>0</v>
      </c>
      <c r="G62" s="85"/>
      <c r="H62" s="85"/>
      <c r="I62" s="85"/>
      <c r="J62" s="85"/>
      <c r="K62" s="85"/>
      <c r="L62" s="85">
        <f t="shared" si="26"/>
        <v>0</v>
      </c>
      <c r="M62" s="85"/>
      <c r="N62" s="85"/>
      <c r="O62" s="85">
        <f t="shared" si="27"/>
        <v>153550110</v>
      </c>
      <c r="P62" s="85">
        <f t="shared" si="27"/>
        <v>0</v>
      </c>
      <c r="Q62" s="112">
        <f t="shared" si="28"/>
        <v>0</v>
      </c>
      <c r="R62" s="86">
        <f t="shared" si="29"/>
        <v>0</v>
      </c>
      <c r="S62" s="87">
        <f t="shared" si="30"/>
        <v>153550110</v>
      </c>
      <c r="T62" s="6"/>
      <c r="U62" s="6"/>
    </row>
    <row r="63" spans="1:21" s="79" customFormat="1" ht="24" hidden="1" x14ac:dyDescent="0.2">
      <c r="A63" s="80" t="s">
        <v>126</v>
      </c>
      <c r="B63" s="84" t="s">
        <v>341</v>
      </c>
      <c r="C63" s="85"/>
      <c r="D63" s="85"/>
      <c r="E63" s="85">
        <f t="shared" si="23"/>
        <v>0</v>
      </c>
      <c r="F63" s="85"/>
      <c r="G63" s="85"/>
      <c r="H63" s="85"/>
      <c r="I63" s="85"/>
      <c r="J63" s="85"/>
      <c r="K63" s="85"/>
      <c r="L63" s="85">
        <f t="shared" si="26"/>
        <v>0</v>
      </c>
      <c r="M63" s="85"/>
      <c r="N63" s="85"/>
      <c r="O63" s="85">
        <f t="shared" si="27"/>
        <v>0</v>
      </c>
      <c r="P63" s="85">
        <f t="shared" si="27"/>
        <v>0</v>
      </c>
      <c r="Q63" s="112">
        <f t="shared" si="28"/>
        <v>0</v>
      </c>
      <c r="R63" s="86">
        <f t="shared" si="29"/>
        <v>0</v>
      </c>
      <c r="S63" s="87">
        <f t="shared" si="30"/>
        <v>0</v>
      </c>
      <c r="T63" s="6"/>
      <c r="U63" s="6"/>
    </row>
    <row r="64" spans="1:21" s="79" customFormat="1" ht="24" x14ac:dyDescent="0.2">
      <c r="A64" s="80" t="s">
        <v>127</v>
      </c>
      <c r="B64" s="84" t="s">
        <v>71</v>
      </c>
      <c r="C64" s="124">
        <v>650000000</v>
      </c>
      <c r="D64" s="85"/>
      <c r="E64" s="85">
        <f t="shared" si="23"/>
        <v>650000000</v>
      </c>
      <c r="F64" s="85">
        <v>0</v>
      </c>
      <c r="G64" s="85"/>
      <c r="H64" s="85"/>
      <c r="I64" s="85"/>
      <c r="J64" s="85"/>
      <c r="K64" s="85"/>
      <c r="L64" s="85">
        <f t="shared" si="26"/>
        <v>0</v>
      </c>
      <c r="M64" s="85"/>
      <c r="N64" s="85"/>
      <c r="O64" s="85">
        <f t="shared" si="27"/>
        <v>650000000</v>
      </c>
      <c r="P64" s="85">
        <f t="shared" si="27"/>
        <v>0</v>
      </c>
      <c r="Q64" s="112">
        <f t="shared" si="28"/>
        <v>0</v>
      </c>
      <c r="R64" s="86">
        <f t="shared" si="29"/>
        <v>0</v>
      </c>
      <c r="S64" s="87">
        <f t="shared" si="30"/>
        <v>650000000</v>
      </c>
      <c r="T64" s="6"/>
      <c r="U64" s="6"/>
    </row>
    <row r="65" spans="1:21" s="79" customFormat="1" ht="36" hidden="1" x14ac:dyDescent="0.2">
      <c r="A65" s="80" t="s">
        <v>358</v>
      </c>
      <c r="B65" s="84" t="s">
        <v>328</v>
      </c>
      <c r="C65" s="124"/>
      <c r="D65" s="85"/>
      <c r="E65" s="85">
        <f t="shared" ref="E65" si="31">+D65+C65</f>
        <v>0</v>
      </c>
      <c r="F65" s="85"/>
      <c r="G65" s="85"/>
      <c r="H65" s="85"/>
      <c r="I65" s="85"/>
      <c r="J65" s="85"/>
      <c r="K65" s="85"/>
      <c r="L65" s="85"/>
      <c r="M65" s="85"/>
      <c r="N65" s="85"/>
      <c r="O65" s="85">
        <f t="shared" ref="O65" si="32">+K65+E65</f>
        <v>0</v>
      </c>
      <c r="P65" s="85">
        <f t="shared" ref="P65" si="33">+L65+F65</f>
        <v>0</v>
      </c>
      <c r="Q65" s="112">
        <f t="shared" ref="Q65" si="34">+G65-M65</f>
        <v>0</v>
      </c>
      <c r="R65" s="86">
        <f t="shared" ref="R65" si="35">+H65+N65</f>
        <v>0</v>
      </c>
      <c r="S65" s="87">
        <f t="shared" ref="S65" si="36">+O65-P65</f>
        <v>0</v>
      </c>
      <c r="T65" s="6"/>
      <c r="U65" s="6"/>
    </row>
    <row r="66" spans="1:21" s="79" customFormat="1" ht="36" hidden="1" x14ac:dyDescent="0.2">
      <c r="A66" s="80" t="s">
        <v>344</v>
      </c>
      <c r="B66" s="84" t="s">
        <v>328</v>
      </c>
      <c r="C66" s="124"/>
      <c r="D66" s="85"/>
      <c r="E66" s="85">
        <f t="shared" si="23"/>
        <v>0</v>
      </c>
      <c r="F66" s="85"/>
      <c r="G66" s="85"/>
      <c r="H66" s="85"/>
      <c r="I66" s="85"/>
      <c r="J66" s="85"/>
      <c r="K66" s="85"/>
      <c r="L66" s="85"/>
      <c r="M66" s="85"/>
      <c r="N66" s="85"/>
      <c r="O66" s="85">
        <f t="shared" si="27"/>
        <v>0</v>
      </c>
      <c r="P66" s="85">
        <f t="shared" si="27"/>
        <v>0</v>
      </c>
      <c r="Q66" s="112">
        <f t="shared" si="28"/>
        <v>0</v>
      </c>
      <c r="R66" s="86">
        <f t="shared" si="29"/>
        <v>0</v>
      </c>
      <c r="S66" s="87">
        <f t="shared" si="30"/>
        <v>0</v>
      </c>
      <c r="T66" s="6"/>
      <c r="U66" s="6"/>
    </row>
    <row r="67" spans="1:21" s="79" customFormat="1" ht="36" hidden="1" x14ac:dyDescent="0.2">
      <c r="A67" s="80" t="s">
        <v>344</v>
      </c>
      <c r="B67" s="84" t="s">
        <v>328</v>
      </c>
      <c r="C67" s="85"/>
      <c r="D67" s="85"/>
      <c r="E67" s="85">
        <f t="shared" si="23"/>
        <v>0</v>
      </c>
      <c r="F67" s="85">
        <v>0</v>
      </c>
      <c r="G67" s="85"/>
      <c r="H67" s="85"/>
      <c r="I67" s="85">
        <v>0</v>
      </c>
      <c r="J67" s="85"/>
      <c r="K67" s="85">
        <f>+J67+I67</f>
        <v>0</v>
      </c>
      <c r="L67" s="85"/>
      <c r="M67" s="85"/>
      <c r="N67" s="85"/>
      <c r="O67" s="85">
        <f t="shared" si="27"/>
        <v>0</v>
      </c>
      <c r="P67" s="85">
        <f t="shared" si="27"/>
        <v>0</v>
      </c>
      <c r="Q67" s="112">
        <f t="shared" si="28"/>
        <v>0</v>
      </c>
      <c r="R67" s="86">
        <f t="shared" si="29"/>
        <v>0</v>
      </c>
      <c r="S67" s="87">
        <f t="shared" si="30"/>
        <v>0</v>
      </c>
      <c r="T67" s="6"/>
      <c r="U67" s="6"/>
    </row>
    <row r="68" spans="1:21" s="79" customFormat="1" ht="49.15" hidden="1" customHeight="1" x14ac:dyDescent="0.2">
      <c r="A68" s="80" t="s">
        <v>347</v>
      </c>
      <c r="B68" s="84" t="s">
        <v>348</v>
      </c>
      <c r="C68" s="85"/>
      <c r="D68" s="85"/>
      <c r="E68" s="85">
        <f t="shared" si="23"/>
        <v>0</v>
      </c>
      <c r="F68" s="85"/>
      <c r="G68" s="85"/>
      <c r="H68" s="85"/>
      <c r="I68" s="85"/>
      <c r="J68" s="85">
        <v>0</v>
      </c>
      <c r="K68" s="85">
        <f>+J68+I68</f>
        <v>0</v>
      </c>
      <c r="L68" s="85">
        <v>0</v>
      </c>
      <c r="M68" s="85"/>
      <c r="N68" s="85"/>
      <c r="O68" s="85">
        <f t="shared" si="27"/>
        <v>0</v>
      </c>
      <c r="P68" s="85">
        <f t="shared" si="27"/>
        <v>0</v>
      </c>
      <c r="Q68" s="112">
        <f t="shared" si="28"/>
        <v>0</v>
      </c>
      <c r="R68" s="86">
        <f t="shared" si="29"/>
        <v>0</v>
      </c>
      <c r="S68" s="87">
        <f t="shared" si="30"/>
        <v>0</v>
      </c>
      <c r="T68" s="6"/>
      <c r="U68" s="6"/>
    </row>
    <row r="69" spans="1:21" s="79" customFormat="1" ht="39" customHeight="1" x14ac:dyDescent="0.2">
      <c r="A69" s="80" t="s">
        <v>386</v>
      </c>
      <c r="B69" s="84" t="s">
        <v>396</v>
      </c>
      <c r="C69" s="85">
        <v>0</v>
      </c>
      <c r="D69" s="85"/>
      <c r="E69" s="85">
        <f t="shared" si="23"/>
        <v>0</v>
      </c>
      <c r="F69" s="85">
        <v>0</v>
      </c>
      <c r="G69" s="85"/>
      <c r="H69" s="85"/>
      <c r="I69" s="85"/>
      <c r="J69" s="85">
        <v>43148348688</v>
      </c>
      <c r="K69" s="85">
        <f t="shared" ref="K69:K70" si="37">+I69+J69</f>
        <v>43148348688</v>
      </c>
      <c r="L69" s="85">
        <v>0</v>
      </c>
      <c r="M69" s="85"/>
      <c r="N69" s="85"/>
      <c r="O69" s="85">
        <f t="shared" ref="O69:P70" si="38">+K69+E69</f>
        <v>43148348688</v>
      </c>
      <c r="P69" s="85">
        <f t="shared" si="38"/>
        <v>0</v>
      </c>
      <c r="Q69" s="112"/>
      <c r="R69" s="86"/>
      <c r="S69" s="87">
        <f t="shared" si="30"/>
        <v>43148348688</v>
      </c>
      <c r="T69" s="6"/>
      <c r="U69" s="6"/>
    </row>
    <row r="70" spans="1:21" s="79" customFormat="1" ht="40.5" customHeight="1" x14ac:dyDescent="0.2">
      <c r="A70" s="80" t="s">
        <v>385</v>
      </c>
      <c r="B70" s="84" t="s">
        <v>397</v>
      </c>
      <c r="C70" s="85">
        <v>0</v>
      </c>
      <c r="D70" s="85"/>
      <c r="E70" s="85">
        <f t="shared" si="23"/>
        <v>0</v>
      </c>
      <c r="F70" s="85">
        <v>0</v>
      </c>
      <c r="G70" s="85"/>
      <c r="H70" s="85"/>
      <c r="I70" s="85"/>
      <c r="J70" s="85">
        <f>20008600000+6350231994</f>
        <v>26358831994</v>
      </c>
      <c r="K70" s="85">
        <f t="shared" si="37"/>
        <v>26358831994</v>
      </c>
      <c r="L70" s="85">
        <v>0</v>
      </c>
      <c r="M70" s="85"/>
      <c r="N70" s="85"/>
      <c r="O70" s="85">
        <f t="shared" si="38"/>
        <v>26358831994</v>
      </c>
      <c r="P70" s="85">
        <f t="shared" si="38"/>
        <v>0</v>
      </c>
      <c r="Q70" s="112"/>
      <c r="R70" s="86"/>
      <c r="S70" s="87">
        <f t="shared" si="30"/>
        <v>26358831994</v>
      </c>
      <c r="T70" s="6"/>
      <c r="U70" s="6"/>
    </row>
    <row r="71" spans="1:21" s="79" customFormat="1" ht="40.5" customHeight="1" x14ac:dyDescent="0.2">
      <c r="A71" s="80" t="s">
        <v>387</v>
      </c>
      <c r="B71" s="84" t="s">
        <v>388</v>
      </c>
      <c r="C71" s="85">
        <v>0</v>
      </c>
      <c r="D71" s="85"/>
      <c r="E71" s="85">
        <f t="shared" ref="E71:E72" si="39">+D71+C71</f>
        <v>0</v>
      </c>
      <c r="F71" s="85">
        <v>0</v>
      </c>
      <c r="G71" s="85"/>
      <c r="H71" s="85"/>
      <c r="I71" s="85"/>
      <c r="J71" s="85">
        <v>14450090760</v>
      </c>
      <c r="K71" s="85">
        <f t="shared" ref="K71" si="40">+I71+J71</f>
        <v>14450090760</v>
      </c>
      <c r="L71" s="85">
        <v>0</v>
      </c>
      <c r="M71" s="85"/>
      <c r="N71" s="85"/>
      <c r="O71" s="85">
        <f t="shared" ref="O71:O72" si="41">+K71+E71</f>
        <v>14450090760</v>
      </c>
      <c r="P71" s="85">
        <f t="shared" ref="P71:P72" si="42">+L71+F71</f>
        <v>0</v>
      </c>
      <c r="Q71" s="112"/>
      <c r="R71" s="86"/>
      <c r="S71" s="87">
        <f t="shared" ref="S71:S72" si="43">+O71-P71</f>
        <v>14450090760</v>
      </c>
      <c r="T71" s="6"/>
      <c r="U71" s="6"/>
    </row>
    <row r="72" spans="1:21" s="79" customFormat="1" ht="39.75" customHeight="1" x14ac:dyDescent="0.2">
      <c r="A72" s="80" t="s">
        <v>383</v>
      </c>
      <c r="B72" s="84" t="s">
        <v>384</v>
      </c>
      <c r="C72" s="85">
        <v>0</v>
      </c>
      <c r="D72" s="85"/>
      <c r="E72" s="85">
        <f t="shared" si="39"/>
        <v>0</v>
      </c>
      <c r="F72" s="85">
        <v>0</v>
      </c>
      <c r="G72" s="85"/>
      <c r="H72" s="85"/>
      <c r="I72" s="85"/>
      <c r="J72" s="85">
        <v>1561796074</v>
      </c>
      <c r="K72" s="85">
        <f>+I72+J72</f>
        <v>1561796074</v>
      </c>
      <c r="L72" s="85">
        <v>0</v>
      </c>
      <c r="M72" s="85"/>
      <c r="N72" s="85"/>
      <c r="O72" s="85">
        <f t="shared" si="41"/>
        <v>1561796074</v>
      </c>
      <c r="P72" s="85">
        <f t="shared" si="42"/>
        <v>0</v>
      </c>
      <c r="Q72" s="112"/>
      <c r="R72" s="86"/>
      <c r="S72" s="87">
        <f t="shared" si="43"/>
        <v>1561796074</v>
      </c>
      <c r="T72" s="6"/>
      <c r="U72" s="6"/>
    </row>
    <row r="73" spans="1:21" s="79" customFormat="1" ht="12" x14ac:dyDescent="0.2">
      <c r="A73" s="80"/>
      <c r="B73" s="84"/>
      <c r="C73" s="85"/>
      <c r="D73" s="85"/>
      <c r="E73" s="85"/>
      <c r="F73" s="85"/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6"/>
      <c r="R73" s="86"/>
      <c r="S73" s="87"/>
      <c r="T73" s="6"/>
      <c r="U73" s="6"/>
    </row>
    <row r="74" spans="1:21" s="83" customFormat="1" ht="36" customHeight="1" x14ac:dyDescent="0.2">
      <c r="A74" s="81"/>
      <c r="B74" s="82" t="s">
        <v>58</v>
      </c>
      <c r="C74" s="122">
        <f>SUM(C75:C82)</f>
        <v>1140000000</v>
      </c>
      <c r="D74" s="122">
        <f t="shared" ref="D74:S74" si="44">SUM(D75:D82)</f>
        <v>0</v>
      </c>
      <c r="E74" s="122">
        <f t="shared" si="44"/>
        <v>1140000000</v>
      </c>
      <c r="F74" s="122">
        <f>SUM(F75:F82)</f>
        <v>9037164</v>
      </c>
      <c r="G74" s="122">
        <f t="shared" si="44"/>
        <v>0</v>
      </c>
      <c r="H74" s="122">
        <f t="shared" si="44"/>
        <v>0</v>
      </c>
      <c r="I74" s="122">
        <f t="shared" si="44"/>
        <v>0</v>
      </c>
      <c r="J74" s="122">
        <f t="shared" si="44"/>
        <v>0</v>
      </c>
      <c r="K74" s="122">
        <f t="shared" si="44"/>
        <v>0</v>
      </c>
      <c r="L74" s="122">
        <f t="shared" si="44"/>
        <v>0</v>
      </c>
      <c r="M74" s="122">
        <f t="shared" si="44"/>
        <v>0</v>
      </c>
      <c r="N74" s="122">
        <f t="shared" si="44"/>
        <v>0</v>
      </c>
      <c r="O74" s="122">
        <f t="shared" si="44"/>
        <v>1140000000</v>
      </c>
      <c r="P74" s="122">
        <f t="shared" si="44"/>
        <v>9037164</v>
      </c>
      <c r="Q74" s="118">
        <f>+G74+M74</f>
        <v>0</v>
      </c>
      <c r="R74" s="118">
        <f>+N74+H74</f>
        <v>0</v>
      </c>
      <c r="S74" s="123">
        <f t="shared" si="44"/>
        <v>1130962836</v>
      </c>
      <c r="T74" s="6"/>
      <c r="U74" s="6"/>
    </row>
    <row r="75" spans="1:21" s="79" customFormat="1" ht="26.45" hidden="1" customHeight="1" x14ac:dyDescent="0.2">
      <c r="A75" s="80" t="s">
        <v>128</v>
      </c>
      <c r="B75" s="84" t="s">
        <v>72</v>
      </c>
      <c r="C75" s="85"/>
      <c r="D75" s="85"/>
      <c r="E75" s="85">
        <f t="shared" si="23"/>
        <v>0</v>
      </c>
      <c r="F75" s="85"/>
      <c r="G75" s="85"/>
      <c r="H75" s="85"/>
      <c r="I75" s="85"/>
      <c r="J75" s="85"/>
      <c r="K75" s="85"/>
      <c r="L75" s="85">
        <f t="shared" si="26"/>
        <v>0</v>
      </c>
      <c r="M75" s="85"/>
      <c r="N75" s="85"/>
      <c r="O75" s="85">
        <f t="shared" ref="O75:P82" si="45">+K75+E75</f>
        <v>0</v>
      </c>
      <c r="P75" s="85">
        <f t="shared" si="45"/>
        <v>0</v>
      </c>
      <c r="Q75" s="112">
        <f t="shared" ref="Q75:Q81" si="46">+G75-M75</f>
        <v>0</v>
      </c>
      <c r="R75" s="86">
        <f t="shared" ref="R75:R81" si="47">+H75+N75</f>
        <v>0</v>
      </c>
      <c r="S75" s="87">
        <f t="shared" ref="S75:S82" si="48">+O75-P75</f>
        <v>0</v>
      </c>
      <c r="T75" s="6"/>
      <c r="U75" s="6"/>
    </row>
    <row r="76" spans="1:21" s="79" customFormat="1" ht="25.9" hidden="1" customHeight="1" x14ac:dyDescent="0.2">
      <c r="A76" s="80" t="s">
        <v>315</v>
      </c>
      <c r="B76" s="84" t="s">
        <v>292</v>
      </c>
      <c r="C76" s="85"/>
      <c r="D76" s="85"/>
      <c r="E76" s="85">
        <f>+D76+C76</f>
        <v>0</v>
      </c>
      <c r="F76" s="85"/>
      <c r="G76" s="85"/>
      <c r="H76" s="85"/>
      <c r="I76" s="85"/>
      <c r="J76" s="85"/>
      <c r="K76" s="85"/>
      <c r="L76" s="85">
        <f>+K76+J76</f>
        <v>0</v>
      </c>
      <c r="M76" s="85"/>
      <c r="N76" s="85"/>
      <c r="O76" s="85">
        <f t="shared" si="45"/>
        <v>0</v>
      </c>
      <c r="P76" s="85">
        <f t="shared" si="45"/>
        <v>0</v>
      </c>
      <c r="Q76" s="112">
        <f t="shared" si="46"/>
        <v>0</v>
      </c>
      <c r="R76" s="86">
        <f t="shared" si="47"/>
        <v>0</v>
      </c>
      <c r="S76" s="87">
        <f t="shared" si="48"/>
        <v>0</v>
      </c>
      <c r="T76" s="6"/>
      <c r="U76" s="6"/>
    </row>
    <row r="77" spans="1:21" s="79" customFormat="1" ht="18" customHeight="1" x14ac:dyDescent="0.2">
      <c r="A77" s="80" t="s">
        <v>129</v>
      </c>
      <c r="B77" s="84" t="s">
        <v>73</v>
      </c>
      <c r="C77" s="85">
        <v>140000000</v>
      </c>
      <c r="D77" s="85"/>
      <c r="E77" s="85">
        <f t="shared" si="23"/>
        <v>140000000</v>
      </c>
      <c r="F77" s="85">
        <v>0</v>
      </c>
      <c r="G77" s="85"/>
      <c r="H77" s="85"/>
      <c r="I77" s="85"/>
      <c r="J77" s="85"/>
      <c r="K77" s="85"/>
      <c r="L77" s="85">
        <f t="shared" si="26"/>
        <v>0</v>
      </c>
      <c r="M77" s="85"/>
      <c r="N77" s="85"/>
      <c r="O77" s="85">
        <f t="shared" si="45"/>
        <v>140000000</v>
      </c>
      <c r="P77" s="85">
        <f t="shared" si="45"/>
        <v>0</v>
      </c>
      <c r="Q77" s="112">
        <f t="shared" si="46"/>
        <v>0</v>
      </c>
      <c r="R77" s="86">
        <f t="shared" si="47"/>
        <v>0</v>
      </c>
      <c r="S77" s="87">
        <f t="shared" si="48"/>
        <v>140000000</v>
      </c>
      <c r="T77" s="6"/>
      <c r="U77" s="6"/>
    </row>
    <row r="78" spans="1:21" s="79" customFormat="1" ht="22.9" customHeight="1" x14ac:dyDescent="0.2">
      <c r="A78" s="80" t="s">
        <v>130</v>
      </c>
      <c r="B78" s="84" t="s">
        <v>74</v>
      </c>
      <c r="C78" s="124">
        <v>1000000000</v>
      </c>
      <c r="D78" s="85"/>
      <c r="E78" s="85">
        <f t="shared" si="23"/>
        <v>1000000000</v>
      </c>
      <c r="F78" s="85">
        <v>9037164</v>
      </c>
      <c r="G78" s="85">
        <v>0</v>
      </c>
      <c r="H78" s="85">
        <v>0</v>
      </c>
      <c r="I78" s="85"/>
      <c r="J78" s="85"/>
      <c r="K78" s="85"/>
      <c r="L78" s="85">
        <f t="shared" si="26"/>
        <v>0</v>
      </c>
      <c r="M78" s="85">
        <v>0</v>
      </c>
      <c r="N78" s="85">
        <v>0</v>
      </c>
      <c r="O78" s="85">
        <f t="shared" si="45"/>
        <v>1000000000</v>
      </c>
      <c r="P78" s="85">
        <f t="shared" si="45"/>
        <v>9037164</v>
      </c>
      <c r="Q78" s="112">
        <f t="shared" si="46"/>
        <v>0</v>
      </c>
      <c r="R78" s="86">
        <f t="shared" si="47"/>
        <v>0</v>
      </c>
      <c r="S78" s="87">
        <f t="shared" si="48"/>
        <v>990962836</v>
      </c>
      <c r="T78" s="6"/>
      <c r="U78" s="6"/>
    </row>
    <row r="79" spans="1:21" s="79" customFormat="1" ht="24" hidden="1" x14ac:dyDescent="0.2">
      <c r="A79" s="80" t="s">
        <v>293</v>
      </c>
      <c r="B79" s="84" t="s">
        <v>294</v>
      </c>
      <c r="C79" s="85"/>
      <c r="D79" s="85"/>
      <c r="E79" s="85">
        <f>+D79+C79</f>
        <v>0</v>
      </c>
      <c r="F79" s="85">
        <v>0</v>
      </c>
      <c r="G79" s="85">
        <v>0</v>
      </c>
      <c r="H79" s="85">
        <v>0</v>
      </c>
      <c r="I79" s="85"/>
      <c r="J79" s="85"/>
      <c r="K79" s="85"/>
      <c r="L79" s="85">
        <f>+K79+J79</f>
        <v>0</v>
      </c>
      <c r="M79" s="85">
        <v>0</v>
      </c>
      <c r="N79" s="85">
        <v>0</v>
      </c>
      <c r="O79" s="85">
        <f t="shared" si="45"/>
        <v>0</v>
      </c>
      <c r="P79" s="85">
        <f t="shared" si="45"/>
        <v>0</v>
      </c>
      <c r="Q79" s="112">
        <f t="shared" si="46"/>
        <v>0</v>
      </c>
      <c r="R79" s="86">
        <f t="shared" si="47"/>
        <v>0</v>
      </c>
      <c r="S79" s="87">
        <f t="shared" si="48"/>
        <v>0</v>
      </c>
      <c r="T79" s="6"/>
      <c r="U79" s="6"/>
    </row>
    <row r="80" spans="1:21" s="79" customFormat="1" ht="12" hidden="1" customHeight="1" x14ac:dyDescent="0.2">
      <c r="A80" s="80" t="s">
        <v>130</v>
      </c>
      <c r="B80" s="84" t="s">
        <v>329</v>
      </c>
      <c r="C80" s="85"/>
      <c r="D80" s="85"/>
      <c r="E80" s="85">
        <f>+D80+C80</f>
        <v>0</v>
      </c>
      <c r="F80" s="85"/>
      <c r="G80" s="85"/>
      <c r="H80" s="85"/>
      <c r="I80" s="85"/>
      <c r="J80" s="85"/>
      <c r="K80" s="85"/>
      <c r="L80" s="85">
        <f>+K80+J80</f>
        <v>0</v>
      </c>
      <c r="M80" s="85"/>
      <c r="N80" s="85"/>
      <c r="O80" s="85">
        <f t="shared" si="45"/>
        <v>0</v>
      </c>
      <c r="P80" s="85">
        <f t="shared" si="45"/>
        <v>0</v>
      </c>
      <c r="Q80" s="112">
        <f t="shared" si="46"/>
        <v>0</v>
      </c>
      <c r="R80" s="86">
        <f t="shared" si="47"/>
        <v>0</v>
      </c>
      <c r="S80" s="87">
        <f t="shared" si="48"/>
        <v>0</v>
      </c>
      <c r="T80" s="6"/>
      <c r="U80" s="6"/>
    </row>
    <row r="81" spans="1:21" s="79" customFormat="1" ht="24" hidden="1" x14ac:dyDescent="0.2">
      <c r="A81" s="80" t="s">
        <v>131</v>
      </c>
      <c r="B81" s="84" t="s">
        <v>59</v>
      </c>
      <c r="C81" s="124"/>
      <c r="D81" s="85"/>
      <c r="E81" s="85">
        <f>+D81+C81</f>
        <v>0</v>
      </c>
      <c r="F81" s="85">
        <v>0</v>
      </c>
      <c r="G81" s="85">
        <v>0</v>
      </c>
      <c r="H81" s="85">
        <v>0</v>
      </c>
      <c r="I81" s="85"/>
      <c r="J81" s="85"/>
      <c r="K81" s="85"/>
      <c r="L81" s="85">
        <f>+K81+J81</f>
        <v>0</v>
      </c>
      <c r="M81" s="85">
        <v>0</v>
      </c>
      <c r="N81" s="85">
        <v>0</v>
      </c>
      <c r="O81" s="85">
        <f t="shared" si="45"/>
        <v>0</v>
      </c>
      <c r="P81" s="85">
        <f t="shared" si="45"/>
        <v>0</v>
      </c>
      <c r="Q81" s="112">
        <f t="shared" si="46"/>
        <v>0</v>
      </c>
      <c r="R81" s="86">
        <f t="shared" si="47"/>
        <v>0</v>
      </c>
      <c r="S81" s="87">
        <f t="shared" si="48"/>
        <v>0</v>
      </c>
      <c r="T81" s="6"/>
      <c r="U81" s="6"/>
    </row>
    <row r="82" spans="1:21" s="79" customFormat="1" ht="12" hidden="1" customHeight="1" x14ac:dyDescent="0.2">
      <c r="A82" s="80" t="s">
        <v>295</v>
      </c>
      <c r="B82" s="84" t="s">
        <v>296</v>
      </c>
      <c r="C82" s="85"/>
      <c r="D82" s="85"/>
      <c r="E82" s="85">
        <f t="shared" si="23"/>
        <v>0</v>
      </c>
      <c r="F82" s="85"/>
      <c r="G82" s="85"/>
      <c r="H82" s="85"/>
      <c r="I82" s="85"/>
      <c r="J82" s="85"/>
      <c r="K82" s="85"/>
      <c r="L82" s="85">
        <f t="shared" si="26"/>
        <v>0</v>
      </c>
      <c r="M82" s="85"/>
      <c r="N82" s="85"/>
      <c r="O82" s="85">
        <f t="shared" si="45"/>
        <v>0</v>
      </c>
      <c r="P82" s="85">
        <f t="shared" si="45"/>
        <v>0</v>
      </c>
      <c r="Q82" s="86"/>
      <c r="R82" s="86"/>
      <c r="S82" s="87">
        <f t="shared" si="48"/>
        <v>0</v>
      </c>
      <c r="T82" s="6"/>
      <c r="U82" s="6"/>
    </row>
    <row r="83" spans="1:21" s="79" customFormat="1" ht="12" x14ac:dyDescent="0.2">
      <c r="A83" s="80"/>
      <c r="B83" s="84"/>
      <c r="C83" s="85"/>
      <c r="D83" s="85" t="s">
        <v>132</v>
      </c>
      <c r="E83" s="85"/>
      <c r="F83" s="85"/>
      <c r="G83" s="85"/>
      <c r="H83" s="85"/>
      <c r="I83" s="85"/>
      <c r="J83" s="85"/>
      <c r="K83" s="85"/>
      <c r="L83" s="85"/>
      <c r="M83" s="85"/>
      <c r="N83" s="85"/>
      <c r="O83" s="85"/>
      <c r="P83" s="85"/>
      <c r="Q83" s="86"/>
      <c r="R83" s="86"/>
      <c r="S83" s="87"/>
      <c r="T83" s="6"/>
      <c r="U83" s="6"/>
    </row>
    <row r="84" spans="1:21" s="83" customFormat="1" ht="24" x14ac:dyDescent="0.2">
      <c r="A84" s="81"/>
      <c r="B84" s="82" t="s">
        <v>75</v>
      </c>
      <c r="C84" s="122">
        <f>SUM(C85:C91)</f>
        <v>5482675326</v>
      </c>
      <c r="D84" s="122">
        <f t="shared" ref="D84:I84" si="49">SUM(D85:D91)</f>
        <v>0</v>
      </c>
      <c r="E84" s="122">
        <f t="shared" si="49"/>
        <v>5482675326</v>
      </c>
      <c r="F84" s="122">
        <f>SUM(F85:F91)</f>
        <v>225066249</v>
      </c>
      <c r="G84" s="122">
        <f t="shared" si="49"/>
        <v>0</v>
      </c>
      <c r="H84" s="122">
        <f t="shared" si="49"/>
        <v>0</v>
      </c>
      <c r="I84" s="122">
        <f t="shared" si="49"/>
        <v>0</v>
      </c>
      <c r="J84" s="122">
        <f t="shared" ref="J84:S84" si="50">SUM(J85:J91)</f>
        <v>0</v>
      </c>
      <c r="K84" s="122">
        <f t="shared" si="50"/>
        <v>0</v>
      </c>
      <c r="L84" s="122">
        <f t="shared" si="50"/>
        <v>0</v>
      </c>
      <c r="M84" s="122">
        <f>SUM(M85:M91)</f>
        <v>0</v>
      </c>
      <c r="N84" s="122">
        <f>SUM(N85:N91)</f>
        <v>0</v>
      </c>
      <c r="O84" s="122">
        <f t="shared" si="50"/>
        <v>5482675326</v>
      </c>
      <c r="P84" s="122">
        <f t="shared" si="50"/>
        <v>225066249</v>
      </c>
      <c r="Q84" s="118">
        <f>+G84+M84</f>
        <v>0</v>
      </c>
      <c r="R84" s="118">
        <f>+N84+H84</f>
        <v>0</v>
      </c>
      <c r="S84" s="123">
        <f t="shared" si="50"/>
        <v>5257609077</v>
      </c>
      <c r="T84" s="6"/>
      <c r="U84" s="6"/>
    </row>
    <row r="85" spans="1:21" s="79" customFormat="1" ht="22.9" customHeight="1" x14ac:dyDescent="0.2">
      <c r="A85" s="80" t="s">
        <v>133</v>
      </c>
      <c r="B85" s="84" t="s">
        <v>76</v>
      </c>
      <c r="C85" s="124">
        <v>1070949270</v>
      </c>
      <c r="D85" s="85"/>
      <c r="E85" s="85">
        <f t="shared" si="23"/>
        <v>1070949270</v>
      </c>
      <c r="F85" s="85">
        <v>0</v>
      </c>
      <c r="G85" s="85">
        <v>0</v>
      </c>
      <c r="H85" s="85">
        <v>0</v>
      </c>
      <c r="I85" s="85"/>
      <c r="J85" s="85"/>
      <c r="K85" s="85"/>
      <c r="L85" s="85">
        <f t="shared" si="26"/>
        <v>0</v>
      </c>
      <c r="M85" s="85">
        <v>0</v>
      </c>
      <c r="N85" s="85">
        <v>0</v>
      </c>
      <c r="O85" s="85">
        <f t="shared" ref="O85:P90" si="51">+K85+E85</f>
        <v>1070949270</v>
      </c>
      <c r="P85" s="85">
        <f t="shared" si="51"/>
        <v>0</v>
      </c>
      <c r="Q85" s="112">
        <f t="shared" ref="Q85:Q90" si="52">+G85-M85</f>
        <v>0</v>
      </c>
      <c r="R85" s="86">
        <f t="shared" ref="R85:R90" si="53">+H85+N85</f>
        <v>0</v>
      </c>
      <c r="S85" s="87">
        <f t="shared" ref="S85:S90" si="54">+O85-P85</f>
        <v>1070949270</v>
      </c>
      <c r="T85" s="6"/>
      <c r="U85" s="6"/>
    </row>
    <row r="86" spans="1:21" s="79" customFormat="1" ht="24" hidden="1" customHeight="1" x14ac:dyDescent="0.2">
      <c r="A86" s="80" t="s">
        <v>301</v>
      </c>
      <c r="B86" s="84" t="s">
        <v>343</v>
      </c>
      <c r="C86" s="85"/>
      <c r="D86" s="85"/>
      <c r="E86" s="85">
        <f>+D86+C86</f>
        <v>0</v>
      </c>
      <c r="F86" s="85">
        <v>0</v>
      </c>
      <c r="G86" s="85">
        <v>0</v>
      </c>
      <c r="H86" s="85">
        <v>0</v>
      </c>
      <c r="I86" s="85"/>
      <c r="J86" s="85"/>
      <c r="K86" s="85"/>
      <c r="L86" s="85">
        <f>+K86+J86</f>
        <v>0</v>
      </c>
      <c r="M86" s="85">
        <v>0</v>
      </c>
      <c r="N86" s="85">
        <v>0</v>
      </c>
      <c r="O86" s="85">
        <f t="shared" si="51"/>
        <v>0</v>
      </c>
      <c r="P86" s="85">
        <f t="shared" si="51"/>
        <v>0</v>
      </c>
      <c r="Q86" s="112">
        <f t="shared" si="52"/>
        <v>0</v>
      </c>
      <c r="R86" s="86">
        <f t="shared" si="53"/>
        <v>0</v>
      </c>
      <c r="S86" s="87">
        <f t="shared" si="54"/>
        <v>0</v>
      </c>
      <c r="T86" s="6"/>
      <c r="U86" s="6"/>
    </row>
    <row r="87" spans="1:21" s="79" customFormat="1" ht="13.15" hidden="1" customHeight="1" x14ac:dyDescent="0.2">
      <c r="A87" s="80" t="s">
        <v>134</v>
      </c>
      <c r="B87" s="84" t="s">
        <v>77</v>
      </c>
      <c r="C87" s="124"/>
      <c r="D87" s="85"/>
      <c r="E87" s="85">
        <f t="shared" si="23"/>
        <v>0</v>
      </c>
      <c r="F87" s="85"/>
      <c r="G87" s="85"/>
      <c r="H87" s="85"/>
      <c r="I87" s="85"/>
      <c r="J87" s="85"/>
      <c r="K87" s="85"/>
      <c r="L87" s="85">
        <f t="shared" si="26"/>
        <v>0</v>
      </c>
      <c r="M87" s="85"/>
      <c r="N87" s="85"/>
      <c r="O87" s="85">
        <f t="shared" si="51"/>
        <v>0</v>
      </c>
      <c r="P87" s="85">
        <f t="shared" si="51"/>
        <v>0</v>
      </c>
      <c r="Q87" s="112">
        <f t="shared" si="52"/>
        <v>0</v>
      </c>
      <c r="R87" s="86">
        <f t="shared" si="53"/>
        <v>0</v>
      </c>
      <c r="S87" s="87">
        <f t="shared" si="54"/>
        <v>0</v>
      </c>
      <c r="T87" s="6"/>
      <c r="U87" s="6"/>
    </row>
    <row r="88" spans="1:21" s="79" customFormat="1" ht="13.15" customHeight="1" x14ac:dyDescent="0.2">
      <c r="A88" s="80" t="s">
        <v>135</v>
      </c>
      <c r="B88" s="84" t="s">
        <v>78</v>
      </c>
      <c r="C88" s="124">
        <v>4411726056</v>
      </c>
      <c r="D88" s="85"/>
      <c r="E88" s="85">
        <f t="shared" si="23"/>
        <v>4411726056</v>
      </c>
      <c r="F88" s="85">
        <v>225066249</v>
      </c>
      <c r="G88" s="85"/>
      <c r="H88" s="85"/>
      <c r="I88" s="85"/>
      <c r="J88" s="85"/>
      <c r="K88" s="85"/>
      <c r="L88" s="85">
        <f t="shared" si="26"/>
        <v>0</v>
      </c>
      <c r="M88" s="85"/>
      <c r="N88" s="85"/>
      <c r="O88" s="85">
        <f t="shared" si="51"/>
        <v>4411726056</v>
      </c>
      <c r="P88" s="85">
        <f t="shared" si="51"/>
        <v>225066249</v>
      </c>
      <c r="Q88" s="112">
        <f t="shared" si="52"/>
        <v>0</v>
      </c>
      <c r="R88" s="86">
        <f t="shared" si="53"/>
        <v>0</v>
      </c>
      <c r="S88" s="87">
        <f t="shared" si="54"/>
        <v>4186659807</v>
      </c>
      <c r="T88" s="6"/>
      <c r="U88" s="6"/>
    </row>
    <row r="89" spans="1:21" s="79" customFormat="1" ht="21" hidden="1" customHeight="1" x14ac:dyDescent="0.2">
      <c r="A89" s="80" t="s">
        <v>136</v>
      </c>
      <c r="B89" s="84" t="s">
        <v>302</v>
      </c>
      <c r="C89" s="85"/>
      <c r="D89" s="85"/>
      <c r="E89" s="85">
        <f>+D89+C89</f>
        <v>0</v>
      </c>
      <c r="F89" s="85"/>
      <c r="G89" s="85"/>
      <c r="H89" s="85"/>
      <c r="I89" s="85"/>
      <c r="J89" s="85"/>
      <c r="K89" s="85"/>
      <c r="L89" s="85">
        <f>+K89+J89</f>
        <v>0</v>
      </c>
      <c r="M89" s="85"/>
      <c r="N89" s="85"/>
      <c r="O89" s="85">
        <f t="shared" si="51"/>
        <v>0</v>
      </c>
      <c r="P89" s="85">
        <f t="shared" si="51"/>
        <v>0</v>
      </c>
      <c r="Q89" s="112">
        <f t="shared" si="52"/>
        <v>0</v>
      </c>
      <c r="R89" s="86">
        <f t="shared" si="53"/>
        <v>0</v>
      </c>
      <c r="S89" s="87">
        <f t="shared" si="54"/>
        <v>0</v>
      </c>
      <c r="T89" s="6"/>
      <c r="U89" s="6"/>
    </row>
    <row r="90" spans="1:21" s="79" customFormat="1" ht="23.45" hidden="1" customHeight="1" x14ac:dyDescent="0.2">
      <c r="A90" s="80" t="s">
        <v>136</v>
      </c>
      <c r="B90" s="84" t="s">
        <v>137</v>
      </c>
      <c r="C90" s="85"/>
      <c r="D90" s="85"/>
      <c r="E90" s="85">
        <f t="shared" si="23"/>
        <v>0</v>
      </c>
      <c r="F90" s="85"/>
      <c r="G90" s="85"/>
      <c r="H90" s="85"/>
      <c r="I90" s="85"/>
      <c r="J90" s="85"/>
      <c r="K90" s="85"/>
      <c r="L90" s="85">
        <f t="shared" si="26"/>
        <v>0</v>
      </c>
      <c r="M90" s="85"/>
      <c r="N90" s="85"/>
      <c r="O90" s="85">
        <f t="shared" si="51"/>
        <v>0</v>
      </c>
      <c r="P90" s="85">
        <f t="shared" si="51"/>
        <v>0</v>
      </c>
      <c r="Q90" s="112">
        <f t="shared" si="52"/>
        <v>0</v>
      </c>
      <c r="R90" s="86">
        <f t="shared" si="53"/>
        <v>0</v>
      </c>
      <c r="S90" s="87">
        <f t="shared" si="54"/>
        <v>0</v>
      </c>
      <c r="T90" s="6"/>
      <c r="U90" s="6"/>
    </row>
    <row r="91" spans="1:21" s="79" customFormat="1" ht="12" x14ac:dyDescent="0.2">
      <c r="A91" s="80"/>
      <c r="B91" s="84"/>
      <c r="C91" s="85"/>
      <c r="D91" s="85"/>
      <c r="E91" s="85"/>
      <c r="F91" s="85"/>
      <c r="G91" s="85"/>
      <c r="H91" s="85"/>
      <c r="I91" s="85"/>
      <c r="J91" s="85"/>
      <c r="K91" s="85"/>
      <c r="L91" s="85"/>
      <c r="M91" s="85"/>
      <c r="N91" s="85"/>
      <c r="O91" s="85"/>
      <c r="P91" s="85"/>
      <c r="Q91" s="86"/>
      <c r="R91" s="86"/>
      <c r="S91" s="87"/>
      <c r="T91" s="6"/>
      <c r="U91" s="6"/>
    </row>
    <row r="92" spans="1:21" s="83" customFormat="1" ht="13.9" customHeight="1" x14ac:dyDescent="0.2">
      <c r="A92" s="81"/>
      <c r="B92" s="82" t="s">
        <v>79</v>
      </c>
      <c r="C92" s="122">
        <f>SUM(C93:C101)</f>
        <v>72878000000</v>
      </c>
      <c r="D92" s="122">
        <f t="shared" ref="D92:P92" si="55">SUM(D93:D101)</f>
        <v>0</v>
      </c>
      <c r="E92" s="122">
        <f t="shared" si="55"/>
        <v>72878000000</v>
      </c>
      <c r="F92" s="122">
        <f>SUM(F93:F101)</f>
        <v>470737296</v>
      </c>
      <c r="G92" s="122">
        <f t="shared" ref="G92:H92" si="56">SUM(G93:G101)</f>
        <v>0</v>
      </c>
      <c r="H92" s="122">
        <f t="shared" si="56"/>
        <v>0</v>
      </c>
      <c r="I92" s="122">
        <f t="shared" si="55"/>
        <v>0</v>
      </c>
      <c r="J92" s="122">
        <f t="shared" si="55"/>
        <v>0</v>
      </c>
      <c r="K92" s="122">
        <f t="shared" si="55"/>
        <v>0</v>
      </c>
      <c r="L92" s="122">
        <f t="shared" si="55"/>
        <v>0</v>
      </c>
      <c r="M92" s="122">
        <f t="shared" si="55"/>
        <v>0</v>
      </c>
      <c r="N92" s="122">
        <f t="shared" si="55"/>
        <v>0</v>
      </c>
      <c r="O92" s="122">
        <f t="shared" si="55"/>
        <v>72878000000</v>
      </c>
      <c r="P92" s="122">
        <f t="shared" si="55"/>
        <v>470737296</v>
      </c>
      <c r="Q92" s="118">
        <f>+G92+M92</f>
        <v>0</v>
      </c>
      <c r="R92" s="118">
        <f>+N92+H92</f>
        <v>0</v>
      </c>
      <c r="S92" s="123">
        <f>SUM(S93:S101)</f>
        <v>72407262704</v>
      </c>
      <c r="T92" s="6"/>
      <c r="U92" s="6"/>
    </row>
    <row r="93" spans="1:21" s="79" customFormat="1" ht="21.6" customHeight="1" x14ac:dyDescent="0.2">
      <c r="A93" s="80" t="s">
        <v>138</v>
      </c>
      <c r="B93" s="84" t="s">
        <v>80</v>
      </c>
      <c r="C93" s="124">
        <v>178000000</v>
      </c>
      <c r="D93" s="85"/>
      <c r="E93" s="85">
        <f>+D93+C93</f>
        <v>178000000</v>
      </c>
      <c r="F93" s="85">
        <v>15717503</v>
      </c>
      <c r="G93" s="85"/>
      <c r="H93" s="85"/>
      <c r="I93" s="85"/>
      <c r="J93" s="85"/>
      <c r="K93" s="85"/>
      <c r="L93" s="85">
        <f t="shared" si="26"/>
        <v>0</v>
      </c>
      <c r="M93" s="85"/>
      <c r="N93" s="85"/>
      <c r="O93" s="85">
        <f t="shared" ref="O93:P101" si="57">+K93+E93</f>
        <v>178000000</v>
      </c>
      <c r="P93" s="85">
        <f t="shared" si="57"/>
        <v>15717503</v>
      </c>
      <c r="Q93" s="112">
        <f t="shared" ref="Q93:Q101" si="58">+G93-M93</f>
        <v>0</v>
      </c>
      <c r="R93" s="86">
        <f t="shared" ref="R93:R101" si="59">+H93+N93</f>
        <v>0</v>
      </c>
      <c r="S93" s="87">
        <f t="shared" ref="S93:S101" si="60">+O93-P93</f>
        <v>162282497</v>
      </c>
      <c r="T93" s="6"/>
      <c r="U93" s="6"/>
    </row>
    <row r="94" spans="1:21" s="79" customFormat="1" ht="24.6" hidden="1" customHeight="1" x14ac:dyDescent="0.2">
      <c r="A94" s="80" t="s">
        <v>297</v>
      </c>
      <c r="B94" s="84" t="s">
        <v>298</v>
      </c>
      <c r="C94" s="85"/>
      <c r="D94" s="85"/>
      <c r="E94" s="85">
        <f>+D94+C94</f>
        <v>0</v>
      </c>
      <c r="F94" s="85"/>
      <c r="G94" s="85">
        <v>0</v>
      </c>
      <c r="H94" s="85">
        <v>0</v>
      </c>
      <c r="I94" s="85"/>
      <c r="J94" s="85"/>
      <c r="K94" s="85"/>
      <c r="L94" s="85">
        <f>+K94+J94</f>
        <v>0</v>
      </c>
      <c r="M94" s="85">
        <v>0</v>
      </c>
      <c r="N94" s="85">
        <v>0</v>
      </c>
      <c r="O94" s="85">
        <f t="shared" si="57"/>
        <v>0</v>
      </c>
      <c r="P94" s="85">
        <f t="shared" si="57"/>
        <v>0</v>
      </c>
      <c r="Q94" s="112">
        <f t="shared" si="58"/>
        <v>0</v>
      </c>
      <c r="R94" s="86">
        <f t="shared" si="59"/>
        <v>0</v>
      </c>
      <c r="S94" s="87">
        <f t="shared" si="60"/>
        <v>0</v>
      </c>
      <c r="T94" s="6"/>
      <c r="U94" s="6"/>
    </row>
    <row r="95" spans="1:21" s="79" customFormat="1" ht="24" x14ac:dyDescent="0.2">
      <c r="A95" s="80" t="s">
        <v>139</v>
      </c>
      <c r="B95" s="84" t="s">
        <v>60</v>
      </c>
      <c r="C95" s="124">
        <v>72700000000</v>
      </c>
      <c r="D95" s="85"/>
      <c r="E95" s="85">
        <f>+D95+C95</f>
        <v>72700000000</v>
      </c>
      <c r="F95" s="85">
        <v>455019793</v>
      </c>
      <c r="G95" s="85"/>
      <c r="H95" s="85"/>
      <c r="I95" s="85"/>
      <c r="J95" s="85"/>
      <c r="K95" s="85"/>
      <c r="L95" s="85">
        <f t="shared" si="26"/>
        <v>0</v>
      </c>
      <c r="M95" s="85"/>
      <c r="N95" s="85"/>
      <c r="O95" s="85">
        <f t="shared" si="57"/>
        <v>72700000000</v>
      </c>
      <c r="P95" s="85">
        <f t="shared" si="57"/>
        <v>455019793</v>
      </c>
      <c r="Q95" s="112">
        <f t="shared" si="58"/>
        <v>0</v>
      </c>
      <c r="R95" s="86">
        <f t="shared" si="59"/>
        <v>0</v>
      </c>
      <c r="S95" s="87">
        <f t="shared" si="60"/>
        <v>72244980207</v>
      </c>
      <c r="T95" s="6"/>
      <c r="U95" s="6"/>
    </row>
    <row r="96" spans="1:21" s="79" customFormat="1" ht="35.450000000000003" hidden="1" customHeight="1" x14ac:dyDescent="0.2">
      <c r="A96" s="80" t="s">
        <v>140</v>
      </c>
      <c r="B96" s="84" t="s">
        <v>310</v>
      </c>
      <c r="C96" s="85"/>
      <c r="D96" s="85"/>
      <c r="E96" s="85">
        <f>+D96+C96</f>
        <v>0</v>
      </c>
      <c r="F96" s="85"/>
      <c r="G96" s="85"/>
      <c r="H96" s="85"/>
      <c r="I96" s="85"/>
      <c r="J96" s="85"/>
      <c r="K96" s="85"/>
      <c r="L96" s="85">
        <f t="shared" si="26"/>
        <v>0</v>
      </c>
      <c r="M96" s="85"/>
      <c r="N96" s="85"/>
      <c r="O96" s="85">
        <f t="shared" si="57"/>
        <v>0</v>
      </c>
      <c r="P96" s="85">
        <f t="shared" si="57"/>
        <v>0</v>
      </c>
      <c r="Q96" s="112">
        <f t="shared" si="58"/>
        <v>0</v>
      </c>
      <c r="R96" s="86">
        <f t="shared" si="59"/>
        <v>0</v>
      </c>
      <c r="S96" s="87">
        <f t="shared" si="60"/>
        <v>0</v>
      </c>
      <c r="T96" s="6"/>
      <c r="U96" s="6"/>
    </row>
    <row r="97" spans="1:21" s="79" customFormat="1" ht="12" hidden="1" customHeight="1" x14ac:dyDescent="0.2">
      <c r="A97" s="80" t="s">
        <v>318</v>
      </c>
      <c r="B97" s="84" t="s">
        <v>61</v>
      </c>
      <c r="C97" s="85"/>
      <c r="D97" s="85"/>
      <c r="E97" s="85"/>
      <c r="F97" s="85"/>
      <c r="G97" s="85"/>
      <c r="H97" s="85"/>
      <c r="I97" s="85"/>
      <c r="J97" s="85"/>
      <c r="K97" s="85">
        <f>+J97+I97</f>
        <v>0</v>
      </c>
      <c r="L97" s="85"/>
      <c r="M97" s="85"/>
      <c r="N97" s="85"/>
      <c r="O97" s="85">
        <f t="shared" si="57"/>
        <v>0</v>
      </c>
      <c r="P97" s="85">
        <f t="shared" si="57"/>
        <v>0</v>
      </c>
      <c r="Q97" s="112">
        <f t="shared" si="58"/>
        <v>0</v>
      </c>
      <c r="R97" s="86">
        <f t="shared" si="59"/>
        <v>0</v>
      </c>
      <c r="S97" s="87">
        <f t="shared" si="60"/>
        <v>0</v>
      </c>
      <c r="T97" s="6"/>
      <c r="U97" s="6"/>
    </row>
    <row r="98" spans="1:21" s="79" customFormat="1" ht="12" hidden="1" customHeight="1" x14ac:dyDescent="0.2">
      <c r="A98" s="80" t="s">
        <v>305</v>
      </c>
      <c r="B98" s="84" t="s">
        <v>304</v>
      </c>
      <c r="C98" s="85"/>
      <c r="D98" s="85"/>
      <c r="E98" s="85">
        <f>+D98</f>
        <v>0</v>
      </c>
      <c r="F98" s="85"/>
      <c r="G98" s="85"/>
      <c r="H98" s="85"/>
      <c r="I98" s="85"/>
      <c r="J98" s="85"/>
      <c r="K98" s="85">
        <f>+J98+I98</f>
        <v>0</v>
      </c>
      <c r="L98" s="85"/>
      <c r="M98" s="85"/>
      <c r="N98" s="85"/>
      <c r="O98" s="85">
        <f t="shared" si="57"/>
        <v>0</v>
      </c>
      <c r="P98" s="85">
        <f t="shared" si="57"/>
        <v>0</v>
      </c>
      <c r="Q98" s="112">
        <f t="shared" si="58"/>
        <v>0</v>
      </c>
      <c r="R98" s="86">
        <f t="shared" si="59"/>
        <v>0</v>
      </c>
      <c r="S98" s="87">
        <f t="shared" si="60"/>
        <v>0</v>
      </c>
      <c r="T98" s="6"/>
      <c r="U98" s="6"/>
    </row>
    <row r="99" spans="1:21" s="79" customFormat="1" ht="12" hidden="1" customHeight="1" x14ac:dyDescent="0.2">
      <c r="A99" s="80" t="s">
        <v>308</v>
      </c>
      <c r="B99" s="84" t="s">
        <v>307</v>
      </c>
      <c r="C99" s="85"/>
      <c r="D99" s="85"/>
      <c r="E99" s="85">
        <f>+D99</f>
        <v>0</v>
      </c>
      <c r="F99" s="85"/>
      <c r="G99" s="85"/>
      <c r="H99" s="85"/>
      <c r="I99" s="85"/>
      <c r="J99" s="85"/>
      <c r="K99" s="85">
        <f>+J99</f>
        <v>0</v>
      </c>
      <c r="L99" s="85"/>
      <c r="M99" s="85"/>
      <c r="N99" s="85"/>
      <c r="O99" s="85">
        <f t="shared" si="57"/>
        <v>0</v>
      </c>
      <c r="P99" s="85">
        <f t="shared" si="57"/>
        <v>0</v>
      </c>
      <c r="Q99" s="112">
        <f t="shared" si="58"/>
        <v>0</v>
      </c>
      <c r="R99" s="86">
        <f t="shared" si="59"/>
        <v>0</v>
      </c>
      <c r="S99" s="87">
        <f t="shared" si="60"/>
        <v>0</v>
      </c>
      <c r="T99" s="6"/>
      <c r="U99" s="6"/>
    </row>
    <row r="100" spans="1:21" s="79" customFormat="1" ht="59.25" hidden="1" customHeight="1" x14ac:dyDescent="0.2">
      <c r="A100" s="80" t="s">
        <v>346</v>
      </c>
      <c r="B100" s="84" t="s">
        <v>309</v>
      </c>
      <c r="C100" s="85"/>
      <c r="D100" s="85"/>
      <c r="E100" s="85">
        <f>+D100+C100</f>
        <v>0</v>
      </c>
      <c r="F100" s="85"/>
      <c r="G100" s="85">
        <v>0</v>
      </c>
      <c r="H100" s="85">
        <v>0</v>
      </c>
      <c r="I100" s="85"/>
      <c r="J100" s="85"/>
      <c r="K100" s="85">
        <f>+J100</f>
        <v>0</v>
      </c>
      <c r="L100" s="85"/>
      <c r="M100" s="85">
        <v>0</v>
      </c>
      <c r="N100" s="85">
        <v>0</v>
      </c>
      <c r="O100" s="85">
        <f t="shared" ref="O100" si="61">+K100+E100</f>
        <v>0</v>
      </c>
      <c r="P100" s="85">
        <f t="shared" ref="P100" si="62">+L100+F100</f>
        <v>0</v>
      </c>
      <c r="Q100" s="112">
        <f t="shared" ref="Q100" si="63">+G100-M100</f>
        <v>0</v>
      </c>
      <c r="R100" s="86">
        <f t="shared" ref="R100" si="64">+H100+N100</f>
        <v>0</v>
      </c>
      <c r="S100" s="87">
        <f t="shared" ref="S100" si="65">+O100-P100</f>
        <v>0</v>
      </c>
      <c r="T100" s="6"/>
      <c r="U100" s="6"/>
    </row>
    <row r="101" spans="1:21" s="79" customFormat="1" ht="60" hidden="1" x14ac:dyDescent="0.2">
      <c r="A101" s="80" t="s">
        <v>369</v>
      </c>
      <c r="B101" s="84" t="s">
        <v>309</v>
      </c>
      <c r="C101" s="85"/>
      <c r="D101" s="85"/>
      <c r="E101" s="85">
        <f>+D101+C101</f>
        <v>0</v>
      </c>
      <c r="F101" s="85"/>
      <c r="G101" s="85">
        <v>0</v>
      </c>
      <c r="H101" s="85">
        <v>0</v>
      </c>
      <c r="I101" s="85"/>
      <c r="J101" s="85"/>
      <c r="K101" s="85">
        <f>+J101</f>
        <v>0</v>
      </c>
      <c r="L101" s="85"/>
      <c r="M101" s="85">
        <v>0</v>
      </c>
      <c r="N101" s="85">
        <v>0</v>
      </c>
      <c r="O101" s="85">
        <f t="shared" si="57"/>
        <v>0</v>
      </c>
      <c r="P101" s="85">
        <f t="shared" si="57"/>
        <v>0</v>
      </c>
      <c r="Q101" s="112">
        <f t="shared" si="58"/>
        <v>0</v>
      </c>
      <c r="R101" s="86">
        <f t="shared" si="59"/>
        <v>0</v>
      </c>
      <c r="S101" s="87">
        <f t="shared" si="60"/>
        <v>0</v>
      </c>
      <c r="T101" s="6"/>
      <c r="U101" s="6"/>
    </row>
    <row r="102" spans="1:21" s="79" customFormat="1" ht="12" x14ac:dyDescent="0.2">
      <c r="A102" s="80"/>
      <c r="B102" s="84"/>
      <c r="C102" s="85"/>
      <c r="D102" s="85"/>
      <c r="E102" s="85"/>
      <c r="F102" s="85"/>
      <c r="G102" s="85"/>
      <c r="H102" s="85"/>
      <c r="I102" s="85"/>
      <c r="J102" s="85"/>
      <c r="K102" s="85"/>
      <c r="L102" s="85"/>
      <c r="M102" s="85"/>
      <c r="N102" s="85"/>
      <c r="O102" s="85"/>
      <c r="P102" s="85"/>
      <c r="Q102" s="86"/>
      <c r="R102" s="86"/>
      <c r="S102" s="87"/>
      <c r="T102" s="6"/>
      <c r="U102" s="6"/>
    </row>
    <row r="103" spans="1:21" s="83" customFormat="1" ht="24.6" customHeight="1" x14ac:dyDescent="0.2">
      <c r="A103" s="81"/>
      <c r="B103" s="82" t="s">
        <v>62</v>
      </c>
      <c r="C103" s="122">
        <f>SUM(C104:C108)</f>
        <v>2909358762</v>
      </c>
      <c r="D103" s="122">
        <f t="shared" ref="D103:S103" si="66">SUM(D104:D108)</f>
        <v>0</v>
      </c>
      <c r="E103" s="122">
        <f t="shared" si="66"/>
        <v>2909358762</v>
      </c>
      <c r="F103" s="122">
        <f>SUM(F104:F108)</f>
        <v>1407192892</v>
      </c>
      <c r="G103" s="122">
        <f t="shared" si="66"/>
        <v>0</v>
      </c>
      <c r="H103" s="122">
        <f t="shared" si="66"/>
        <v>0</v>
      </c>
      <c r="I103" s="122">
        <f t="shared" si="66"/>
        <v>0</v>
      </c>
      <c r="J103" s="122">
        <f t="shared" si="66"/>
        <v>0</v>
      </c>
      <c r="K103" s="122">
        <f t="shared" si="66"/>
        <v>0</v>
      </c>
      <c r="L103" s="122">
        <f t="shared" si="66"/>
        <v>0</v>
      </c>
      <c r="M103" s="122">
        <f t="shared" si="66"/>
        <v>0</v>
      </c>
      <c r="N103" s="122">
        <f t="shared" si="66"/>
        <v>0</v>
      </c>
      <c r="O103" s="122">
        <f t="shared" si="66"/>
        <v>2909358762</v>
      </c>
      <c r="P103" s="122">
        <f t="shared" si="66"/>
        <v>1407192892</v>
      </c>
      <c r="Q103" s="118">
        <f>+G103+M103</f>
        <v>0</v>
      </c>
      <c r="R103" s="118">
        <f>+N103+H103</f>
        <v>0</v>
      </c>
      <c r="S103" s="123">
        <f t="shared" si="66"/>
        <v>1502165870</v>
      </c>
      <c r="T103" s="6"/>
      <c r="U103" s="6"/>
    </row>
    <row r="104" spans="1:21" s="79" customFormat="1" ht="48" x14ac:dyDescent="0.2">
      <c r="A104" s="80" t="s">
        <v>111</v>
      </c>
      <c r="B104" s="84" t="s">
        <v>63</v>
      </c>
      <c r="C104" s="124">
        <v>1735701898</v>
      </c>
      <c r="D104" s="85"/>
      <c r="E104" s="85">
        <f>+D104+C104</f>
        <v>1735701898</v>
      </c>
      <c r="F104" s="85">
        <v>958651562</v>
      </c>
      <c r="G104" s="85"/>
      <c r="H104" s="85"/>
      <c r="I104" s="85"/>
      <c r="J104" s="85"/>
      <c r="K104" s="85"/>
      <c r="L104" s="85">
        <f t="shared" si="26"/>
        <v>0</v>
      </c>
      <c r="M104" s="85"/>
      <c r="N104" s="85"/>
      <c r="O104" s="85">
        <f t="shared" ref="O104:P108" si="67">+K104+E104</f>
        <v>1735701898</v>
      </c>
      <c r="P104" s="85">
        <f t="shared" si="67"/>
        <v>958651562</v>
      </c>
      <c r="Q104" s="112">
        <f t="shared" ref="Q104:Q108" si="68">+G104-M104</f>
        <v>0</v>
      </c>
      <c r="R104" s="86">
        <f t="shared" ref="R104:R108" si="69">+H104+N104</f>
        <v>0</v>
      </c>
      <c r="S104" s="87">
        <f>+O104-P104</f>
        <v>777050336</v>
      </c>
      <c r="T104" s="6"/>
      <c r="U104" s="6"/>
    </row>
    <row r="105" spans="1:21" s="79" customFormat="1" ht="51.6" hidden="1" customHeight="1" x14ac:dyDescent="0.2">
      <c r="A105" s="80" t="s">
        <v>141</v>
      </c>
      <c r="B105" s="84" t="s">
        <v>313</v>
      </c>
      <c r="C105" s="85"/>
      <c r="D105" s="85"/>
      <c r="E105" s="85">
        <f>+D105+C105</f>
        <v>0</v>
      </c>
      <c r="F105" s="85"/>
      <c r="G105" s="85"/>
      <c r="H105" s="85"/>
      <c r="I105" s="85"/>
      <c r="J105" s="85"/>
      <c r="K105" s="85"/>
      <c r="L105" s="85">
        <f t="shared" si="26"/>
        <v>0</v>
      </c>
      <c r="M105" s="85"/>
      <c r="N105" s="85"/>
      <c r="O105" s="85">
        <f t="shared" si="67"/>
        <v>0</v>
      </c>
      <c r="P105" s="85">
        <f t="shared" si="67"/>
        <v>0</v>
      </c>
      <c r="Q105" s="112">
        <f t="shared" si="68"/>
        <v>0</v>
      </c>
      <c r="R105" s="86">
        <f t="shared" si="69"/>
        <v>0</v>
      </c>
      <c r="S105" s="87">
        <f>+O105-P105</f>
        <v>0</v>
      </c>
      <c r="T105" s="6"/>
      <c r="U105" s="6"/>
    </row>
    <row r="106" spans="1:21" s="79" customFormat="1" ht="13.9" customHeight="1" x14ac:dyDescent="0.2">
      <c r="A106" s="80" t="s">
        <v>142</v>
      </c>
      <c r="B106" s="84" t="s">
        <v>81</v>
      </c>
      <c r="C106" s="124">
        <v>260000000</v>
      </c>
      <c r="D106" s="85"/>
      <c r="E106" s="85">
        <f>+D106+C106</f>
        <v>260000000</v>
      </c>
      <c r="F106" s="85">
        <v>289900</v>
      </c>
      <c r="G106" s="85"/>
      <c r="H106" s="85"/>
      <c r="I106" s="85"/>
      <c r="J106" s="85"/>
      <c r="K106" s="85"/>
      <c r="L106" s="85">
        <f t="shared" si="26"/>
        <v>0</v>
      </c>
      <c r="M106" s="85"/>
      <c r="N106" s="85"/>
      <c r="O106" s="85">
        <f t="shared" si="67"/>
        <v>260000000</v>
      </c>
      <c r="P106" s="85">
        <f t="shared" si="67"/>
        <v>289900</v>
      </c>
      <c r="Q106" s="112">
        <f t="shared" si="68"/>
        <v>0</v>
      </c>
      <c r="R106" s="86">
        <f t="shared" si="69"/>
        <v>0</v>
      </c>
      <c r="S106" s="87">
        <f>+O106-P106</f>
        <v>259710100</v>
      </c>
      <c r="T106" s="6"/>
      <c r="U106" s="6"/>
    </row>
    <row r="107" spans="1:21" s="79" customFormat="1" ht="13.9" hidden="1" customHeight="1" x14ac:dyDescent="0.2">
      <c r="A107" s="80" t="s">
        <v>143</v>
      </c>
      <c r="B107" s="84" t="s">
        <v>303</v>
      </c>
      <c r="C107" s="85"/>
      <c r="D107" s="85"/>
      <c r="E107" s="85">
        <f>+D107+C107</f>
        <v>0</v>
      </c>
      <c r="F107" s="85"/>
      <c r="G107" s="85">
        <v>0</v>
      </c>
      <c r="H107" s="85">
        <v>0</v>
      </c>
      <c r="I107" s="85"/>
      <c r="J107" s="85"/>
      <c r="K107" s="85"/>
      <c r="L107" s="85">
        <f t="shared" si="26"/>
        <v>0</v>
      </c>
      <c r="M107" s="85">
        <v>0</v>
      </c>
      <c r="N107" s="85">
        <v>0</v>
      </c>
      <c r="O107" s="85">
        <f t="shared" si="67"/>
        <v>0</v>
      </c>
      <c r="P107" s="85">
        <f t="shared" si="67"/>
        <v>0</v>
      </c>
      <c r="Q107" s="112">
        <f t="shared" si="68"/>
        <v>0</v>
      </c>
      <c r="R107" s="86">
        <f t="shared" si="69"/>
        <v>0</v>
      </c>
      <c r="S107" s="87">
        <f>+O107-P107</f>
        <v>0</v>
      </c>
      <c r="T107" s="6"/>
      <c r="U107" s="6"/>
    </row>
    <row r="108" spans="1:21" s="79" customFormat="1" ht="13.9" customHeight="1" x14ac:dyDescent="0.2">
      <c r="A108" s="80" t="s">
        <v>144</v>
      </c>
      <c r="B108" s="84" t="s">
        <v>82</v>
      </c>
      <c r="C108" s="124">
        <v>913656864</v>
      </c>
      <c r="D108" s="85"/>
      <c r="E108" s="85">
        <f>+D108+C108</f>
        <v>913656864</v>
      </c>
      <c r="F108" s="85">
        <v>448251430</v>
      </c>
      <c r="G108" s="85"/>
      <c r="H108" s="85"/>
      <c r="I108" s="85"/>
      <c r="J108" s="85"/>
      <c r="K108" s="85"/>
      <c r="L108" s="85">
        <f t="shared" si="26"/>
        <v>0</v>
      </c>
      <c r="M108" s="85"/>
      <c r="N108" s="85"/>
      <c r="O108" s="85">
        <f t="shared" si="67"/>
        <v>913656864</v>
      </c>
      <c r="P108" s="85">
        <f t="shared" si="67"/>
        <v>448251430</v>
      </c>
      <c r="Q108" s="112">
        <f t="shared" si="68"/>
        <v>0</v>
      </c>
      <c r="R108" s="86">
        <f t="shared" si="69"/>
        <v>0</v>
      </c>
      <c r="S108" s="87">
        <f>+O108-P108</f>
        <v>465405434</v>
      </c>
      <c r="T108" s="6"/>
      <c r="U108" s="6"/>
    </row>
    <row r="109" spans="1:21" s="79" customFormat="1" ht="12" x14ac:dyDescent="0.2">
      <c r="A109" s="80"/>
      <c r="B109" s="84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6"/>
      <c r="R109" s="86"/>
      <c r="S109" s="87"/>
      <c r="T109" s="6"/>
      <c r="U109" s="6"/>
    </row>
    <row r="110" spans="1:21" s="83" customFormat="1" ht="14.45" customHeight="1" x14ac:dyDescent="0.2">
      <c r="A110" s="81"/>
      <c r="B110" s="82" t="s">
        <v>83</v>
      </c>
      <c r="C110" s="122">
        <f>SUM(C111:C118)</f>
        <v>1530000000</v>
      </c>
      <c r="D110" s="122">
        <f t="shared" ref="D110:P110" si="70">SUM(D111:D118)</f>
        <v>0</v>
      </c>
      <c r="E110" s="122">
        <f t="shared" si="70"/>
        <v>1530000000</v>
      </c>
      <c r="F110" s="122">
        <f>SUM(F111:F118)</f>
        <v>252048209</v>
      </c>
      <c r="G110" s="122">
        <f t="shared" ref="G110:H110" si="71">SUM(G111:G118)</f>
        <v>0</v>
      </c>
      <c r="H110" s="122">
        <f t="shared" si="71"/>
        <v>0</v>
      </c>
      <c r="I110" s="122">
        <f t="shared" si="70"/>
        <v>0</v>
      </c>
      <c r="J110" s="122">
        <f t="shared" si="70"/>
        <v>0</v>
      </c>
      <c r="K110" s="122">
        <f t="shared" si="70"/>
        <v>0</v>
      </c>
      <c r="L110" s="122">
        <f t="shared" si="70"/>
        <v>0</v>
      </c>
      <c r="M110" s="122">
        <f t="shared" si="70"/>
        <v>0</v>
      </c>
      <c r="N110" s="122">
        <f t="shared" si="70"/>
        <v>0</v>
      </c>
      <c r="O110" s="122">
        <f t="shared" si="70"/>
        <v>1530000000</v>
      </c>
      <c r="P110" s="122">
        <f t="shared" si="70"/>
        <v>252048209</v>
      </c>
      <c r="Q110" s="118">
        <f>+G110+M110</f>
        <v>0</v>
      </c>
      <c r="R110" s="118">
        <f>+N110+H110</f>
        <v>0</v>
      </c>
      <c r="S110" s="123">
        <f>SUM(S111:S118)</f>
        <v>1277951791</v>
      </c>
      <c r="T110" s="6"/>
      <c r="U110" s="6"/>
    </row>
    <row r="111" spans="1:21" s="79" customFormat="1" ht="13.15" customHeight="1" x14ac:dyDescent="0.2">
      <c r="A111" s="80" t="s">
        <v>145</v>
      </c>
      <c r="B111" s="84" t="s">
        <v>84</v>
      </c>
      <c r="C111" s="124">
        <v>300000000</v>
      </c>
      <c r="D111" s="85"/>
      <c r="E111" s="85">
        <f t="shared" ref="E111:E118" si="72">+D111+C111</f>
        <v>300000000</v>
      </c>
      <c r="F111" s="85">
        <v>1828702</v>
      </c>
      <c r="G111" s="85">
        <v>0</v>
      </c>
      <c r="H111" s="85">
        <v>0</v>
      </c>
      <c r="I111" s="85"/>
      <c r="J111" s="85"/>
      <c r="K111" s="85"/>
      <c r="L111" s="85">
        <f t="shared" si="26"/>
        <v>0</v>
      </c>
      <c r="M111" s="85">
        <v>0</v>
      </c>
      <c r="N111" s="85">
        <v>0</v>
      </c>
      <c r="O111" s="85">
        <f t="shared" ref="O111:P118" si="73">+K111+E111</f>
        <v>300000000</v>
      </c>
      <c r="P111" s="85">
        <f t="shared" si="73"/>
        <v>1828702</v>
      </c>
      <c r="Q111" s="112">
        <f t="shared" ref="Q111:Q114" si="74">+G111-M111</f>
        <v>0</v>
      </c>
      <c r="R111" s="86">
        <f t="shared" ref="R111:R114" si="75">+H111+N111</f>
        <v>0</v>
      </c>
      <c r="S111" s="87">
        <f t="shared" ref="S111:S118" si="76">+O111-P111</f>
        <v>298171298</v>
      </c>
      <c r="T111" s="6"/>
      <c r="U111" s="6"/>
    </row>
    <row r="112" spans="1:21" s="79" customFormat="1" ht="13.15" hidden="1" customHeight="1" x14ac:dyDescent="0.2">
      <c r="A112" s="80" t="s">
        <v>289</v>
      </c>
      <c r="B112" s="84" t="s">
        <v>312</v>
      </c>
      <c r="C112" s="85"/>
      <c r="D112" s="85"/>
      <c r="E112" s="85">
        <f>+D112+C112</f>
        <v>0</v>
      </c>
      <c r="F112" s="85"/>
      <c r="G112" s="85"/>
      <c r="H112" s="85"/>
      <c r="I112" s="85"/>
      <c r="J112" s="85"/>
      <c r="K112" s="85"/>
      <c r="L112" s="85">
        <f>+K112+J112</f>
        <v>0</v>
      </c>
      <c r="M112" s="85"/>
      <c r="N112" s="85"/>
      <c r="O112" s="85">
        <f t="shared" si="73"/>
        <v>0</v>
      </c>
      <c r="P112" s="85">
        <f t="shared" si="73"/>
        <v>0</v>
      </c>
      <c r="Q112" s="112">
        <f t="shared" si="74"/>
        <v>0</v>
      </c>
      <c r="R112" s="86">
        <f t="shared" si="75"/>
        <v>0</v>
      </c>
      <c r="S112" s="87">
        <f t="shared" si="76"/>
        <v>0</v>
      </c>
      <c r="T112" s="6"/>
      <c r="U112" s="6"/>
    </row>
    <row r="113" spans="1:21" s="79" customFormat="1" ht="13.15" customHeight="1" x14ac:dyDescent="0.2">
      <c r="A113" s="80" t="s">
        <v>146</v>
      </c>
      <c r="B113" s="84" t="s">
        <v>85</v>
      </c>
      <c r="C113" s="124">
        <v>410000000</v>
      </c>
      <c r="D113" s="85"/>
      <c r="E113" s="85">
        <f t="shared" si="72"/>
        <v>410000000</v>
      </c>
      <c r="F113" s="85">
        <v>238833507</v>
      </c>
      <c r="G113" s="85"/>
      <c r="H113" s="85"/>
      <c r="I113" s="85"/>
      <c r="J113" s="85"/>
      <c r="K113" s="85"/>
      <c r="L113" s="85">
        <f t="shared" si="26"/>
        <v>0</v>
      </c>
      <c r="M113" s="85"/>
      <c r="N113" s="85"/>
      <c r="O113" s="85">
        <f t="shared" si="73"/>
        <v>410000000</v>
      </c>
      <c r="P113" s="85">
        <f t="shared" si="73"/>
        <v>238833507</v>
      </c>
      <c r="Q113" s="112">
        <f t="shared" si="74"/>
        <v>0</v>
      </c>
      <c r="R113" s="86">
        <f t="shared" si="75"/>
        <v>0</v>
      </c>
      <c r="S113" s="87">
        <f t="shared" si="76"/>
        <v>171166493</v>
      </c>
      <c r="T113" s="6"/>
      <c r="U113" s="6"/>
    </row>
    <row r="114" spans="1:21" s="79" customFormat="1" ht="13.15" hidden="1" customHeight="1" x14ac:dyDescent="0.2">
      <c r="A114" s="80" t="s">
        <v>147</v>
      </c>
      <c r="B114" s="84" t="s">
        <v>299</v>
      </c>
      <c r="C114" s="85"/>
      <c r="D114" s="85"/>
      <c r="E114" s="85">
        <f t="shared" si="72"/>
        <v>0</v>
      </c>
      <c r="F114" s="85"/>
      <c r="G114" s="85"/>
      <c r="H114" s="85"/>
      <c r="I114" s="85"/>
      <c r="J114" s="85"/>
      <c r="K114" s="85"/>
      <c r="L114" s="85">
        <f t="shared" si="26"/>
        <v>0</v>
      </c>
      <c r="M114" s="85"/>
      <c r="N114" s="85"/>
      <c r="O114" s="85">
        <f t="shared" si="73"/>
        <v>0</v>
      </c>
      <c r="P114" s="85">
        <f t="shared" si="73"/>
        <v>0</v>
      </c>
      <c r="Q114" s="112">
        <f t="shared" si="74"/>
        <v>0</v>
      </c>
      <c r="R114" s="86">
        <f t="shared" si="75"/>
        <v>0</v>
      </c>
      <c r="S114" s="87">
        <f t="shared" si="76"/>
        <v>0</v>
      </c>
      <c r="T114" s="6"/>
      <c r="U114" s="6"/>
    </row>
    <row r="115" spans="1:21" s="79" customFormat="1" ht="13.15" customHeight="1" x14ac:dyDescent="0.2">
      <c r="A115" s="80" t="s">
        <v>148</v>
      </c>
      <c r="B115" s="84" t="s">
        <v>86</v>
      </c>
      <c r="C115" s="85">
        <v>270000000</v>
      </c>
      <c r="D115" s="85"/>
      <c r="E115" s="85">
        <f t="shared" si="72"/>
        <v>270000000</v>
      </c>
      <c r="F115" s="85">
        <v>0</v>
      </c>
      <c r="G115" s="85"/>
      <c r="H115" s="85"/>
      <c r="I115" s="85"/>
      <c r="J115" s="85"/>
      <c r="K115" s="85"/>
      <c r="L115" s="85">
        <f t="shared" si="26"/>
        <v>0</v>
      </c>
      <c r="M115" s="85"/>
      <c r="N115" s="85"/>
      <c r="O115" s="85">
        <f t="shared" si="73"/>
        <v>270000000</v>
      </c>
      <c r="P115" s="85">
        <f t="shared" si="73"/>
        <v>0</v>
      </c>
      <c r="Q115" s="86"/>
      <c r="R115" s="86"/>
      <c r="S115" s="87">
        <f t="shared" si="76"/>
        <v>270000000</v>
      </c>
      <c r="T115" s="6"/>
      <c r="U115" s="6"/>
    </row>
    <row r="116" spans="1:21" s="79" customFormat="1" ht="13.15" customHeight="1" x14ac:dyDescent="0.2">
      <c r="A116" s="80" t="s">
        <v>149</v>
      </c>
      <c r="B116" s="84" t="s">
        <v>87</v>
      </c>
      <c r="C116" s="124">
        <v>550000000</v>
      </c>
      <c r="D116" s="85"/>
      <c r="E116" s="85">
        <f t="shared" si="72"/>
        <v>550000000</v>
      </c>
      <c r="F116" s="85">
        <v>11386000</v>
      </c>
      <c r="G116" s="85"/>
      <c r="H116" s="85"/>
      <c r="I116" s="85" t="s">
        <v>316</v>
      </c>
      <c r="J116" s="85"/>
      <c r="K116" s="85"/>
      <c r="L116" s="85">
        <f t="shared" si="26"/>
        <v>0</v>
      </c>
      <c r="M116" s="85"/>
      <c r="N116" s="85"/>
      <c r="O116" s="85">
        <f t="shared" si="73"/>
        <v>550000000</v>
      </c>
      <c r="P116" s="85">
        <f t="shared" si="73"/>
        <v>11386000</v>
      </c>
      <c r="Q116" s="112">
        <f t="shared" ref="Q116" si="77">+G116-M116</f>
        <v>0</v>
      </c>
      <c r="R116" s="86">
        <f t="shared" ref="R116" si="78">+H116+N116</f>
        <v>0</v>
      </c>
      <c r="S116" s="87">
        <f>+O116-P116</f>
        <v>538614000</v>
      </c>
      <c r="T116" s="6"/>
      <c r="U116" s="6"/>
    </row>
    <row r="117" spans="1:21" s="79" customFormat="1" ht="13.15" hidden="1" customHeight="1" x14ac:dyDescent="0.2">
      <c r="A117" s="80" t="s">
        <v>150</v>
      </c>
      <c r="B117" s="84" t="s">
        <v>300</v>
      </c>
      <c r="C117" s="85"/>
      <c r="D117" s="85"/>
      <c r="E117" s="85">
        <f t="shared" si="72"/>
        <v>0</v>
      </c>
      <c r="F117" s="85"/>
      <c r="G117" s="85"/>
      <c r="H117" s="85"/>
      <c r="I117" s="85"/>
      <c r="J117" s="85"/>
      <c r="K117" s="85"/>
      <c r="L117" s="85">
        <f t="shared" si="26"/>
        <v>0</v>
      </c>
      <c r="M117" s="85"/>
      <c r="N117" s="85"/>
      <c r="O117" s="85">
        <f t="shared" si="73"/>
        <v>0</v>
      </c>
      <c r="P117" s="85">
        <f t="shared" si="73"/>
        <v>0</v>
      </c>
      <c r="Q117" s="86"/>
      <c r="R117" s="86"/>
      <c r="S117" s="87">
        <f t="shared" si="76"/>
        <v>0</v>
      </c>
      <c r="T117" s="6"/>
      <c r="U117" s="6"/>
    </row>
    <row r="118" spans="1:21" s="79" customFormat="1" ht="13.15" hidden="1" customHeight="1" x14ac:dyDescent="0.2">
      <c r="A118" s="80" t="s">
        <v>151</v>
      </c>
      <c r="B118" s="84" t="s">
        <v>88</v>
      </c>
      <c r="C118" s="85"/>
      <c r="D118" s="85"/>
      <c r="E118" s="85">
        <f t="shared" si="72"/>
        <v>0</v>
      </c>
      <c r="F118" s="85"/>
      <c r="G118" s="85"/>
      <c r="H118" s="85"/>
      <c r="I118" s="85"/>
      <c r="J118" s="85"/>
      <c r="K118" s="85"/>
      <c r="L118" s="85">
        <f t="shared" si="26"/>
        <v>0</v>
      </c>
      <c r="M118" s="85"/>
      <c r="N118" s="85"/>
      <c r="O118" s="85">
        <f t="shared" si="73"/>
        <v>0</v>
      </c>
      <c r="P118" s="85">
        <f t="shared" si="73"/>
        <v>0</v>
      </c>
      <c r="Q118" s="86"/>
      <c r="R118" s="86"/>
      <c r="S118" s="87">
        <f t="shared" si="76"/>
        <v>0</v>
      </c>
      <c r="T118" s="6"/>
      <c r="U118" s="6"/>
    </row>
    <row r="119" spans="1:21" s="79" customFormat="1" ht="12" hidden="1" x14ac:dyDescent="0.2">
      <c r="A119" s="80"/>
      <c r="B119" s="84"/>
      <c r="C119" s="85"/>
      <c r="D119" s="85"/>
      <c r="E119" s="85"/>
      <c r="F119" s="85"/>
      <c r="G119" s="85"/>
      <c r="H119" s="85"/>
      <c r="I119" s="85"/>
      <c r="J119" s="85"/>
      <c r="K119" s="85"/>
      <c r="L119" s="85"/>
      <c r="M119" s="85"/>
      <c r="N119" s="85"/>
      <c r="O119" s="85"/>
      <c r="P119" s="85"/>
      <c r="Q119" s="86"/>
      <c r="R119" s="86"/>
      <c r="S119" s="87"/>
      <c r="T119" s="6"/>
      <c r="U119" s="6"/>
    </row>
    <row r="120" spans="1:21" s="79" customFormat="1" ht="12" hidden="1" customHeight="1" x14ac:dyDescent="0.2">
      <c r="A120" s="88"/>
      <c r="B120" s="125" t="s">
        <v>326</v>
      </c>
      <c r="C120" s="126">
        <f t="shared" ref="C120:H120" si="79">+C126+C122</f>
        <v>0</v>
      </c>
      <c r="D120" s="126">
        <f t="shared" si="79"/>
        <v>0</v>
      </c>
      <c r="E120" s="127">
        <f t="shared" si="79"/>
        <v>0</v>
      </c>
      <c r="F120" s="127">
        <f t="shared" si="79"/>
        <v>0</v>
      </c>
      <c r="G120" s="127" t="e">
        <f t="shared" si="79"/>
        <v>#REF!</v>
      </c>
      <c r="H120" s="127" t="e">
        <f t="shared" si="79"/>
        <v>#REF!</v>
      </c>
      <c r="I120" s="126">
        <f>+I122</f>
        <v>0</v>
      </c>
      <c r="J120" s="126">
        <f>+J122</f>
        <v>0</v>
      </c>
      <c r="K120" s="126">
        <f>+K122</f>
        <v>0</v>
      </c>
      <c r="L120" s="126">
        <f>+L122</f>
        <v>0</v>
      </c>
      <c r="M120" s="127">
        <f t="shared" ref="M120:S120" si="80">+M126+M122</f>
        <v>0</v>
      </c>
      <c r="N120" s="127">
        <f t="shared" si="80"/>
        <v>0</v>
      </c>
      <c r="O120" s="126">
        <f t="shared" si="80"/>
        <v>0</v>
      </c>
      <c r="P120" s="126">
        <f t="shared" si="80"/>
        <v>0</v>
      </c>
      <c r="Q120" s="128"/>
      <c r="R120" s="128"/>
      <c r="S120" s="129">
        <f t="shared" si="80"/>
        <v>0</v>
      </c>
      <c r="T120" s="6"/>
      <c r="U120" s="6"/>
    </row>
    <row r="121" spans="1:21" s="79" customFormat="1" ht="12" hidden="1" customHeight="1" x14ac:dyDescent="0.2">
      <c r="A121" s="80"/>
      <c r="B121" s="130"/>
      <c r="C121" s="85"/>
      <c r="D121" s="85"/>
      <c r="E121" s="85"/>
      <c r="F121" s="85"/>
      <c r="G121" s="85"/>
      <c r="H121" s="85"/>
      <c r="I121" s="85"/>
      <c r="J121" s="85"/>
      <c r="K121" s="85"/>
      <c r="L121" s="85"/>
      <c r="M121" s="85"/>
      <c r="N121" s="85"/>
      <c r="O121" s="85"/>
      <c r="P121" s="85"/>
      <c r="Q121" s="86"/>
      <c r="R121" s="86"/>
      <c r="S121" s="87"/>
      <c r="T121" s="6"/>
      <c r="U121" s="6"/>
    </row>
    <row r="122" spans="1:21" s="79" customFormat="1" ht="12" hidden="1" customHeight="1" x14ac:dyDescent="0.2">
      <c r="A122" s="45"/>
      <c r="B122" s="89" t="s">
        <v>335</v>
      </c>
      <c r="C122" s="90">
        <f>+C123</f>
        <v>0</v>
      </c>
      <c r="D122" s="90">
        <f>+D124</f>
        <v>0</v>
      </c>
      <c r="E122" s="91">
        <f t="shared" ref="E122:S122" si="81">+E124</f>
        <v>0</v>
      </c>
      <c r="F122" s="91">
        <f t="shared" si="81"/>
        <v>0</v>
      </c>
      <c r="G122" s="91">
        <f t="shared" si="81"/>
        <v>0</v>
      </c>
      <c r="H122" s="91">
        <f t="shared" si="81"/>
        <v>0</v>
      </c>
      <c r="I122" s="90">
        <f t="shared" si="81"/>
        <v>0</v>
      </c>
      <c r="J122" s="90">
        <f t="shared" si="81"/>
        <v>0</v>
      </c>
      <c r="K122" s="90">
        <f t="shared" si="81"/>
        <v>0</v>
      </c>
      <c r="L122" s="90">
        <f t="shared" si="81"/>
        <v>0</v>
      </c>
      <c r="M122" s="91">
        <f t="shared" si="81"/>
        <v>0</v>
      </c>
      <c r="N122" s="91">
        <f t="shared" si="81"/>
        <v>0</v>
      </c>
      <c r="O122" s="90">
        <f t="shared" si="81"/>
        <v>0</v>
      </c>
      <c r="P122" s="90">
        <f t="shared" si="81"/>
        <v>0</v>
      </c>
      <c r="Q122" s="92"/>
      <c r="R122" s="92"/>
      <c r="S122" s="93">
        <f t="shared" si="81"/>
        <v>0</v>
      </c>
      <c r="T122" s="6"/>
      <c r="U122" s="6"/>
    </row>
    <row r="123" spans="1:21" s="79" customFormat="1" ht="12" hidden="1" customHeight="1" x14ac:dyDescent="0.2">
      <c r="A123" s="80"/>
      <c r="B123" s="84"/>
      <c r="C123" s="85"/>
      <c r="D123" s="85"/>
      <c r="E123" s="85"/>
      <c r="F123" s="85"/>
      <c r="G123" s="85"/>
      <c r="H123" s="85"/>
      <c r="I123" s="85"/>
      <c r="J123" s="85"/>
      <c r="K123" s="85"/>
      <c r="L123" s="85"/>
      <c r="M123" s="85"/>
      <c r="N123" s="85"/>
      <c r="O123" s="85"/>
      <c r="P123" s="85"/>
      <c r="Q123" s="86"/>
      <c r="R123" s="86"/>
      <c r="S123" s="87"/>
      <c r="T123" s="6"/>
      <c r="U123" s="6"/>
    </row>
    <row r="124" spans="1:21" s="79" customFormat="1" ht="43.9" hidden="1" customHeight="1" x14ac:dyDescent="0.2">
      <c r="A124" s="10" t="s">
        <v>322</v>
      </c>
      <c r="B124" s="39" t="s">
        <v>323</v>
      </c>
      <c r="C124" s="85"/>
      <c r="D124" s="85"/>
      <c r="E124" s="85">
        <f>+D124+C124</f>
        <v>0</v>
      </c>
      <c r="F124" s="85"/>
      <c r="G124" s="85"/>
      <c r="H124" s="85"/>
      <c r="I124" s="85">
        <v>0</v>
      </c>
      <c r="J124" s="85">
        <v>0</v>
      </c>
      <c r="K124" s="85">
        <v>0</v>
      </c>
      <c r="L124" s="85">
        <v>0</v>
      </c>
      <c r="M124" s="85"/>
      <c r="N124" s="85"/>
      <c r="O124" s="85">
        <f>+K124+E124</f>
        <v>0</v>
      </c>
      <c r="P124" s="85">
        <f>+L124+F124</f>
        <v>0</v>
      </c>
      <c r="Q124" s="86"/>
      <c r="R124" s="86"/>
      <c r="S124" s="87">
        <f>+O124-P124</f>
        <v>0</v>
      </c>
      <c r="T124" s="6"/>
      <c r="U124" s="6"/>
    </row>
    <row r="125" spans="1:21" s="79" customFormat="1" ht="12" hidden="1" x14ac:dyDescent="0.2">
      <c r="A125" s="10"/>
      <c r="B125" s="39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6"/>
      <c r="R125" s="86"/>
      <c r="S125" s="87"/>
      <c r="T125" s="6"/>
      <c r="U125" s="6"/>
    </row>
    <row r="126" spans="1:21" s="83" customFormat="1" ht="30.6" customHeight="1" x14ac:dyDescent="0.2">
      <c r="A126" s="94"/>
      <c r="B126" s="131" t="s">
        <v>342</v>
      </c>
      <c r="C126" s="132"/>
      <c r="D126" s="132">
        <f>SUM(D127:D127)</f>
        <v>0</v>
      </c>
      <c r="E126" s="132">
        <f>SUM(E127:E127)</f>
        <v>0</v>
      </c>
      <c r="F126" s="132">
        <f>SUM(F127:F127)</f>
        <v>0</v>
      </c>
      <c r="G126" s="132" t="e">
        <f>+G127+#REF!+#REF!</f>
        <v>#REF!</v>
      </c>
      <c r="H126" s="132" t="e">
        <f>+H127+#REF!+#REF!</f>
        <v>#REF!</v>
      </c>
      <c r="I126" s="132">
        <f>+I127</f>
        <v>0</v>
      </c>
      <c r="J126" s="132">
        <f>+J127</f>
        <v>0</v>
      </c>
      <c r="K126" s="132">
        <f>+K127</f>
        <v>0</v>
      </c>
      <c r="L126" s="132">
        <f>+L127</f>
        <v>0</v>
      </c>
      <c r="M126" s="132">
        <f>+M127</f>
        <v>0</v>
      </c>
      <c r="N126" s="132">
        <f>+N127</f>
        <v>0</v>
      </c>
      <c r="O126" s="132">
        <f>+O127</f>
        <v>0</v>
      </c>
      <c r="P126" s="132">
        <f>+P127</f>
        <v>0</v>
      </c>
      <c r="Q126" s="132">
        <f>+Q127</f>
        <v>0</v>
      </c>
      <c r="R126" s="132">
        <f>+R127</f>
        <v>0</v>
      </c>
      <c r="S126" s="132">
        <f>+S127</f>
        <v>0</v>
      </c>
      <c r="T126" s="14"/>
      <c r="U126" s="14"/>
    </row>
    <row r="127" spans="1:21" s="79" customFormat="1" ht="12" x14ac:dyDescent="0.2">
      <c r="A127" s="80"/>
      <c r="B127" s="84"/>
      <c r="C127" s="85"/>
      <c r="D127" s="85"/>
      <c r="E127" s="85">
        <f t="shared" ref="E127" si="82">+D127</f>
        <v>0</v>
      </c>
      <c r="F127" s="85"/>
      <c r="G127" s="85"/>
      <c r="H127" s="85"/>
      <c r="I127" s="85"/>
      <c r="J127" s="85"/>
      <c r="K127" s="85"/>
      <c r="L127" s="85"/>
      <c r="M127" s="85"/>
      <c r="N127" s="85"/>
      <c r="O127" s="85">
        <f t="shared" ref="O127:P127" si="83">+K127+E127</f>
        <v>0</v>
      </c>
      <c r="P127" s="85">
        <f t="shared" si="83"/>
        <v>0</v>
      </c>
      <c r="Q127" s="112">
        <f t="shared" ref="Q127:Q128" si="84">+G127-M127</f>
        <v>0</v>
      </c>
      <c r="R127" s="86">
        <f t="shared" ref="R127:R128" si="85">+H127+N127</f>
        <v>0</v>
      </c>
      <c r="S127" s="87">
        <f>+O127-P127</f>
        <v>0</v>
      </c>
      <c r="T127" s="6"/>
      <c r="U127" s="6"/>
    </row>
    <row r="128" spans="1:21" s="79" customFormat="1" ht="12" hidden="1" customHeight="1" x14ac:dyDescent="0.2">
      <c r="A128" s="80"/>
      <c r="B128" s="84"/>
      <c r="C128" s="85"/>
      <c r="D128" s="85"/>
      <c r="E128" s="85">
        <f t="shared" ref="E128:E132" si="86">+D128+C128</f>
        <v>0</v>
      </c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112">
        <f t="shared" si="84"/>
        <v>0</v>
      </c>
      <c r="R128" s="86">
        <f t="shared" si="85"/>
        <v>0</v>
      </c>
      <c r="S128" s="87"/>
      <c r="T128" s="6"/>
      <c r="U128" s="6"/>
    </row>
    <row r="129" spans="1:21" s="79" customFormat="1" ht="11.45" hidden="1" customHeight="1" x14ac:dyDescent="0.2">
      <c r="A129" s="80"/>
      <c r="B129" s="84"/>
      <c r="C129" s="85"/>
      <c r="D129" s="85"/>
      <c r="E129" s="85">
        <f t="shared" si="86"/>
        <v>0</v>
      </c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6"/>
      <c r="R129" s="86"/>
      <c r="S129" s="113"/>
      <c r="T129" s="6"/>
      <c r="U129" s="6"/>
    </row>
    <row r="130" spans="1:21" s="79" customFormat="1" ht="11.45" hidden="1" customHeight="1" x14ac:dyDescent="0.2">
      <c r="A130" s="80"/>
      <c r="B130" s="84"/>
      <c r="C130" s="85"/>
      <c r="D130" s="85"/>
      <c r="E130" s="85">
        <f t="shared" si="86"/>
        <v>0</v>
      </c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6"/>
      <c r="R130" s="86"/>
      <c r="S130" s="87"/>
      <c r="T130" s="6"/>
      <c r="U130" s="6"/>
    </row>
    <row r="131" spans="1:21" s="79" customFormat="1" ht="11.45" hidden="1" customHeight="1" x14ac:dyDescent="0.2">
      <c r="A131" s="80"/>
      <c r="B131" s="84"/>
      <c r="C131" s="85"/>
      <c r="D131" s="85"/>
      <c r="E131" s="85">
        <f t="shared" si="86"/>
        <v>0</v>
      </c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6"/>
      <c r="R131" s="86"/>
      <c r="S131" s="87"/>
      <c r="T131" s="6"/>
      <c r="U131" s="6"/>
    </row>
    <row r="132" spans="1:21" ht="13.15" customHeight="1" x14ac:dyDescent="0.2">
      <c r="A132" s="41"/>
      <c r="B132" s="133"/>
      <c r="C132" s="133"/>
      <c r="D132" s="133"/>
      <c r="E132" s="85">
        <f t="shared" si="86"/>
        <v>0</v>
      </c>
      <c r="F132" s="133"/>
      <c r="G132" s="133"/>
      <c r="H132" s="133"/>
      <c r="I132" s="227"/>
      <c r="J132" s="133"/>
      <c r="K132" s="133"/>
      <c r="L132" s="133"/>
      <c r="M132" s="133"/>
      <c r="N132" s="133"/>
      <c r="O132" s="133"/>
      <c r="P132" s="133"/>
      <c r="Q132" s="134"/>
      <c r="R132" s="134"/>
      <c r="S132" s="135"/>
      <c r="T132" s="6"/>
      <c r="U132" s="6"/>
    </row>
    <row r="133" spans="1:21" s="7" customFormat="1" thickBot="1" x14ac:dyDescent="0.25">
      <c r="A133" s="11">
        <v>7</v>
      </c>
      <c r="B133" s="136" t="s">
        <v>52</v>
      </c>
      <c r="C133" s="137">
        <v>0</v>
      </c>
      <c r="D133" s="137">
        <v>0</v>
      </c>
      <c r="E133" s="137">
        <v>0</v>
      </c>
      <c r="F133" s="137"/>
      <c r="G133" s="137">
        <v>0</v>
      </c>
      <c r="H133" s="137">
        <v>0</v>
      </c>
      <c r="I133" s="137">
        <v>0</v>
      </c>
      <c r="J133" s="137">
        <v>0</v>
      </c>
      <c r="K133" s="137">
        <f>+J133+I133</f>
        <v>0</v>
      </c>
      <c r="L133" s="137">
        <v>0</v>
      </c>
      <c r="M133" s="137">
        <v>0</v>
      </c>
      <c r="N133" s="137">
        <v>0</v>
      </c>
      <c r="O133" s="137">
        <f>+C133+I133</f>
        <v>0</v>
      </c>
      <c r="P133" s="248">
        <f>+F133+L133</f>
        <v>0</v>
      </c>
      <c r="Q133" s="247"/>
      <c r="R133" s="138"/>
      <c r="S133" s="138">
        <f>+O133-P133</f>
        <v>0</v>
      </c>
      <c r="T133" s="6"/>
      <c r="U133" s="6"/>
    </row>
    <row r="134" spans="1:21" ht="13.5" thickBot="1" x14ac:dyDescent="0.25">
      <c r="A134" s="4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39"/>
      <c r="T134" s="6"/>
      <c r="U134" s="6"/>
    </row>
    <row r="135" spans="1:21" ht="13.5" thickBot="1" x14ac:dyDescent="0.25">
      <c r="A135" s="65"/>
      <c r="B135" s="140" t="s">
        <v>53</v>
      </c>
      <c r="C135" s="141">
        <f t="shared" ref="C135:S135" si="87">+C41+C38</f>
        <v>116556063584</v>
      </c>
      <c r="D135" s="141">
        <f t="shared" si="87"/>
        <v>0</v>
      </c>
      <c r="E135" s="141">
        <f t="shared" si="87"/>
        <v>116556063584</v>
      </c>
      <c r="F135" s="141">
        <f>+F41+F38</f>
        <v>18574255417</v>
      </c>
      <c r="G135" s="141" t="e">
        <f t="shared" si="87"/>
        <v>#REF!</v>
      </c>
      <c r="H135" s="141" t="e">
        <f t="shared" si="87"/>
        <v>#REF!</v>
      </c>
      <c r="I135" s="141">
        <f t="shared" si="87"/>
        <v>4539800000</v>
      </c>
      <c r="J135" s="141">
        <f t="shared" si="87"/>
        <v>85519067516</v>
      </c>
      <c r="K135" s="141">
        <f t="shared" si="87"/>
        <v>90058867516</v>
      </c>
      <c r="L135" s="141">
        <f t="shared" si="87"/>
        <v>1066866620</v>
      </c>
      <c r="M135" s="141">
        <f t="shared" si="87"/>
        <v>0</v>
      </c>
      <c r="N135" s="141">
        <f t="shared" si="87"/>
        <v>0</v>
      </c>
      <c r="O135" s="141">
        <f t="shared" si="87"/>
        <v>206614931100</v>
      </c>
      <c r="P135" s="141">
        <f t="shared" si="87"/>
        <v>19641122037</v>
      </c>
      <c r="Q135" s="142"/>
      <c r="R135" s="142"/>
      <c r="S135" s="143">
        <f t="shared" si="87"/>
        <v>186973809063</v>
      </c>
      <c r="T135" s="13"/>
      <c r="U135" s="13"/>
    </row>
    <row r="136" spans="1:21" x14ac:dyDescent="0.2">
      <c r="E136" s="13"/>
      <c r="F136" s="13"/>
      <c r="G136" s="13"/>
      <c r="H136" s="13"/>
      <c r="O136" s="13"/>
      <c r="P136" s="13"/>
      <c r="Q136" s="13"/>
      <c r="R136" s="13"/>
      <c r="S136" s="13"/>
    </row>
    <row r="137" spans="1:21" x14ac:dyDescent="0.2">
      <c r="C137" s="249"/>
      <c r="E137" s="13"/>
      <c r="F137" s="13"/>
      <c r="G137" s="13"/>
      <c r="H137" s="13"/>
      <c r="O137" s="13"/>
      <c r="P137" s="13"/>
      <c r="Q137" s="13"/>
      <c r="R137" s="13"/>
      <c r="S137" s="13"/>
    </row>
    <row r="138" spans="1:21" x14ac:dyDescent="0.2">
      <c r="C138" s="37"/>
      <c r="E138" s="13"/>
      <c r="F138" s="13"/>
      <c r="G138" s="13"/>
      <c r="H138" s="13"/>
      <c r="O138" s="13"/>
      <c r="P138" s="13"/>
      <c r="Q138" s="13"/>
      <c r="R138" s="13"/>
      <c r="S138" s="13"/>
    </row>
    <row r="139" spans="1:21" x14ac:dyDescent="0.2">
      <c r="C139" s="37"/>
      <c r="E139" s="13"/>
      <c r="O139" s="13"/>
      <c r="P139" s="13"/>
      <c r="Q139" s="13"/>
      <c r="R139" s="13"/>
    </row>
    <row r="140" spans="1:21" x14ac:dyDescent="0.2">
      <c r="C140" s="37"/>
      <c r="D140" s="43"/>
      <c r="E140" s="154"/>
      <c r="F140" s="154"/>
      <c r="H140" s="43"/>
      <c r="I140" s="43"/>
      <c r="J140" s="43"/>
      <c r="K140" s="43"/>
      <c r="O140" s="13"/>
      <c r="P140" s="13"/>
    </row>
    <row r="141" spans="1:21" x14ac:dyDescent="0.2">
      <c r="C141" s="37"/>
      <c r="D141" s="43"/>
      <c r="E141" s="154"/>
      <c r="F141" s="154"/>
      <c r="H141" s="43"/>
      <c r="I141" s="43"/>
      <c r="J141" s="43"/>
      <c r="K141" s="43"/>
      <c r="O141" s="13"/>
    </row>
    <row r="142" spans="1:21" x14ac:dyDescent="0.2">
      <c r="E142" s="154"/>
      <c r="F142" s="154"/>
      <c r="H142" s="43"/>
      <c r="I142" s="43"/>
      <c r="J142" s="43"/>
      <c r="K142" s="43"/>
    </row>
  </sheetData>
  <mergeCells count="9">
    <mergeCell ref="B6:B7"/>
    <mergeCell ref="C6:F6"/>
    <mergeCell ref="I6:L6"/>
    <mergeCell ref="O6:S6"/>
    <mergeCell ref="A1:S1"/>
    <mergeCell ref="A2:S2"/>
    <mergeCell ref="A3:S3"/>
    <mergeCell ref="A4:S4"/>
    <mergeCell ref="A5:S5"/>
  </mergeCells>
  <pageMargins left="0.31496062992125984" right="0.35433070866141736" top="0.55118110236220474" bottom="0.51181102362204722" header="0.31496062992125984" footer="0.19685039370078741"/>
  <pageSetup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MARZO 2020</vt:lpstr>
      <vt:lpstr>GASTOS MARZO 2020</vt:lpstr>
      <vt:lpstr>'GASTOS MARZO 2020'!Área_de_impresión</vt:lpstr>
      <vt:lpstr>'INGRESOS MARZO 2020'!Área_de_impresión</vt:lpstr>
      <vt:lpstr>'GASTOS MARZO 2020'!Títulos_a_imprimir</vt:lpstr>
      <vt:lpstr>'INGRESOS MARZO 2020'!Títulos_a_imprimir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FINANCIERA</cp:lastModifiedBy>
  <cp:lastPrinted>2020-07-23T05:32:00Z</cp:lastPrinted>
  <dcterms:created xsi:type="dcterms:W3CDTF">2004-01-28T22:51:19Z</dcterms:created>
  <dcterms:modified xsi:type="dcterms:W3CDTF">2020-07-23T05:32:44Z</dcterms:modified>
</cp:coreProperties>
</file>