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D:\FINANCIERA\Desktop\SynologyDrive\Stephany Zuñiga\CORPAMAG-PRESUPUESTO\EJECUCION INGRESOS Y GASTOS\INFORMES ANUALES\EJECUCION VIGENCIA 2024\MARZO 2024\"/>
    </mc:Choice>
  </mc:AlternateContent>
  <bookViews>
    <workbookView xWindow="0" yWindow="0" windowWidth="21600" windowHeight="9135" tabRatio="580"/>
  </bookViews>
  <sheets>
    <sheet name="INGRESOS MARZO 2024" sheetId="25" r:id="rId1"/>
    <sheet name="GASTOS MARZO 2024" sheetId="27" r:id="rId2"/>
  </sheets>
  <definedNames>
    <definedName name="_xlnm._FilterDatabase" localSheetId="0" hidden="1">'INGRESOS MARZO 2024'!$B$6:$I$86</definedName>
    <definedName name="_xlnm.Print_Area" localSheetId="0">'INGRESOS MARZO 2024'!$B$1:$I$96</definedName>
    <definedName name="_xlnm.Print_Titles" localSheetId="1">'GASTOS MARZO 2024'!$2:$7</definedName>
    <definedName name="_xlnm.Print_Titles" localSheetId="0">'INGRESOS MARZO 2024'!$1:$6</definedName>
  </definedNames>
  <calcPr calcId="152511"/>
</workbook>
</file>

<file path=xl/calcChain.xml><?xml version="1.0" encoding="utf-8"?>
<calcChain xmlns="http://schemas.openxmlformats.org/spreadsheetml/2006/main">
  <c r="G34" i="27" l="1"/>
  <c r="G18" i="27"/>
  <c r="G24" i="27" l="1"/>
  <c r="G11" i="27"/>
  <c r="H20" i="27"/>
  <c r="P35" i="27" l="1"/>
  <c r="P29" i="27"/>
  <c r="P36" i="27"/>
  <c r="P8" i="27"/>
  <c r="P34" i="27" l="1"/>
  <c r="I19" i="25"/>
  <c r="H52" i="25" l="1"/>
  <c r="H41" i="25"/>
  <c r="H27" i="25" l="1"/>
  <c r="G27" i="25"/>
  <c r="G26" i="25"/>
  <c r="H44" i="25" l="1"/>
  <c r="P21" i="27" l="1"/>
  <c r="P20" i="27"/>
  <c r="P19" i="27"/>
  <c r="P13" i="27"/>
  <c r="P9" i="27"/>
  <c r="C34" i="27" l="1"/>
  <c r="G111" i="27" l="1"/>
  <c r="E111" i="27"/>
  <c r="D111" i="27"/>
  <c r="C111" i="27"/>
  <c r="F110" i="27"/>
  <c r="F109" i="27"/>
  <c r="F108" i="27"/>
  <c r="F107" i="27"/>
  <c r="P95" i="27"/>
  <c r="F95" i="27"/>
  <c r="P94" i="27"/>
  <c r="F94" i="27"/>
  <c r="H94" i="27" s="1"/>
  <c r="P93" i="27"/>
  <c r="F93" i="27"/>
  <c r="P92" i="27"/>
  <c r="F92" i="27"/>
  <c r="H92" i="27" s="1"/>
  <c r="M91" i="27"/>
  <c r="L91" i="27"/>
  <c r="K91" i="27"/>
  <c r="J91" i="27"/>
  <c r="I91" i="27"/>
  <c r="G91" i="27"/>
  <c r="E91" i="27"/>
  <c r="D91" i="27"/>
  <c r="C91" i="27"/>
  <c r="P89" i="27"/>
  <c r="F89" i="27"/>
  <c r="F88" i="27" s="1"/>
  <c r="M88" i="27"/>
  <c r="L88" i="27"/>
  <c r="K88" i="27"/>
  <c r="J88" i="27"/>
  <c r="I88" i="27"/>
  <c r="G88" i="27"/>
  <c r="E88" i="27"/>
  <c r="D88" i="27"/>
  <c r="C88" i="27"/>
  <c r="P86" i="27"/>
  <c r="F86" i="27"/>
  <c r="P85" i="27"/>
  <c r="F85" i="27"/>
  <c r="H85" i="27" s="1"/>
  <c r="M84" i="27"/>
  <c r="L84" i="27"/>
  <c r="K84" i="27"/>
  <c r="J84" i="27"/>
  <c r="I84" i="27"/>
  <c r="G84" i="27"/>
  <c r="E84" i="27"/>
  <c r="D84" i="27"/>
  <c r="C84" i="27"/>
  <c r="P82" i="27"/>
  <c r="F82" i="27"/>
  <c r="O82" i="27" s="1"/>
  <c r="P81" i="27"/>
  <c r="F81" i="27"/>
  <c r="O81" i="27" s="1"/>
  <c r="P80" i="27"/>
  <c r="F80" i="27"/>
  <c r="O80" i="27" s="1"/>
  <c r="P79" i="27"/>
  <c r="F79" i="27"/>
  <c r="O79" i="27" s="1"/>
  <c r="M78" i="27"/>
  <c r="L78" i="27"/>
  <c r="K78" i="27"/>
  <c r="J78" i="27"/>
  <c r="I78" i="27"/>
  <c r="G78" i="27"/>
  <c r="E78" i="27"/>
  <c r="D78" i="27"/>
  <c r="C78" i="27"/>
  <c r="P76" i="27"/>
  <c r="F76" i="27"/>
  <c r="M75" i="27"/>
  <c r="L75" i="27"/>
  <c r="J75" i="27"/>
  <c r="I75" i="27"/>
  <c r="G75" i="27"/>
  <c r="E75" i="27"/>
  <c r="D75" i="27"/>
  <c r="C75" i="27"/>
  <c r="P73" i="27"/>
  <c r="F73" i="27"/>
  <c r="P72" i="27"/>
  <c r="F72" i="27"/>
  <c r="H72" i="27" s="1"/>
  <c r="P71" i="27"/>
  <c r="F71" i="27"/>
  <c r="P70" i="27"/>
  <c r="F70" i="27"/>
  <c r="H70" i="27" s="1"/>
  <c r="M69" i="27"/>
  <c r="L69" i="27"/>
  <c r="K69" i="27"/>
  <c r="J69" i="27"/>
  <c r="I69" i="27"/>
  <c r="G69" i="27"/>
  <c r="E69" i="27"/>
  <c r="D69" i="27"/>
  <c r="C69" i="27"/>
  <c r="P67" i="27"/>
  <c r="F67" i="27"/>
  <c r="O67" i="27" s="1"/>
  <c r="P66" i="27"/>
  <c r="F66" i="27"/>
  <c r="O66" i="27" s="1"/>
  <c r="P65" i="27"/>
  <c r="F65" i="27"/>
  <c r="H65" i="27" s="1"/>
  <c r="P64" i="27"/>
  <c r="F64" i="27"/>
  <c r="O64" i="27" s="1"/>
  <c r="M63" i="27"/>
  <c r="L63" i="27"/>
  <c r="K63" i="27"/>
  <c r="J63" i="27"/>
  <c r="I63" i="27"/>
  <c r="G63" i="27"/>
  <c r="E63" i="27"/>
  <c r="D63" i="27"/>
  <c r="C63" i="27"/>
  <c r="P61" i="27"/>
  <c r="F61" i="27"/>
  <c r="O61" i="27" s="1"/>
  <c r="P60" i="27"/>
  <c r="F60" i="27"/>
  <c r="O60" i="27" s="1"/>
  <c r="P59" i="27"/>
  <c r="O59" i="27"/>
  <c r="H59" i="27"/>
  <c r="P58" i="27"/>
  <c r="F58" i="27"/>
  <c r="P57" i="27"/>
  <c r="F57" i="27"/>
  <c r="H57" i="27" s="1"/>
  <c r="P56" i="27"/>
  <c r="O56" i="27"/>
  <c r="H56" i="27"/>
  <c r="P55" i="27"/>
  <c r="F55" i="27"/>
  <c r="O55" i="27" s="1"/>
  <c r="P54" i="27"/>
  <c r="F54" i="27"/>
  <c r="O54" i="27" s="1"/>
  <c r="M53" i="27"/>
  <c r="L53" i="27"/>
  <c r="K53" i="27"/>
  <c r="J53" i="27"/>
  <c r="I53" i="27"/>
  <c r="G53" i="27"/>
  <c r="E53" i="27"/>
  <c r="D53" i="27"/>
  <c r="C53" i="27"/>
  <c r="P51" i="27"/>
  <c r="F51" i="27"/>
  <c r="P50" i="27"/>
  <c r="F50" i="27"/>
  <c r="H50" i="27" s="1"/>
  <c r="P49" i="27"/>
  <c r="F49" i="27"/>
  <c r="P48" i="27"/>
  <c r="F48" i="27"/>
  <c r="H48" i="27" s="1"/>
  <c r="M47" i="27"/>
  <c r="L47" i="27"/>
  <c r="K47" i="27"/>
  <c r="J47" i="27"/>
  <c r="I47" i="27"/>
  <c r="G47" i="27"/>
  <c r="E47" i="27"/>
  <c r="D47" i="27"/>
  <c r="C47" i="27"/>
  <c r="P39" i="27"/>
  <c r="P38" i="27" s="1"/>
  <c r="L39" i="27"/>
  <c r="F39" i="27"/>
  <c r="F38" i="27" s="1"/>
  <c r="M38" i="27"/>
  <c r="K38" i="27"/>
  <c r="K41" i="27" s="1"/>
  <c r="J38" i="27"/>
  <c r="J41" i="27" s="1"/>
  <c r="I38" i="27"/>
  <c r="I41" i="27" s="1"/>
  <c r="G38" i="27"/>
  <c r="G41" i="27" s="1"/>
  <c r="E38" i="27"/>
  <c r="D38" i="27"/>
  <c r="C38" i="27"/>
  <c r="C41" i="27" s="1"/>
  <c r="F36" i="27"/>
  <c r="O36" i="27" s="1"/>
  <c r="Q36" i="27" s="1"/>
  <c r="F35" i="27"/>
  <c r="E34" i="27"/>
  <c r="D34" i="27"/>
  <c r="P30" i="27"/>
  <c r="P28" i="27" s="1"/>
  <c r="L30" i="27"/>
  <c r="F30" i="27"/>
  <c r="L29" i="27"/>
  <c r="N29" i="27" s="1"/>
  <c r="F29" i="27"/>
  <c r="M28" i="27"/>
  <c r="K28" i="27"/>
  <c r="J28" i="27"/>
  <c r="I28" i="27"/>
  <c r="G28" i="27"/>
  <c r="G32" i="27" s="1"/>
  <c r="E28" i="27"/>
  <c r="D28" i="27"/>
  <c r="C28" i="27"/>
  <c r="P26" i="27"/>
  <c r="F26" i="27"/>
  <c r="O26" i="27" s="1"/>
  <c r="P25" i="27"/>
  <c r="F25" i="27"/>
  <c r="O25" i="27" s="1"/>
  <c r="E24" i="27"/>
  <c r="D24" i="27"/>
  <c r="C24" i="27"/>
  <c r="P22" i="27"/>
  <c r="O22" i="27"/>
  <c r="H22" i="27"/>
  <c r="F21" i="27"/>
  <c r="H21" i="27" s="1"/>
  <c r="F19" i="27"/>
  <c r="P18" i="27"/>
  <c r="E18" i="27"/>
  <c r="D18" i="27"/>
  <c r="C18" i="27"/>
  <c r="P16" i="27"/>
  <c r="L16" i="27"/>
  <c r="N16" i="27" s="1"/>
  <c r="M15" i="27"/>
  <c r="P15" i="27" s="1"/>
  <c r="K15" i="27"/>
  <c r="J15" i="27"/>
  <c r="I15" i="27"/>
  <c r="F13" i="27"/>
  <c r="O13" i="27" s="1"/>
  <c r="P12" i="27"/>
  <c r="F12" i="27"/>
  <c r="O12" i="27" s="1"/>
  <c r="P11" i="27"/>
  <c r="E11" i="27"/>
  <c r="D11" i="27"/>
  <c r="C11" i="27"/>
  <c r="L9" i="27"/>
  <c r="N9" i="27" s="1"/>
  <c r="F8" i="27"/>
  <c r="O8" i="27" s="1"/>
  <c r="Q8" i="27" s="1"/>
  <c r="Q12" i="27" l="1"/>
  <c r="Q80" i="27"/>
  <c r="Q82" i="27"/>
  <c r="H35" i="27"/>
  <c r="F34" i="27"/>
  <c r="P24" i="27"/>
  <c r="Q55" i="27"/>
  <c r="Q79" i="27"/>
  <c r="F28" i="27"/>
  <c r="O30" i="27"/>
  <c r="Q30" i="27" s="1"/>
  <c r="Q59" i="27"/>
  <c r="Q61" i="27"/>
  <c r="O39" i="27"/>
  <c r="R39" i="27" s="1"/>
  <c r="H64" i="27"/>
  <c r="P91" i="27"/>
  <c r="I32" i="27"/>
  <c r="H25" i="27"/>
  <c r="N63" i="27"/>
  <c r="F111" i="27"/>
  <c r="Q60" i="27"/>
  <c r="G45" i="27"/>
  <c r="G43" i="27" s="1"/>
  <c r="O89" i="27"/>
  <c r="R89" i="27" s="1"/>
  <c r="O16" i="27"/>
  <c r="Q16" i="27" s="1"/>
  <c r="Q15" i="27" s="1"/>
  <c r="F24" i="27"/>
  <c r="H24" i="27" s="1"/>
  <c r="I45" i="27"/>
  <c r="I43" i="27" s="1"/>
  <c r="H61" i="27"/>
  <c r="O65" i="27"/>
  <c r="Q65" i="27" s="1"/>
  <c r="O70" i="27"/>
  <c r="R70" i="27" s="1"/>
  <c r="H81" i="27"/>
  <c r="O94" i="27"/>
  <c r="R94" i="27" s="1"/>
  <c r="P47" i="27"/>
  <c r="H89" i="27"/>
  <c r="P69" i="27"/>
  <c r="R26" i="27"/>
  <c r="J32" i="27"/>
  <c r="E41" i="27"/>
  <c r="O50" i="27"/>
  <c r="Q50" i="27" s="1"/>
  <c r="R55" i="27"/>
  <c r="P84" i="27"/>
  <c r="P63" i="27"/>
  <c r="O9" i="27"/>
  <c r="Q9" i="27" s="1"/>
  <c r="H82" i="27"/>
  <c r="E45" i="27"/>
  <c r="E43" i="27" s="1"/>
  <c r="H8" i="27"/>
  <c r="L15" i="27"/>
  <c r="R25" i="27"/>
  <c r="C45" i="27"/>
  <c r="C43" i="27" s="1"/>
  <c r="M45" i="27"/>
  <c r="M43" i="27" s="1"/>
  <c r="Q56" i="27"/>
  <c r="Q67" i="27"/>
  <c r="K45" i="27"/>
  <c r="K43" i="27" s="1"/>
  <c r="H12" i="27"/>
  <c r="L38" i="27"/>
  <c r="L41" i="27" s="1"/>
  <c r="N39" i="27"/>
  <c r="J45" i="27"/>
  <c r="J43" i="27" s="1"/>
  <c r="H55" i="27"/>
  <c r="O57" i="27"/>
  <c r="Q57" i="27" s="1"/>
  <c r="H60" i="27"/>
  <c r="O72" i="27"/>
  <c r="Q72" i="27" s="1"/>
  <c r="H79" i="27"/>
  <c r="H80" i="27"/>
  <c r="R82" i="27"/>
  <c r="O85" i="27"/>
  <c r="H88" i="27"/>
  <c r="K32" i="27"/>
  <c r="H36" i="27"/>
  <c r="D41" i="27"/>
  <c r="H54" i="27"/>
  <c r="R56" i="27"/>
  <c r="R61" i="27"/>
  <c r="F63" i="27"/>
  <c r="H63" i="27" s="1"/>
  <c r="Q66" i="27"/>
  <c r="H67" i="27"/>
  <c r="O92" i="27"/>
  <c r="Q92" i="27" s="1"/>
  <c r="E32" i="27"/>
  <c r="O35" i="27"/>
  <c r="O34" i="27" s="1"/>
  <c r="F41" i="27"/>
  <c r="R67" i="27"/>
  <c r="F11" i="27"/>
  <c r="H11" i="27" s="1"/>
  <c r="H13" i="27"/>
  <c r="C32" i="27"/>
  <c r="Q26" i="27"/>
  <c r="D32" i="27"/>
  <c r="R12" i="27"/>
  <c r="H26" i="27"/>
  <c r="O29" i="27"/>
  <c r="Q29" i="27" s="1"/>
  <c r="L45" i="27"/>
  <c r="L43" i="27" s="1"/>
  <c r="O48" i="27"/>
  <c r="R48" i="27" s="1"/>
  <c r="R59" i="27"/>
  <c r="H66" i="27"/>
  <c r="Q81" i="27"/>
  <c r="Q13" i="27"/>
  <c r="Q11" i="27" s="1"/>
  <c r="R13" i="27"/>
  <c r="R8" i="27"/>
  <c r="H19" i="27"/>
  <c r="F18" i="27"/>
  <c r="H18" i="27" s="1"/>
  <c r="Q25" i="27"/>
  <c r="O24" i="27"/>
  <c r="Q54" i="27"/>
  <c r="Q64" i="27"/>
  <c r="O95" i="27"/>
  <c r="Q95" i="27" s="1"/>
  <c r="H95" i="27"/>
  <c r="O11" i="27"/>
  <c r="N15" i="27"/>
  <c r="O19" i="27"/>
  <c r="O21" i="27"/>
  <c r="Q21" i="27" s="1"/>
  <c r="Q22" i="27"/>
  <c r="N30" i="27"/>
  <c r="L28" i="27"/>
  <c r="L32" i="27" s="1"/>
  <c r="R36" i="27"/>
  <c r="O49" i="27"/>
  <c r="Q49" i="27" s="1"/>
  <c r="F47" i="27"/>
  <c r="H49" i="27"/>
  <c r="O73" i="27"/>
  <c r="Q73" i="27" s="1"/>
  <c r="H73" i="27"/>
  <c r="O76" i="27"/>
  <c r="R76" i="27" s="1"/>
  <c r="H76" i="27"/>
  <c r="F75" i="27"/>
  <c r="H75" i="27" s="1"/>
  <c r="R79" i="27"/>
  <c r="P78" i="27"/>
  <c r="R80" i="27"/>
  <c r="R81" i="27"/>
  <c r="O86" i="27"/>
  <c r="Q86" i="27" s="1"/>
  <c r="F84" i="27"/>
  <c r="H84" i="27" s="1"/>
  <c r="H86" i="27"/>
  <c r="Q89" i="27"/>
  <c r="Q88" i="27" s="1"/>
  <c r="R54" i="27"/>
  <c r="P53" i="27"/>
  <c r="O58" i="27"/>
  <c r="Q58" i="27" s="1"/>
  <c r="H58" i="27"/>
  <c r="P88" i="27"/>
  <c r="O93" i="27"/>
  <c r="Q93" i="27" s="1"/>
  <c r="F91" i="27"/>
  <c r="H91" i="27" s="1"/>
  <c r="H93" i="27"/>
  <c r="Q94" i="27"/>
  <c r="M32" i="27"/>
  <c r="N32" i="27" s="1"/>
  <c r="R22" i="27"/>
  <c r="M41" i="27"/>
  <c r="D45" i="27"/>
  <c r="D43" i="27" s="1"/>
  <c r="O51" i="27"/>
  <c r="Q51" i="27" s="1"/>
  <c r="H51" i="27"/>
  <c r="R60" i="27"/>
  <c r="R64" i="27"/>
  <c r="R66" i="27"/>
  <c r="O71" i="27"/>
  <c r="Q71" i="27" s="1"/>
  <c r="F69" i="27"/>
  <c r="H69" i="27" s="1"/>
  <c r="H71" i="27"/>
  <c r="F53" i="27"/>
  <c r="H53" i="27" s="1"/>
  <c r="P75" i="27"/>
  <c r="F78" i="27"/>
  <c r="H78" i="27" s="1"/>
  <c r="O78" i="27"/>
  <c r="O88" i="27"/>
  <c r="Q78" i="27" l="1"/>
  <c r="E97" i="27"/>
  <c r="Q70" i="27"/>
  <c r="Q24" i="27"/>
  <c r="R57" i="27"/>
  <c r="Q39" i="27"/>
  <c r="Q38" i="27" s="1"/>
  <c r="O38" i="27"/>
  <c r="R38" i="27" s="1"/>
  <c r="Q28" i="27"/>
  <c r="R30" i="27"/>
  <c r="R72" i="27"/>
  <c r="R29" i="27"/>
  <c r="R95" i="27"/>
  <c r="H34" i="27"/>
  <c r="O63" i="27"/>
  <c r="R63" i="27" s="1"/>
  <c r="H41" i="27"/>
  <c r="O84" i="27"/>
  <c r="R84" i="27" s="1"/>
  <c r="N45" i="27"/>
  <c r="J97" i="27"/>
  <c r="R92" i="27"/>
  <c r="I97" i="27"/>
  <c r="P32" i="27"/>
  <c r="R50" i="27"/>
  <c r="R58" i="27"/>
  <c r="C97" i="27"/>
  <c r="R65" i="27"/>
  <c r="Q85" i="27"/>
  <c r="Q84" i="27" s="1"/>
  <c r="Q48" i="27"/>
  <c r="Q47" i="27" s="1"/>
  <c r="R73" i="27"/>
  <c r="K97" i="27"/>
  <c r="R9" i="27"/>
  <c r="R16" i="27"/>
  <c r="O15" i="27"/>
  <c r="R15" i="27" s="1"/>
  <c r="D97" i="27"/>
  <c r="R24" i="27"/>
  <c r="G97" i="27"/>
  <c r="R85" i="27"/>
  <c r="N38" i="27"/>
  <c r="N41" i="27" s="1"/>
  <c r="R88" i="27"/>
  <c r="L97" i="27"/>
  <c r="Q63" i="27"/>
  <c r="R93" i="27"/>
  <c r="R21" i="27"/>
  <c r="Q35" i="27"/>
  <c r="Q34" i="27" s="1"/>
  <c r="N43" i="27"/>
  <c r="O91" i="27"/>
  <c r="R91" i="27" s="1"/>
  <c r="F32" i="27"/>
  <c r="H32" i="27" s="1"/>
  <c r="O28" i="27"/>
  <c r="R28" i="27" s="1"/>
  <c r="R71" i="27"/>
  <c r="N28" i="27"/>
  <c r="P45" i="27"/>
  <c r="R19" i="27"/>
  <c r="Q19" i="27"/>
  <c r="Q18" i="27" s="1"/>
  <c r="Q32" i="27" s="1"/>
  <c r="O18" i="27"/>
  <c r="R18" i="27" s="1"/>
  <c r="O47" i="27"/>
  <c r="Q91" i="27"/>
  <c r="O53" i="27"/>
  <c r="R53" i="27" s="1"/>
  <c r="R86" i="27"/>
  <c r="R49" i="27"/>
  <c r="R11" i="27"/>
  <c r="O69" i="27"/>
  <c r="R69" i="27" s="1"/>
  <c r="Q53" i="27"/>
  <c r="M97" i="27"/>
  <c r="R78" i="27"/>
  <c r="Q76" i="27"/>
  <c r="Q75" i="27" s="1"/>
  <c r="O75" i="27"/>
  <c r="R75" i="27" s="1"/>
  <c r="Q69" i="27"/>
  <c r="F45" i="27"/>
  <c r="H47" i="27"/>
  <c r="P41" i="27"/>
  <c r="R34" i="27"/>
  <c r="R51" i="27"/>
  <c r="O41" i="27" l="1"/>
  <c r="R41" i="27" s="1"/>
  <c r="Q41" i="27"/>
  <c r="N97" i="27"/>
  <c r="F43" i="27"/>
  <c r="H45" i="27"/>
  <c r="P43" i="27"/>
  <c r="P97" i="27" s="1"/>
  <c r="Q45" i="27"/>
  <c r="Q43" i="27" s="1"/>
  <c r="O45" i="27"/>
  <c r="O43" i="27" s="1"/>
  <c r="R47" i="27"/>
  <c r="O32" i="27"/>
  <c r="R45" i="27" l="1"/>
  <c r="O97" i="27"/>
  <c r="R32" i="27"/>
  <c r="Q97" i="27"/>
  <c r="F97" i="27"/>
  <c r="H97" i="27" s="1"/>
  <c r="H43" i="27"/>
  <c r="R43" i="27"/>
  <c r="R97" i="27" l="1"/>
  <c r="G56" i="25" l="1"/>
  <c r="I56" i="25" s="1"/>
  <c r="H55" i="25"/>
  <c r="E55" i="25"/>
  <c r="G55" i="25" s="1"/>
  <c r="I55" i="25" l="1"/>
  <c r="E84" i="25" l="1"/>
  <c r="F84" i="25"/>
  <c r="H84" i="25"/>
  <c r="G79" i="25"/>
  <c r="H86" i="25"/>
  <c r="G78" i="25"/>
  <c r="E86" i="25"/>
  <c r="F86" i="25"/>
  <c r="H59" i="25"/>
  <c r="D59" i="25"/>
  <c r="G66" i="25"/>
  <c r="I66" i="25" s="1"/>
  <c r="E59" i="25"/>
  <c r="F59" i="25"/>
  <c r="D23" i="25" l="1"/>
  <c r="D22" i="25" s="1"/>
  <c r="D21" i="25" s="1"/>
  <c r="D27" i="25"/>
  <c r="D15" i="25"/>
  <c r="D12" i="25"/>
  <c r="D11" i="25" s="1"/>
  <c r="D10" i="25" s="1"/>
  <c r="D9" i="25" s="1"/>
  <c r="D76" i="25"/>
  <c r="D75" i="25" s="1"/>
  <c r="H42" i="25"/>
  <c r="D42" i="25"/>
  <c r="G43" i="25"/>
  <c r="I43" i="25" s="1"/>
  <c r="D44" i="25"/>
  <c r="D41" i="25" l="1"/>
  <c r="G42" i="25"/>
  <c r="H96" i="25" l="1"/>
  <c r="E96" i="25"/>
  <c r="D96" i="25"/>
  <c r="D86" i="25"/>
  <c r="H76" i="25" l="1"/>
  <c r="H75" i="25" s="1"/>
  <c r="G64" i="25" l="1"/>
  <c r="G85" i="25" l="1"/>
  <c r="G86" i="25" l="1"/>
  <c r="G84" i="25"/>
  <c r="I84" i="25" s="1"/>
  <c r="I85" i="25"/>
  <c r="E44" i="25"/>
  <c r="E42" i="25" s="1"/>
  <c r="E41" i="25" s="1"/>
  <c r="E52" i="25" l="1"/>
  <c r="E51" i="25" s="1"/>
  <c r="D52" i="25"/>
  <c r="E58" i="25"/>
  <c r="H12" i="25" l="1"/>
  <c r="F96" i="25" l="1"/>
  <c r="F76" i="25" l="1"/>
  <c r="F75" i="25" s="1"/>
  <c r="E76" i="25" l="1"/>
  <c r="E75" i="25" s="1"/>
  <c r="G13" i="25" l="1"/>
  <c r="G65" i="25" l="1"/>
  <c r="I65" i="25" s="1"/>
  <c r="H71" i="25" l="1"/>
  <c r="F71" i="25"/>
  <c r="E71" i="25"/>
  <c r="D71" i="25"/>
  <c r="F36" i="25"/>
  <c r="E36" i="25"/>
  <c r="D36" i="25"/>
  <c r="H36" i="25"/>
  <c r="H23" i="25" l="1"/>
  <c r="F23" i="25"/>
  <c r="E23" i="25"/>
  <c r="H22" i="25" l="1"/>
  <c r="H21" i="25" s="1"/>
  <c r="H20" i="25" s="1"/>
  <c r="H58" i="25"/>
  <c r="H30" i="25"/>
  <c r="D33" i="25"/>
  <c r="D30" i="25"/>
  <c r="D25" i="25" s="1"/>
  <c r="D38" i="25"/>
  <c r="D20" i="25"/>
  <c r="H15" i="25"/>
  <c r="H11" i="25" l="1"/>
  <c r="H10" i="25" s="1"/>
  <c r="H9" i="25" s="1"/>
  <c r="F15" i="25" l="1"/>
  <c r="E15" i="25"/>
  <c r="H33" i="25" l="1"/>
  <c r="G48" i="25" l="1"/>
  <c r="I48" i="25" s="1"/>
  <c r="G47" i="25"/>
  <c r="I47" i="25" s="1"/>
  <c r="G46" i="25"/>
  <c r="I46" i="25" s="1"/>
  <c r="G45" i="25"/>
  <c r="F44" i="25"/>
  <c r="F42" i="25" l="1"/>
  <c r="F41" i="25" s="1"/>
  <c r="G44" i="25"/>
  <c r="G41" i="25" s="1"/>
  <c r="I45" i="25"/>
  <c r="I79" i="25"/>
  <c r="F58" i="25"/>
  <c r="G67" i="25"/>
  <c r="I67" i="25" s="1"/>
  <c r="I64" i="25"/>
  <c r="G63" i="25"/>
  <c r="I63" i="25" s="1"/>
  <c r="G62" i="25"/>
  <c r="I62" i="25" s="1"/>
  <c r="G61" i="25"/>
  <c r="I61" i="25" s="1"/>
  <c r="G60" i="25"/>
  <c r="D58" i="25"/>
  <c r="G59" i="25" l="1"/>
  <c r="I41" i="25"/>
  <c r="I42" i="25"/>
  <c r="I60" i="25"/>
  <c r="G58" i="25"/>
  <c r="I44" i="25"/>
  <c r="I58" i="25" l="1"/>
  <c r="I59" i="25"/>
  <c r="G94" i="25" l="1"/>
  <c r="G96" i="25" s="1"/>
  <c r="G77" i="25"/>
  <c r="G73" i="25"/>
  <c r="I73" i="25" s="1"/>
  <c r="G72" i="25"/>
  <c r="H70" i="25"/>
  <c r="F68" i="25"/>
  <c r="F57" i="25" s="1"/>
  <c r="E68" i="25"/>
  <c r="E57" i="25" s="1"/>
  <c r="D70" i="25"/>
  <c r="D69" i="25" s="1"/>
  <c r="G54" i="25"/>
  <c r="I54" i="25" s="1"/>
  <c r="G53" i="25"/>
  <c r="F52" i="25"/>
  <c r="F51" i="25" s="1"/>
  <c r="F50" i="25" s="1"/>
  <c r="F49" i="25" s="1"/>
  <c r="E50" i="25"/>
  <c r="E49" i="25" s="1"/>
  <c r="D51" i="25"/>
  <c r="D50" i="25" s="1"/>
  <c r="G40" i="25"/>
  <c r="G39" i="25"/>
  <c r="I39" i="25" s="1"/>
  <c r="H38" i="25"/>
  <c r="H25" i="25" s="1"/>
  <c r="F38" i="25"/>
  <c r="E38" i="25"/>
  <c r="G37" i="25"/>
  <c r="G36" i="25" s="1"/>
  <c r="G35" i="25"/>
  <c r="I35" i="25" s="1"/>
  <c r="G34" i="25"/>
  <c r="I34" i="25" s="1"/>
  <c r="F33" i="25"/>
  <c r="E33" i="25"/>
  <c r="G32" i="25"/>
  <c r="G31" i="25"/>
  <c r="F30" i="25"/>
  <c r="E30" i="25"/>
  <c r="G29" i="25"/>
  <c r="I29" i="25" s="1"/>
  <c r="G28" i="25"/>
  <c r="I28" i="25" s="1"/>
  <c r="G24" i="25"/>
  <c r="E22" i="25"/>
  <c r="F22" i="25"/>
  <c r="F21" i="25" s="1"/>
  <c r="F20" i="25" s="1"/>
  <c r="G18" i="25"/>
  <c r="I18" i="25" s="1"/>
  <c r="G17" i="25"/>
  <c r="I17" i="25" s="1"/>
  <c r="G16" i="25"/>
  <c r="E12" i="25"/>
  <c r="F12" i="25"/>
  <c r="F11" i="25" s="1"/>
  <c r="F10" i="25" s="1"/>
  <c r="F9" i="25" s="1"/>
  <c r="E11" i="25" l="1"/>
  <c r="E10" i="25" s="1"/>
  <c r="E9" i="25" s="1"/>
  <c r="G15" i="25"/>
  <c r="G71" i="25"/>
  <c r="I71" i="25" s="1"/>
  <c r="G52" i="25"/>
  <c r="I86" i="25"/>
  <c r="G23" i="25"/>
  <c r="I23" i="25" s="1"/>
  <c r="G76" i="25"/>
  <c r="G75" i="25" s="1"/>
  <c r="D68" i="25"/>
  <c r="D57" i="25" s="1"/>
  <c r="E25" i="25"/>
  <c r="F25" i="25"/>
  <c r="I77" i="25"/>
  <c r="D49" i="25"/>
  <c r="D19" i="25" s="1"/>
  <c r="D8" i="25" s="1"/>
  <c r="I27" i="25"/>
  <c r="I32" i="25"/>
  <c r="I40" i="25"/>
  <c r="I78" i="25"/>
  <c r="G30" i="25"/>
  <c r="I36" i="25"/>
  <c r="I24" i="25"/>
  <c r="I26" i="25"/>
  <c r="I31" i="25"/>
  <c r="G33" i="25"/>
  <c r="I33" i="25" s="1"/>
  <c r="I37" i="25"/>
  <c r="G22" i="25"/>
  <c r="G21" i="25" s="1"/>
  <c r="E21" i="25"/>
  <c r="E20" i="25" s="1"/>
  <c r="I96" i="25"/>
  <c r="G38" i="25"/>
  <c r="G14" i="25"/>
  <c r="G12" i="25" s="1"/>
  <c r="H69" i="25"/>
  <c r="I72" i="25"/>
  <c r="I94" i="25"/>
  <c r="F19" i="25" l="1"/>
  <c r="F8" i="25" s="1"/>
  <c r="F7" i="25" s="1"/>
  <c r="F80" i="25" s="1"/>
  <c r="D7" i="25"/>
  <c r="D80" i="25" s="1"/>
  <c r="E19" i="25"/>
  <c r="E8" i="25" s="1"/>
  <c r="G11" i="25"/>
  <c r="G25" i="25"/>
  <c r="I25" i="25" s="1"/>
  <c r="I76" i="25"/>
  <c r="G51" i="25"/>
  <c r="G70" i="25"/>
  <c r="I70" i="25" s="1"/>
  <c r="I30" i="25"/>
  <c r="G20" i="25"/>
  <c r="I22" i="25"/>
  <c r="I21" i="25"/>
  <c r="H68" i="25"/>
  <c r="H57" i="25" s="1"/>
  <c r="I38" i="25"/>
  <c r="G50" i="25" l="1"/>
  <c r="G49" i="25" s="1"/>
  <c r="I75" i="25"/>
  <c r="G69" i="25"/>
  <c r="I69" i="25" s="1"/>
  <c r="I20" i="25"/>
  <c r="G10" i="25"/>
  <c r="G19" i="25" l="1"/>
  <c r="G68" i="25"/>
  <c r="G57" i="25" s="1"/>
  <c r="G9" i="25"/>
  <c r="G8" i="25" l="1"/>
  <c r="G7" i="25" s="1"/>
  <c r="G80" i="25" s="1"/>
  <c r="I68" i="25"/>
  <c r="I57" i="25" s="1"/>
  <c r="I13" i="25" l="1"/>
  <c r="I14" i="25"/>
  <c r="I12" i="25" l="1"/>
  <c r="I16" i="25"/>
  <c r="I53" i="25" l="1"/>
  <c r="I52" i="25"/>
  <c r="H51" i="25" l="1"/>
  <c r="H50" i="25" s="1"/>
  <c r="H49" i="25" l="1"/>
  <c r="H19" i="25" s="1"/>
  <c r="H8" i="25" s="1"/>
  <c r="I51" i="25"/>
  <c r="I49" i="25" l="1"/>
  <c r="I50" i="25"/>
  <c r="I15" i="25" l="1"/>
  <c r="I11" i="25" l="1"/>
  <c r="I10" i="25" l="1"/>
  <c r="I9" i="25" l="1"/>
  <c r="H7" i="25"/>
  <c r="H80" i="25" s="1"/>
  <c r="I80" i="25" l="1"/>
  <c r="I8" i="25"/>
  <c r="E7" i="25" l="1"/>
  <c r="E80" i="25" s="1"/>
  <c r="I7" i="25" l="1"/>
</calcChain>
</file>

<file path=xl/sharedStrings.xml><?xml version="1.0" encoding="utf-8"?>
<sst xmlns="http://schemas.openxmlformats.org/spreadsheetml/2006/main" count="347" uniqueCount="306">
  <si>
    <t>NIVEL RENTISTICO</t>
  </si>
  <si>
    <t>Donaciones</t>
  </si>
  <si>
    <t>Funcionamiento</t>
  </si>
  <si>
    <t>CONCEPTO</t>
  </si>
  <si>
    <t>GASTOS DE PERSONAL</t>
  </si>
  <si>
    <t>Sentencias y Conciliaciones</t>
  </si>
  <si>
    <t>TOTAL GASTOS DE FUNCIONAMIENTO</t>
  </si>
  <si>
    <t>ANEXO 5-2</t>
  </si>
  <si>
    <t>INFORME PRESUPUESTAL DE GASTOS</t>
  </si>
  <si>
    <t>PRESUPUESTADO</t>
  </si>
  <si>
    <t>PRESUPUESTO DEFINIITIVO</t>
  </si>
  <si>
    <t>COMPROMETIDO</t>
  </si>
  <si>
    <t>SALDO POR COMPROMETER</t>
  </si>
  <si>
    <t>ANEXO 5-1</t>
  </si>
  <si>
    <t>INFORME PRESUPUESTAL DE INGRESOS</t>
  </si>
  <si>
    <t>PRESUPUESTO INICIAL</t>
  </si>
  <si>
    <t>PRESUPUESTO DEFINITIVO</t>
  </si>
  <si>
    <t>Funcionamiento -Gastos de Personal</t>
  </si>
  <si>
    <t xml:space="preserve"> </t>
  </si>
  <si>
    <t>Convenio Palermo Soc.Portuaria 1-2020</t>
  </si>
  <si>
    <t>Convenio Puertos 2-2020</t>
  </si>
  <si>
    <t xml:space="preserve">PROGRAMA 1. EDUCACIÓN AMBIENTAL </t>
  </si>
  <si>
    <t>1.2 Implementación de estrategias de participación y cultura ambiental.</t>
  </si>
  <si>
    <t>PROGRAMA 2. FORTALECIMIENTO DEL DESEMPEÑO AMBIENTAL DE LOS SECTORES PRODUCTIVOS</t>
  </si>
  <si>
    <t>3208-0900-01 R20</t>
  </si>
  <si>
    <t>3208-0900-02 R20</t>
  </si>
  <si>
    <t>2.2 Implementación de estrategias para la sostenibilidad ambiental de la Ciénaga Grande de Santa Marta.</t>
  </si>
  <si>
    <t>2.4 Autoridad ambiental y administración de los recursos naturales.</t>
  </si>
  <si>
    <t>2.6 Gestión integral de la calidad del aire.</t>
  </si>
  <si>
    <t>2.1 Fortalecimiento del programa regional de negocios verdes.</t>
  </si>
  <si>
    <t>3.2 Recuperación y protección de especies.</t>
  </si>
  <si>
    <t>4.1 Planificación y manejo del recurso hídrico.</t>
  </si>
  <si>
    <t>4.2 Regulación del uso y manejo del recurso hídrico.</t>
  </si>
  <si>
    <t>3201-0900-01 R20</t>
  </si>
  <si>
    <t>3201-0900-02 R20</t>
  </si>
  <si>
    <t>3201-0900-04 R20</t>
  </si>
  <si>
    <t>3201-0900-06 R20</t>
  </si>
  <si>
    <t>3202-0900-01 R20</t>
  </si>
  <si>
    <t>3202-0900-02 R20</t>
  </si>
  <si>
    <t>3.1 Restauración de ecosistemas y áreas degradadas.</t>
  </si>
  <si>
    <t>3203-0900-02 R-20</t>
  </si>
  <si>
    <t>5.1 Fortalecimiento del sistema de información ambiental regional (SIAR).</t>
  </si>
  <si>
    <t>3204-0900-01 R20</t>
  </si>
  <si>
    <t>9.1 Uso y aprovechamiento de las tecnologías de la información y las comunicaciones.</t>
  </si>
  <si>
    <t xml:space="preserve">9.2 Fortalecimiento de la gestión institucional. </t>
  </si>
  <si>
    <t>3299-0900-01 R20</t>
  </si>
  <si>
    <t>3299-0900-02 R20</t>
  </si>
  <si>
    <t>3299-0900-03 R20</t>
  </si>
  <si>
    <t>3299-0900-04 R20</t>
  </si>
  <si>
    <t>PROGRAMA 3. CONSERVACIÓN DE LA BIODIVERSIDAD Y SUS SERVICIOS ECOSISTÉMICOS</t>
  </si>
  <si>
    <t>PROGRAMA 5. GESTIÓN DE LA INFORMACIÓN Y EL CONOCIMIENTO AMBIENTAL</t>
  </si>
  <si>
    <t>1.1 Implementación de la política de educación ambiental</t>
  </si>
  <si>
    <t>MODIFICACIONES (ADICIONES)</t>
  </si>
  <si>
    <t>MODIFICACIONES (REDUCCIONES)</t>
  </si>
  <si>
    <t>3201-0900-05 R20</t>
  </si>
  <si>
    <t>2.1.1 R 20</t>
  </si>
  <si>
    <t>01 R 10</t>
  </si>
  <si>
    <t>2.1.2</t>
  </si>
  <si>
    <t>Adquisición de bienes y servicios</t>
  </si>
  <si>
    <t>Adquisición de activos no financieros</t>
  </si>
  <si>
    <t>2.1.2.01 R 20</t>
  </si>
  <si>
    <t>02 R 10</t>
  </si>
  <si>
    <t>02-02 R 10</t>
  </si>
  <si>
    <t>Adquisición Diferentes de activos</t>
  </si>
  <si>
    <t>Adquisiciones diferentes de activos</t>
  </si>
  <si>
    <t>2.1.2.02 R 20</t>
  </si>
  <si>
    <t>2.1.3</t>
  </si>
  <si>
    <t>Transferencias corrientes</t>
  </si>
  <si>
    <t>A organizaciones nacionales</t>
  </si>
  <si>
    <t>2.1.3.04 R 20</t>
  </si>
  <si>
    <t>Prestaciones para cubrir riesgos sociales</t>
  </si>
  <si>
    <t>2.1.8</t>
  </si>
  <si>
    <t>Gastos por tributos, multas, sanciones e intereses de mora</t>
  </si>
  <si>
    <t>Impuestos</t>
  </si>
  <si>
    <t>Contribuciones</t>
  </si>
  <si>
    <t>2.1.8.01 R 20</t>
  </si>
  <si>
    <t>2.1.8.04 R 20</t>
  </si>
  <si>
    <t>2.1.3.07 R 20</t>
  </si>
  <si>
    <t>2.1.3.13 R 20</t>
  </si>
  <si>
    <t>08-01 R 10</t>
  </si>
  <si>
    <t>Cuota de Fiscalización y Auditaje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</si>
  <si>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</si>
  <si>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</si>
  <si>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</si>
  <si>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</si>
  <si>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</si>
  <si>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</si>
  <si>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</si>
  <si>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1.1.01.01.014</t>
  </si>
  <si>
    <t xml:space="preserve">Sobretasa ambiental </t>
  </si>
  <si>
    <t>1.1.01.01.014.01</t>
  </si>
  <si>
    <t>Sobretasa ambiental - Urbano</t>
  </si>
  <si>
    <t>1.1.01.01.014.02</t>
  </si>
  <si>
    <t>Sobretasa ambiental - Rural</t>
  </si>
  <si>
    <t>1.1.02</t>
  </si>
  <si>
    <t>Ingresos no tributarios</t>
  </si>
  <si>
    <t>1.1.02.01</t>
  </si>
  <si>
    <t>1.1.02.01.005</t>
  </si>
  <si>
    <t>Contribuciones diversas</t>
  </si>
  <si>
    <t>1.1.02.01.005.64</t>
  </si>
  <si>
    <t>Contribución sector eléctrico</t>
  </si>
  <si>
    <t>1.1.02.01.005.64.01</t>
  </si>
  <si>
    <t>Contribución sector eléctrico - Generadores de energía convencional</t>
  </si>
  <si>
    <t>1.1.02.02</t>
  </si>
  <si>
    <t>Tasas y derechos administrativos</t>
  </si>
  <si>
    <t>1.1.02.02.036</t>
  </si>
  <si>
    <t>Evaluación de licencias y trámites ambientales</t>
  </si>
  <si>
    <t>1.1.02.02.037</t>
  </si>
  <si>
    <t>Seguimiento a licencias y trámites ambientales</t>
  </si>
  <si>
    <t>1.1.02.02.055</t>
  </si>
  <si>
    <t>Tasa por el uso del agua</t>
  </si>
  <si>
    <t>1.1.02.02.088</t>
  </si>
  <si>
    <t>Tasa retributiva</t>
  </si>
  <si>
    <t>1.1.02.02.089</t>
  </si>
  <si>
    <t>Tasa por aprovechamiento forestal</t>
  </si>
  <si>
    <t>1.1.02.02.110</t>
  </si>
  <si>
    <t>Sobretasa ambiental - Peajes</t>
  </si>
  <si>
    <t>1.1.02.06</t>
  </si>
  <si>
    <t xml:space="preserve">Transferencias corrientes </t>
  </si>
  <si>
    <t>1.1.02.06.003</t>
  </si>
  <si>
    <t>Participaciones distintas del SGP</t>
  </si>
  <si>
    <t>1.1.02.06.003.01</t>
  </si>
  <si>
    <t>Participación en impuestos</t>
  </si>
  <si>
    <t>1.1.02.06.003.01.14</t>
  </si>
  <si>
    <t>Participación ambiental del recaudo del impuesto predial</t>
  </si>
  <si>
    <t>Recursos de capital</t>
  </si>
  <si>
    <t>1.2.08</t>
  </si>
  <si>
    <t>Transferencias de capital</t>
  </si>
  <si>
    <t>1.2.08.01</t>
  </si>
  <si>
    <t>1.2.08.01.003</t>
  </si>
  <si>
    <t>Del sector privado</t>
  </si>
  <si>
    <t>1.2.08.01.003.01</t>
  </si>
  <si>
    <t xml:space="preserve">No condicionadas a la adquisición de un activo </t>
  </si>
  <si>
    <t>1.2</t>
  </si>
  <si>
    <t>1.1.01.01.014.01.01</t>
  </si>
  <si>
    <t>Sobretasa ambiental - Urbano - vigencia actual</t>
  </si>
  <si>
    <t>1.1.01.01.014.01.02</t>
  </si>
  <si>
    <t>Sobretasa ambiental - Urbano - vigencias anteriores</t>
  </si>
  <si>
    <t>1.1.01.01.014.02.01</t>
  </si>
  <si>
    <t>Sobretasa ambiental - Rural - vigencia actual</t>
  </si>
  <si>
    <t>1.1.01.01.014.02.02</t>
  </si>
  <si>
    <t>Sobretasa ambiental - Rural - vigencias anteriores</t>
  </si>
  <si>
    <t>1.1.01.01.014.02.03</t>
  </si>
  <si>
    <t>Sobretasa ambiental - Rural - vigencias anteriores intereses de mora</t>
  </si>
  <si>
    <t>1.1.02.02.037.01</t>
  </si>
  <si>
    <t>Seguimiento a licencias y trámites ambientales - vigencia actual</t>
  </si>
  <si>
    <t>1.1.02.02.037.02</t>
  </si>
  <si>
    <t>Seguimiento a licencias y trámites ambientales - vigencias anteiores</t>
  </si>
  <si>
    <t>1.1.02.02.055.01</t>
  </si>
  <si>
    <t>Tasa por el uso del agua - vigencia actual</t>
  </si>
  <si>
    <t>1.1.02.02.055.02</t>
  </si>
  <si>
    <t>Tasa por el uso del agua - vigencias anteriores</t>
  </si>
  <si>
    <t>1.1.02.02.088.01</t>
  </si>
  <si>
    <t>Tasa retributiva - vigencia actual</t>
  </si>
  <si>
    <t>1.1.02.02.088.02</t>
  </si>
  <si>
    <t>Tasa retributiva - vigencias anteriores</t>
  </si>
  <si>
    <t>1.1.02.02.089.01</t>
  </si>
  <si>
    <t>Tasa por aprovechamiento forestal - vigenica actual</t>
  </si>
  <si>
    <t>1.1.02.02.110.01</t>
  </si>
  <si>
    <t>Sobretasa ambiental - Peajes - vigencia</t>
  </si>
  <si>
    <t>1.1.02.06.003.01.14.01</t>
  </si>
  <si>
    <t>Participación ambiental del recaudo del impuesto predial - vig. Actual</t>
  </si>
  <si>
    <t>1.1.02.06.003.01.14.02</t>
  </si>
  <si>
    <t>Participación ambiental del recaudo del impuesto predial - vig. Anterior</t>
  </si>
  <si>
    <t>1.2.08.01.003.01.01</t>
  </si>
  <si>
    <t>1.2.08.01.003.01.02</t>
  </si>
  <si>
    <t>1-02-6-01-03-03-01</t>
  </si>
  <si>
    <t>Asiganación para la Inversión Regional - Departamentos</t>
  </si>
  <si>
    <t>00AR-3203-0904-201900002-0104</t>
  </si>
  <si>
    <t>Restauración del Caño Hondo como aporte a la recuperación del ecosistema de la CGSM en el Departamento del Magdalena.</t>
  </si>
  <si>
    <t>00AR-3203-0904-201900002-0105</t>
  </si>
  <si>
    <t>Restauración ambiental del caño Martinica como aporte a la recuperación del ecosistema de la  CGSM en el Departamento del Magdalena.</t>
  </si>
  <si>
    <t>% RECAUDO</t>
  </si>
  <si>
    <t>ADICIONES CREDITOS</t>
  </si>
  <si>
    <t>REDUCCIONES CONTRACREDITOS</t>
  </si>
  <si>
    <t>TOTAL RECURSOS 
(PROPIOS - NACION)
$</t>
  </si>
  <si>
    <t>1.1.02.01.005.64.01.01</t>
  </si>
  <si>
    <t>Contribución sector eléctrico - Generadores de energía convencional-actual</t>
  </si>
  <si>
    <t>PRESUPUESTADO INICIAL</t>
  </si>
  <si>
    <t>% COMPROMETIDO</t>
  </si>
  <si>
    <t>CÓDIGO</t>
  </si>
  <si>
    <t>TOTAL INVERSIÓN</t>
  </si>
  <si>
    <t>CORPORACIÓN AUTÓNOMA REGIONAL DEL MAGDALENA "CORPAMAG"</t>
  </si>
  <si>
    <t>APORTES DE LA NACIÓN</t>
  </si>
  <si>
    <t>2.5 Gestion sostenible del suelo</t>
  </si>
  <si>
    <t>Servicio de la deuda pública</t>
  </si>
  <si>
    <t>Fondo de contingencias</t>
  </si>
  <si>
    <t>Servicio de la deuda pública interna</t>
  </si>
  <si>
    <t>Intereses</t>
  </si>
  <si>
    <t>1.1.02.02.113</t>
  </si>
  <si>
    <t>Salvoconducto unico nacional</t>
  </si>
  <si>
    <t>1.2.05</t>
  </si>
  <si>
    <t>1.2.05.02</t>
  </si>
  <si>
    <t>1.2.05.02.01</t>
  </si>
  <si>
    <t>1.2.05.02.02</t>
  </si>
  <si>
    <t>1.2.05.02.03</t>
  </si>
  <si>
    <t>1.2.05.02.04</t>
  </si>
  <si>
    <t>1.2.05.02.05</t>
  </si>
  <si>
    <t>1.2.05.02.06</t>
  </si>
  <si>
    <t>Rendimientos financieros</t>
  </si>
  <si>
    <t>Depósitos</t>
  </si>
  <si>
    <t>Rendimientos financieros Sobretasa ambiental / participación ambiental</t>
  </si>
  <si>
    <t>Rendimientos financieros Uso de agua</t>
  </si>
  <si>
    <t>Rendimientos financieros de Tasas retributivas</t>
  </si>
  <si>
    <t>Rendimientos financieros Sobretas ambiental - Peaje</t>
  </si>
  <si>
    <t>Rendimientos financieros de Tasa por aprovechamiento forestal</t>
  </si>
  <si>
    <t>2.2.2</t>
  </si>
  <si>
    <t>2.2.2.02 R 20</t>
  </si>
  <si>
    <t>Funcionamiento- Aquisición de bienes y servicios</t>
  </si>
  <si>
    <t>Funcionamiento- Gastos por tributo, multas, sanciones e intereses de mora.</t>
  </si>
  <si>
    <t>1.1.02.03</t>
  </si>
  <si>
    <t>1.1.02.03.002</t>
  </si>
  <si>
    <t>1.1.02.03.002.02</t>
  </si>
  <si>
    <t>1.1.02.03.002.01</t>
  </si>
  <si>
    <t>1.1.02.03.002.03</t>
  </si>
  <si>
    <t>1.1.02.03.002.04</t>
  </si>
  <si>
    <t>Intereses de mora - Sobretasa ambiental</t>
  </si>
  <si>
    <t>Intereses de mora - Tasa por el uso del agua</t>
  </si>
  <si>
    <t>Intereses de mora - Tasa retributiva</t>
  </si>
  <si>
    <t>Intereses de mora - Seguimiento a licencias y trámites ambientales</t>
  </si>
  <si>
    <t>Multas, sanciones e intereses de mora</t>
  </si>
  <si>
    <t>Intereses de mora</t>
  </si>
  <si>
    <t>08-04 R 11</t>
  </si>
  <si>
    <t>10 R 11</t>
  </si>
  <si>
    <t>08 R 10 - 11</t>
  </si>
  <si>
    <t>10-04 R 11</t>
  </si>
  <si>
    <t>TOTAL SERVICIO  DE LA DEUDA PÚBLICA</t>
  </si>
  <si>
    <t>9.3 Gestión de las comunicaciones.</t>
  </si>
  <si>
    <t>RECURSOS PROPIOS 20 Y 21
$</t>
  </si>
  <si>
    <t>RECURSOS DE LA NACION 10 Y 11
$</t>
  </si>
  <si>
    <t>1.2.05.02.07</t>
  </si>
  <si>
    <t>Rendimientos financieros Sector Eléctrico</t>
  </si>
  <si>
    <t>VIGENCIA 2023 - 2024</t>
  </si>
  <si>
    <t>TOTAL INGRESOS REGALÍAS VIGENCIA 2023-2024</t>
  </si>
  <si>
    <t xml:space="preserve">00MB-3202-0900-20223201010040        </t>
  </si>
  <si>
    <t>Restauración de mangle en la zona noroccidental de la Ciénaga Grande De Santa Marta - sector VIPIS en el Departamento Del Magdalena</t>
  </si>
  <si>
    <t>Asignación Ambiental</t>
  </si>
  <si>
    <t>1-02-6-01-03-04</t>
  </si>
  <si>
    <t>3201-0900-04 R21</t>
  </si>
  <si>
    <t>3201-0900-06 R21</t>
  </si>
  <si>
    <t>3203-0900-01 R-21</t>
  </si>
  <si>
    <t>3203-0900-02 R-21</t>
  </si>
  <si>
    <t>3208-0900-01 R21</t>
  </si>
  <si>
    <t>3208-0900-02 R21</t>
  </si>
  <si>
    <t>3202-0900-01 R21</t>
  </si>
  <si>
    <t>1.1.02.06.006</t>
  </si>
  <si>
    <t>Transferencias de otras entidades del gobierno general</t>
  </si>
  <si>
    <t>Convenio Fondo Para La Accion Ambiental Y La Niñez 097 de 2023</t>
  </si>
  <si>
    <t>1.1.02.06.006.06.07</t>
  </si>
  <si>
    <t>VIGENCIA 2024</t>
  </si>
  <si>
    <t>1.2.05.02.08</t>
  </si>
  <si>
    <t>Rendimientos financieros Seguimeinto de licencias y tramites ambientales</t>
  </si>
  <si>
    <t>1.1.02.06.006.01.01</t>
  </si>
  <si>
    <t>1.1.02.06.006.01.02</t>
  </si>
  <si>
    <t>1.1.02.06.006.01.03</t>
  </si>
  <si>
    <t>1.1.02.03.001</t>
  </si>
  <si>
    <t>1.1.02.03.001.22</t>
  </si>
  <si>
    <t>Multas y sanciones</t>
  </si>
  <si>
    <t>Multas ambientales</t>
  </si>
  <si>
    <t xml:space="preserve">Rendimientos financieros de Evaluaciones </t>
  </si>
  <si>
    <t>TOTAL INGRESOS VIGENCIA 2024</t>
  </si>
  <si>
    <t>Convenio Invias 4878 de 2023</t>
  </si>
  <si>
    <t>TOTAL INGRESOS VIGENCIA 2023</t>
  </si>
  <si>
    <t>2.1.3.05 R-20</t>
  </si>
  <si>
    <t>A entidades del gobierno</t>
  </si>
  <si>
    <t>2.2.2.01 R 20</t>
  </si>
  <si>
    <t>Principal</t>
  </si>
  <si>
    <t>3201-0900-03 R20</t>
  </si>
  <si>
    <t>2.3 Implementación de la política ambiental para la gestión integral de residuos o desechos peligrosos.</t>
  </si>
  <si>
    <t>3202-0900-03 R20</t>
  </si>
  <si>
    <t>3.3 Recuperación, mantenimiento y conservación de la Ciénaga Grande de Santa Marta - CGSM.</t>
  </si>
  <si>
    <t>PROGRAMA 4. GESTIÓN INTEGRAL DEL RECURSO HIDRICO</t>
  </si>
  <si>
    <t>3203-0900-01 R-20</t>
  </si>
  <si>
    <t>PROGRAMA 6. ORDENAMIENTO AMBIENTAL TERRITORIAL</t>
  </si>
  <si>
    <t>3205-0900-02 R20</t>
  </si>
  <si>
    <t>6.2 Formulación de instrumentos de ordenamiento y/o manejo ambiental.</t>
  </si>
  <si>
    <t>3205-0900-03 R20</t>
  </si>
  <si>
    <t xml:space="preserve">6.3 Generación de conocimiento para la prevención del riesgo. </t>
  </si>
  <si>
    <t>6.4 Implementación de acciones para la reducción del riesgo. .</t>
  </si>
  <si>
    <t>3205-0900-04 R20</t>
  </si>
  <si>
    <t>3205-0900-04 R21</t>
  </si>
  <si>
    <t>PROGRAMA 7. GESTIÓN DEL CAMBIO CLIMATÍCO PARA UN DESARROLLO BAJO EN CARBONO Y RESILIENTE AL CLIMA</t>
  </si>
  <si>
    <t>3206-0900-02 R20</t>
  </si>
  <si>
    <t xml:space="preserve">7.2 Implementación de estrategias para adaptación al cambio climático. </t>
  </si>
  <si>
    <t>3206-0900-02 R21</t>
  </si>
  <si>
    <t>PROGRAMA 8. ORDENAMIENTO Y MANEJO INTEGRAL DEL TERRITORIO MARINO COSTERO</t>
  </si>
  <si>
    <t>3207-0900-01 R20</t>
  </si>
  <si>
    <t>8.1 Ordenamiento y manejo integral del territorio marino costero</t>
  </si>
  <si>
    <t xml:space="preserve">PROGRAMA 9. FORTALECIMIENTO DE LA GESTIÓN Y DIRECCIÓN DEL SECTOR AMBIENTE Y DESARROLLO SOSTENIBLE </t>
  </si>
  <si>
    <t>9.4 Gestión del Talento Humano.</t>
  </si>
  <si>
    <t>RECURSOS NACIÓN
$</t>
  </si>
  <si>
    <t>ADICIONES</t>
  </si>
  <si>
    <t>REDUCCIONES</t>
  </si>
  <si>
    <t>00AR-3203-0904-201900002-0103</t>
  </si>
  <si>
    <t>Restauración hidráulica y ambiental de tributarios del sector occidental de la CGSM en el Departamento del Magdalena.</t>
  </si>
  <si>
    <t>TOTAL INVERSIÓN  PLAN DE ACCCIÓN INSTITUCIONAL 2024-2027</t>
  </si>
  <si>
    <t>VIGENCIA 2023-2024</t>
  </si>
  <si>
    <t>1.1.02.06.006.06.08</t>
  </si>
  <si>
    <t>TOTAL PRESUPUESTO 2024</t>
  </si>
  <si>
    <t>TOTAL PRESUPUESTO REGALÍAS 2023-2024</t>
  </si>
  <si>
    <t>EJECUCIÓN PRESUPUESTAL MARZO 2024</t>
  </si>
  <si>
    <t>EJECUCIÓN PRESUPUESTAL DE INGRESOS A MARZO 2024</t>
  </si>
  <si>
    <t>RECAUDO  A MARZO-2024</t>
  </si>
  <si>
    <t>EJECUCION PRESUPUESTAL DE INGRESOS - RECURSOS REGALÍAS - MARZO 2024</t>
  </si>
  <si>
    <t>EJECUCIÓN PRESUPUESTAL - RECURSOS REGALÍAS A MARZO 2024</t>
  </si>
  <si>
    <t>RECAUDO A MARZO-2024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</si>
</sst>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-* #,##0\ _€_-;\-* #,##0\ _€_-;_-* &quot;-&quot;\ _€_-;_-@_-"/>
    <numFmt numFmtId="167" formatCode="_-* #,##0.00\ _€_-;\-* #,##0.00\ _€_-;_-* &quot;-&quot;??\ _€_-;_-@_-"/>
    <numFmt numFmtId="168" formatCode="_ * #,##0.00_ ;_ * \-#,##0.00_ ;_ * &quot;-&quot;??_ ;_ @_ "/>
    <numFmt numFmtId="169" formatCode="_ * #,##0_ ;_ * \-#,##0_ ;_ * &quot;-&quot;??_ ;_ @_ "/>
    <numFmt numFmtId="170" formatCode="_(* #,##0_);_(* \(#,##0\);_(* &quot;-&quot;??_);_(@_)"/>
    <numFmt numFmtId="171" formatCode="&quot;$&quot;\ #,##0;&quot;$&quot;\ \-#,##0"/>
    <numFmt numFmtId="172" formatCode="_ &quot;$&quot;\ * #,##0.00_ ;_ &quot;$&quot;\ * \-#,##0.00_ ;_ &quot;$&quot;\ * &quot;-&quot;??_ ;_ @_ "/>
    <numFmt numFmtId="173" formatCode="_-&quot;$&quot;\ * #,##0_-;\-&quot;$&quot;\ * #,##0_-;_-&quot;$&quot;\ * &quot;-&quot;??_-;_-@_-"/>
  </numFmts>
  <fonts count="1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Univers"/>
      <family val="2"/>
    </font>
    <font>
      <sz val="9"/>
      <name val="Arial"/>
      <family val="2"/>
    </font>
    <font>
      <sz val="10"/>
      <name val="Arial"/>
      <family val="2"/>
    </font>
    <font>
      <sz val="9"/>
      <name val="Univers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sz val="10"/>
      <name val="Arial Narrow"/>
      <family val="2"/>
    </font>
    <font>
      <vertAlign val="superscript"/>
      <sz val="10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9"/>
      <color rgb="FFFF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CE6F1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1">
    <xf numFmtId="0" fontId="0" fillId="0" borderId="0"/>
    <xf numFmtId="165" fontId="5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2" fillId="0" borderId="0" applyFont="0" applyFill="0" applyBorder="0" applyAlignment="0" applyProtection="0"/>
  </cellStyleXfs>
  <cellXfs count="271">
    <xf numFmtId="0" fontId="0" fillId="0" borderId="0" xfId="0"/>
    <xf numFmtId="0" fontId="4" fillId="0" borderId="0" xfId="0" applyFont="1"/>
    <xf numFmtId="0" fontId="7" fillId="0" borderId="0" xfId="0" applyFont="1"/>
    <xf numFmtId="169" fontId="4" fillId="0" borderId="0" xfId="0" applyNumberFormat="1" applyFont="1"/>
    <xf numFmtId="170" fontId="4" fillId="0" borderId="0" xfId="0" applyNumberFormat="1" applyFont="1"/>
    <xf numFmtId="0" fontId="4" fillId="0" borderId="0" xfId="0" applyFont="1" applyAlignment="1">
      <alignment horizontal="left"/>
    </xf>
    <xf numFmtId="0" fontId="6" fillId="4" borderId="23" xfId="0" applyFont="1" applyFill="1" applyBorder="1" applyAlignment="1">
      <alignment horizontal="left" vertical="center"/>
    </xf>
    <xf numFmtId="169" fontId="4" fillId="5" borderId="2" xfId="17" applyNumberFormat="1" applyFont="1" applyFill="1" applyBorder="1" applyAlignment="1">
      <alignment vertical="center"/>
    </xf>
    <xf numFmtId="169" fontId="4" fillId="3" borderId="0" xfId="17" applyNumberFormat="1" applyFont="1" applyFill="1"/>
    <xf numFmtId="169" fontId="4" fillId="3" borderId="2" xfId="17" applyNumberFormat="1" applyFont="1" applyFill="1" applyBorder="1" applyAlignment="1">
      <alignment vertical="center"/>
    </xf>
    <xf numFmtId="169" fontId="4" fillId="3" borderId="1" xfId="17" applyNumberFormat="1" applyFont="1" applyFill="1" applyBorder="1" applyAlignment="1">
      <alignment horizontal="left" vertical="center" wrapText="1"/>
    </xf>
    <xf numFmtId="169" fontId="4" fillId="3" borderId="1" xfId="17" applyNumberFormat="1" applyFont="1" applyFill="1" applyBorder="1" applyAlignment="1">
      <alignment vertical="center"/>
    </xf>
    <xf numFmtId="169" fontId="4" fillId="3" borderId="30" xfId="17" applyNumberFormat="1" applyFont="1" applyFill="1" applyBorder="1" applyAlignment="1">
      <alignment vertical="center"/>
    </xf>
    <xf numFmtId="169" fontId="7" fillId="3" borderId="1" xfId="17" applyNumberFormat="1" applyFont="1" applyFill="1" applyBorder="1" applyAlignment="1" applyProtection="1">
      <alignment vertical="center"/>
      <protection locked="0"/>
    </xf>
    <xf numFmtId="169" fontId="7" fillId="3" borderId="5" xfId="17" applyNumberFormat="1" applyFont="1" applyFill="1" applyBorder="1" applyAlignment="1" applyProtection="1">
      <alignment vertical="center"/>
      <protection locked="0"/>
    </xf>
    <xf numFmtId="169" fontId="7" fillId="3" borderId="5" xfId="17" applyNumberFormat="1" applyFont="1" applyFill="1" applyBorder="1" applyAlignment="1">
      <alignment vertical="center"/>
    </xf>
    <xf numFmtId="169" fontId="7" fillId="3" borderId="1" xfId="17" applyNumberFormat="1" applyFont="1" applyFill="1" applyBorder="1" applyAlignment="1">
      <alignment vertical="center"/>
    </xf>
    <xf numFmtId="165" fontId="7" fillId="3" borderId="1" xfId="17" applyFont="1" applyFill="1" applyBorder="1" applyAlignment="1">
      <alignment vertical="center"/>
    </xf>
    <xf numFmtId="169" fontId="4" fillId="3" borderId="1" xfId="17" applyNumberFormat="1" applyFont="1" applyFill="1" applyBorder="1" applyAlignment="1" applyProtection="1">
      <alignment vertical="center"/>
      <protection locked="0"/>
    </xf>
    <xf numFmtId="169" fontId="2" fillId="9" borderId="1" xfId="17" applyNumberFormat="1" applyFont="1" applyFill="1" applyBorder="1" applyAlignment="1">
      <alignment vertical="center"/>
    </xf>
    <xf numFmtId="169" fontId="7" fillId="5" borderId="1" xfId="17" applyNumberFormat="1" applyFont="1" applyFill="1" applyBorder="1" applyAlignment="1">
      <alignment vertical="center"/>
    </xf>
    <xf numFmtId="169" fontId="2" fillId="8" borderId="20" xfId="17" applyNumberFormat="1" applyFont="1" applyFill="1" applyBorder="1" applyAlignment="1">
      <alignment vertical="center"/>
    </xf>
    <xf numFmtId="0" fontId="7" fillId="4" borderId="27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left"/>
    </xf>
    <xf numFmtId="1" fontId="7" fillId="7" borderId="3" xfId="0" applyNumberFormat="1" applyFont="1" applyFill="1" applyBorder="1" applyAlignment="1">
      <alignment horizontal="left"/>
    </xf>
    <xf numFmtId="1" fontId="7" fillId="7" borderId="22" xfId="0" applyNumberFormat="1" applyFont="1" applyFill="1" applyBorder="1"/>
    <xf numFmtId="169" fontId="4" fillId="3" borderId="1" xfId="17" applyNumberFormat="1" applyFont="1" applyFill="1" applyBorder="1" applyProtection="1">
      <protection locked="0"/>
    </xf>
    <xf numFmtId="1" fontId="4" fillId="0" borderId="33" xfId="0" applyNumberFormat="1" applyFont="1" applyBorder="1" applyAlignment="1">
      <alignment horizontal="left"/>
    </xf>
    <xf numFmtId="1" fontId="7" fillId="7" borderId="3" xfId="0" applyNumberFormat="1" applyFont="1" applyFill="1" applyBorder="1"/>
    <xf numFmtId="169" fontId="7" fillId="7" borderId="19" xfId="17" applyNumberFormat="1" applyFont="1" applyFill="1" applyBorder="1" applyProtection="1">
      <protection locked="0"/>
    </xf>
    <xf numFmtId="1" fontId="7" fillId="3" borderId="0" xfId="0" applyNumberFormat="1" applyFont="1" applyFill="1" applyAlignment="1">
      <alignment horizontal="left"/>
    </xf>
    <xf numFmtId="1" fontId="7" fillId="3" borderId="0" xfId="0" applyNumberFormat="1" applyFont="1" applyFill="1"/>
    <xf numFmtId="170" fontId="4" fillId="0" borderId="29" xfId="17" applyNumberFormat="1" applyFont="1" applyBorder="1" applyAlignment="1">
      <alignment horizontal="left" vertical="justify"/>
    </xf>
    <xf numFmtId="170" fontId="4" fillId="0" borderId="1" xfId="17" applyNumberFormat="1" applyFont="1" applyBorder="1" applyAlignment="1">
      <alignment horizontal="left" vertical="justify"/>
    </xf>
    <xf numFmtId="169" fontId="4" fillId="3" borderId="5" xfId="17" applyNumberFormat="1" applyFont="1" applyFill="1" applyBorder="1" applyAlignment="1" applyProtection="1">
      <alignment vertical="center"/>
      <protection locked="0"/>
    </xf>
    <xf numFmtId="0" fontId="4" fillId="0" borderId="1" xfId="0" applyFont="1" applyBorder="1" applyAlignment="1">
      <alignment wrapText="1"/>
    </xf>
    <xf numFmtId="169" fontId="7" fillId="7" borderId="19" xfId="17" applyNumberFormat="1" applyFont="1" applyFill="1" applyBorder="1"/>
    <xf numFmtId="1" fontId="4" fillId="0" borderId="14" xfId="0" applyNumberFormat="1" applyFont="1" applyBorder="1" applyAlignment="1">
      <alignment horizontal="left"/>
    </xf>
    <xf numFmtId="0" fontId="4" fillId="0" borderId="14" xfId="0" applyFont="1" applyBorder="1"/>
    <xf numFmtId="169" fontId="4" fillId="0" borderId="14" xfId="0" applyNumberFormat="1" applyFont="1" applyBorder="1"/>
    <xf numFmtId="169" fontId="4" fillId="0" borderId="14" xfId="17" applyNumberFormat="1" applyFont="1" applyFill="1" applyBorder="1" applyProtection="1">
      <protection locked="0"/>
    </xf>
    <xf numFmtId="169" fontId="4" fillId="3" borderId="14" xfId="17" applyNumberFormat="1" applyFont="1" applyFill="1" applyBorder="1" applyProtection="1">
      <protection locked="0"/>
    </xf>
    <xf numFmtId="169" fontId="4" fillId="0" borderId="1" xfId="17" applyNumberFormat="1" applyFont="1" applyFill="1" applyBorder="1" applyAlignment="1" applyProtection="1">
      <alignment vertical="center"/>
      <protection locked="0"/>
    </xf>
    <xf numFmtId="169" fontId="4" fillId="0" borderId="2" xfId="17" applyNumberFormat="1" applyFont="1" applyFill="1" applyBorder="1" applyAlignment="1">
      <alignment vertical="center"/>
    </xf>
    <xf numFmtId="169" fontId="4" fillId="0" borderId="1" xfId="17" applyNumberFormat="1" applyFont="1" applyFill="1" applyBorder="1" applyAlignment="1">
      <alignment horizontal="left" vertical="center" wrapText="1"/>
    </xf>
    <xf numFmtId="169" fontId="4" fillId="0" borderId="1" xfId="17" applyNumberFormat="1" applyFont="1" applyFill="1" applyBorder="1" applyAlignment="1">
      <alignment vertical="center"/>
    </xf>
    <xf numFmtId="169" fontId="4" fillId="3" borderId="30" xfId="17" applyNumberFormat="1" applyFont="1" applyFill="1" applyBorder="1" applyAlignment="1" applyProtection="1">
      <alignment vertical="center"/>
      <protection locked="0"/>
    </xf>
    <xf numFmtId="169" fontId="4" fillId="3" borderId="1" xfId="17" applyNumberFormat="1" applyFont="1" applyFill="1" applyBorder="1" applyAlignment="1">
      <alignment vertical="center" wrapText="1"/>
    </xf>
    <xf numFmtId="169" fontId="4" fillId="3" borderId="7" xfId="17" applyNumberFormat="1" applyFont="1" applyFill="1" applyBorder="1"/>
    <xf numFmtId="169" fontId="7" fillId="3" borderId="30" xfId="17" applyNumberFormat="1" applyFont="1" applyFill="1" applyBorder="1" applyAlignment="1" applyProtection="1">
      <alignment vertical="center"/>
      <protection locked="0"/>
    </xf>
    <xf numFmtId="169" fontId="7" fillId="3" borderId="2" xfId="17" applyNumberFormat="1" applyFont="1" applyFill="1" applyBorder="1" applyAlignment="1" applyProtection="1">
      <alignment vertical="center"/>
      <protection locked="0"/>
    </xf>
    <xf numFmtId="169" fontId="7" fillId="3" borderId="2" xfId="17" applyNumberFormat="1" applyFont="1" applyFill="1" applyBorder="1" applyAlignment="1">
      <alignment vertical="center"/>
    </xf>
    <xf numFmtId="169" fontId="7" fillId="3" borderId="4" xfId="17" applyNumberFormat="1" applyFont="1" applyFill="1" applyBorder="1" applyAlignment="1">
      <alignment vertical="center"/>
    </xf>
    <xf numFmtId="10" fontId="7" fillId="7" borderId="34" xfId="19" applyNumberFormat="1" applyFont="1" applyFill="1" applyBorder="1"/>
    <xf numFmtId="169" fontId="7" fillId="3" borderId="0" xfId="17" applyNumberFormat="1" applyFont="1" applyFill="1" applyBorder="1"/>
    <xf numFmtId="10" fontId="4" fillId="3" borderId="32" xfId="19" applyNumberFormat="1" applyFont="1" applyFill="1" applyBorder="1"/>
    <xf numFmtId="169" fontId="4" fillId="3" borderId="33" xfId="17" applyNumberFormat="1" applyFont="1" applyFill="1" applyBorder="1" applyAlignment="1">
      <alignment vertical="center"/>
    </xf>
    <xf numFmtId="169" fontId="4" fillId="3" borderId="28" xfId="17" applyNumberFormat="1" applyFont="1" applyFill="1" applyBorder="1" applyAlignment="1">
      <alignment horizontal="left" vertical="center" wrapText="1"/>
    </xf>
    <xf numFmtId="169" fontId="4" fillId="3" borderId="28" xfId="17" applyNumberFormat="1" applyFont="1" applyFill="1" applyBorder="1" applyAlignment="1">
      <alignment vertical="center"/>
    </xf>
    <xf numFmtId="0" fontId="3" fillId="4" borderId="23" xfId="0" applyFont="1" applyFill="1" applyBorder="1" applyAlignment="1">
      <alignment horizontal="left" vertical="center"/>
    </xf>
    <xf numFmtId="170" fontId="4" fillId="3" borderId="14" xfId="1" applyNumberFormat="1" applyFont="1" applyFill="1" applyBorder="1" applyProtection="1">
      <protection locked="0"/>
    </xf>
    <xf numFmtId="169" fontId="4" fillId="3" borderId="28" xfId="17" applyNumberFormat="1" applyFont="1" applyFill="1" applyBorder="1" applyProtection="1">
      <protection locked="0"/>
    </xf>
    <xf numFmtId="169" fontId="4" fillId="0" borderId="30" xfId="17" applyNumberFormat="1" applyFont="1" applyFill="1" applyBorder="1" applyAlignment="1">
      <alignment vertical="center"/>
    </xf>
    <xf numFmtId="169" fontId="7" fillId="0" borderId="30" xfId="17" applyNumberFormat="1" applyFont="1" applyFill="1" applyBorder="1" applyAlignment="1" applyProtection="1">
      <alignment vertical="center"/>
      <protection locked="0"/>
    </xf>
    <xf numFmtId="169" fontId="4" fillId="0" borderId="30" xfId="17" applyNumberFormat="1" applyFont="1" applyFill="1" applyBorder="1" applyAlignment="1" applyProtection="1">
      <alignment vertical="center"/>
      <protection locked="0"/>
    </xf>
    <xf numFmtId="0" fontId="1" fillId="0" borderId="0" xfId="0" applyFont="1"/>
    <xf numFmtId="169" fontId="4" fillId="0" borderId="37" xfId="17" applyNumberFormat="1" applyFont="1" applyFill="1" applyBorder="1" applyAlignment="1">
      <alignment vertical="center"/>
    </xf>
    <xf numFmtId="169" fontId="2" fillId="8" borderId="35" xfId="17" applyNumberFormat="1" applyFont="1" applyFill="1" applyBorder="1" applyAlignment="1">
      <alignment vertical="center"/>
    </xf>
    <xf numFmtId="169" fontId="7" fillId="0" borderId="1" xfId="17" applyNumberFormat="1" applyFont="1" applyFill="1" applyBorder="1" applyAlignment="1" applyProtection="1">
      <alignment vertical="center"/>
      <protection locked="0"/>
    </xf>
    <xf numFmtId="169" fontId="7" fillId="0" borderId="1" xfId="17" applyNumberFormat="1" applyFont="1" applyFill="1" applyBorder="1" applyAlignment="1">
      <alignment vertical="center"/>
    </xf>
    <xf numFmtId="169" fontId="4" fillId="0" borderId="1" xfId="17" applyNumberFormat="1" applyFont="1" applyFill="1" applyBorder="1" applyAlignment="1">
      <alignment vertical="center" wrapText="1"/>
    </xf>
    <xf numFmtId="169" fontId="4" fillId="0" borderId="28" xfId="17" applyNumberFormat="1" applyFont="1" applyFill="1" applyBorder="1" applyAlignment="1">
      <alignment vertical="center" wrapText="1"/>
    </xf>
    <xf numFmtId="3" fontId="4" fillId="3" borderId="1" xfId="4" applyNumberFormat="1" applyFont="1" applyFill="1" applyBorder="1"/>
    <xf numFmtId="169" fontId="2" fillId="9" borderId="17" xfId="17" applyNumberFormat="1" applyFont="1" applyFill="1" applyBorder="1" applyAlignment="1">
      <alignment vertical="center"/>
    </xf>
    <xf numFmtId="169" fontId="2" fillId="8" borderId="40" xfId="17" applyNumberFormat="1" applyFont="1" applyFill="1" applyBorder="1" applyAlignment="1">
      <alignment vertical="center"/>
    </xf>
    <xf numFmtId="0" fontId="4" fillId="0" borderId="38" xfId="0" applyFont="1" applyBorder="1" applyAlignment="1">
      <alignment wrapText="1"/>
    </xf>
    <xf numFmtId="3" fontId="4" fillId="3" borderId="28" xfId="4" applyNumberFormat="1" applyFont="1" applyFill="1" applyBorder="1"/>
    <xf numFmtId="170" fontId="4" fillId="0" borderId="0" xfId="17" applyNumberFormat="1" applyFont="1" applyBorder="1" applyAlignment="1">
      <alignment horizontal="left" vertical="justify"/>
    </xf>
    <xf numFmtId="170" fontId="4" fillId="0" borderId="28" xfId="17" applyNumberFormat="1" applyFont="1" applyBorder="1" applyAlignment="1">
      <alignment horizontal="left" vertical="justify"/>
    </xf>
    <xf numFmtId="10" fontId="4" fillId="3" borderId="41" xfId="19" applyNumberFormat="1" applyFont="1" applyFill="1" applyBorder="1"/>
    <xf numFmtId="169" fontId="7" fillId="0" borderId="2" xfId="17" applyNumberFormat="1" applyFont="1" applyFill="1" applyBorder="1" applyAlignment="1" applyProtection="1">
      <alignment vertical="center"/>
      <protection locked="0"/>
    </xf>
    <xf numFmtId="169" fontId="7" fillId="0" borderId="5" xfId="17" applyNumberFormat="1" applyFont="1" applyFill="1" applyBorder="1" applyAlignment="1" applyProtection="1">
      <alignment vertical="center"/>
      <protection locked="0"/>
    </xf>
    <xf numFmtId="169" fontId="7" fillId="0" borderId="2" xfId="17" applyNumberFormat="1" applyFont="1" applyFill="1" applyBorder="1" applyAlignment="1">
      <alignment vertical="center"/>
    </xf>
    <xf numFmtId="169" fontId="4" fillId="0" borderId="2" xfId="17" applyNumberFormat="1" applyFont="1" applyFill="1" applyBorder="1" applyAlignment="1" applyProtection="1">
      <alignment vertical="center"/>
      <protection locked="0"/>
    </xf>
    <xf numFmtId="169" fontId="2" fillId="11" borderId="1" xfId="17" applyNumberFormat="1" applyFont="1" applyFill="1" applyBorder="1" applyAlignment="1">
      <alignment vertical="center"/>
    </xf>
    <xf numFmtId="169" fontId="2" fillId="11" borderId="17" xfId="17" applyNumberFormat="1" applyFont="1" applyFill="1" applyBorder="1" applyAlignment="1">
      <alignment vertical="center"/>
    </xf>
    <xf numFmtId="169" fontId="2" fillId="12" borderId="1" xfId="17" applyNumberFormat="1" applyFont="1" applyFill="1" applyBorder="1" applyAlignment="1">
      <alignment vertical="center"/>
    </xf>
    <xf numFmtId="169" fontId="2" fillId="12" borderId="2" xfId="17" applyNumberFormat="1" applyFont="1" applyFill="1" applyBorder="1" applyAlignment="1">
      <alignment vertical="center"/>
    </xf>
    <xf numFmtId="169" fontId="4" fillId="12" borderId="2" xfId="17" applyNumberFormat="1" applyFont="1" applyFill="1" applyBorder="1" applyAlignment="1">
      <alignment vertical="center"/>
    </xf>
    <xf numFmtId="169" fontId="7" fillId="12" borderId="1" xfId="17" applyNumberFormat="1" applyFont="1" applyFill="1" applyBorder="1" applyAlignment="1">
      <alignment vertical="center"/>
    </xf>
    <xf numFmtId="169" fontId="7" fillId="12" borderId="17" xfId="17" applyNumberFormat="1" applyFont="1" applyFill="1" applyBorder="1" applyAlignment="1">
      <alignment vertical="center"/>
    </xf>
    <xf numFmtId="169" fontId="4" fillId="12" borderId="1" xfId="17" applyNumberFormat="1" applyFont="1" applyFill="1" applyBorder="1" applyAlignment="1">
      <alignment vertical="center"/>
    </xf>
    <xf numFmtId="169" fontId="7" fillId="12" borderId="2" xfId="17" applyNumberFormat="1" applyFont="1" applyFill="1" applyBorder="1" applyAlignment="1">
      <alignment vertical="center"/>
    </xf>
    <xf numFmtId="10" fontId="4" fillId="0" borderId="7" xfId="19" applyNumberFormat="1" applyFont="1" applyFill="1" applyBorder="1"/>
    <xf numFmtId="165" fontId="4" fillId="0" borderId="0" xfId="1" applyFont="1"/>
    <xf numFmtId="43" fontId="4" fillId="0" borderId="0" xfId="0" applyNumberFormat="1" applyFont="1"/>
    <xf numFmtId="170" fontId="4" fillId="0" borderId="0" xfId="1" applyNumberFormat="1" applyFont="1"/>
    <xf numFmtId="169" fontId="4" fillId="0" borderId="1" xfId="0" applyNumberFormat="1" applyFont="1" applyBorder="1"/>
    <xf numFmtId="169" fontId="4" fillId="0" borderId="28" xfId="17" applyNumberFormat="1" applyFont="1" applyFill="1" applyBorder="1" applyProtection="1">
      <protection locked="0"/>
    </xf>
    <xf numFmtId="1" fontId="7" fillId="10" borderId="42" xfId="0" applyNumberFormat="1" applyFont="1" applyFill="1" applyBorder="1" applyAlignment="1">
      <alignment horizontal="left"/>
    </xf>
    <xf numFmtId="1" fontId="7" fillId="3" borderId="43" xfId="0" applyNumberFormat="1" applyFont="1" applyFill="1" applyBorder="1" applyAlignment="1">
      <alignment horizontal="left"/>
    </xf>
    <xf numFmtId="1" fontId="4" fillId="0" borderId="43" xfId="0" applyNumberFormat="1" applyFont="1" applyBorder="1" applyAlignment="1">
      <alignment horizontal="left"/>
    </xf>
    <xf numFmtId="1" fontId="7" fillId="6" borderId="43" xfId="0" applyNumberFormat="1" applyFont="1" applyFill="1" applyBorder="1" applyAlignment="1">
      <alignment horizontal="left"/>
    </xf>
    <xf numFmtId="1" fontId="7" fillId="2" borderId="43" xfId="0" applyNumberFormat="1" applyFont="1" applyFill="1" applyBorder="1" applyAlignment="1">
      <alignment horizontal="left"/>
    </xf>
    <xf numFmtId="1" fontId="7" fillId="7" borderId="44" xfId="0" applyNumberFormat="1" applyFont="1" applyFill="1" applyBorder="1" applyAlignment="1">
      <alignment horizontal="left"/>
    </xf>
    <xf numFmtId="0" fontId="7" fillId="10" borderId="42" xfId="0" applyFont="1" applyFill="1" applyBorder="1"/>
    <xf numFmtId="0" fontId="7" fillId="3" borderId="43" xfId="0" applyFont="1" applyFill="1" applyBorder="1"/>
    <xf numFmtId="0" fontId="4" fillId="0" borderId="43" xfId="0" applyFont="1" applyBorder="1"/>
    <xf numFmtId="1" fontId="7" fillId="6" borderId="43" xfId="0" applyNumberFormat="1" applyFont="1" applyFill="1" applyBorder="1"/>
    <xf numFmtId="1" fontId="7" fillId="2" borderId="43" xfId="0" applyNumberFormat="1" applyFont="1" applyFill="1" applyBorder="1"/>
    <xf numFmtId="1" fontId="7" fillId="7" borderId="44" xfId="0" applyNumberFormat="1" applyFont="1" applyFill="1" applyBorder="1"/>
    <xf numFmtId="169" fontId="4" fillId="10" borderId="42" xfId="17" applyNumberFormat="1" applyFont="1" applyFill="1" applyBorder="1"/>
    <xf numFmtId="169" fontId="7" fillId="3" borderId="43" xfId="17" applyNumberFormat="1" applyFont="1" applyFill="1" applyBorder="1"/>
    <xf numFmtId="169" fontId="4" fillId="0" borderId="43" xfId="17" applyNumberFormat="1" applyFont="1" applyFill="1" applyBorder="1"/>
    <xf numFmtId="169" fontId="7" fillId="0" borderId="43" xfId="17" applyNumberFormat="1" applyFont="1" applyFill="1" applyBorder="1"/>
    <xf numFmtId="169" fontId="7" fillId="0" borderId="43" xfId="17" applyNumberFormat="1" applyFont="1" applyBorder="1" applyProtection="1">
      <protection locked="0"/>
    </xf>
    <xf numFmtId="169" fontId="4" fillId="0" borderId="43" xfId="17" applyNumberFormat="1" applyFont="1" applyFill="1" applyBorder="1" applyProtection="1">
      <protection locked="0"/>
    </xf>
    <xf numFmtId="169" fontId="7" fillId="0" borderId="43" xfId="17" applyNumberFormat="1" applyFont="1" applyFill="1" applyBorder="1" applyProtection="1">
      <protection locked="0"/>
    </xf>
    <xf numFmtId="169" fontId="7" fillId="6" borderId="43" xfId="17" applyNumberFormat="1" applyFont="1" applyFill="1" applyBorder="1"/>
    <xf numFmtId="169" fontId="7" fillId="2" borderId="43" xfId="17" applyNumberFormat="1" applyFont="1" applyFill="1" applyBorder="1" applyProtection="1">
      <protection locked="0"/>
    </xf>
    <xf numFmtId="169" fontId="7" fillId="7" borderId="44" xfId="17" applyNumberFormat="1" applyFont="1" applyFill="1" applyBorder="1"/>
    <xf numFmtId="170" fontId="4" fillId="0" borderId="43" xfId="17" applyNumberFormat="1" applyFont="1" applyFill="1" applyBorder="1"/>
    <xf numFmtId="169" fontId="4" fillId="2" borderId="43" xfId="17" applyNumberFormat="1" applyFont="1" applyFill="1" applyBorder="1" applyProtection="1">
      <protection locked="0"/>
    </xf>
    <xf numFmtId="10" fontId="4" fillId="10" borderId="42" xfId="19" applyNumberFormat="1" applyFont="1" applyFill="1" applyBorder="1"/>
    <xf numFmtId="10" fontId="7" fillId="3" borderId="43" xfId="19" applyNumberFormat="1" applyFont="1" applyFill="1" applyBorder="1"/>
    <xf numFmtId="10" fontId="4" fillId="3" borderId="43" xfId="19" applyNumberFormat="1" applyFont="1" applyFill="1" applyBorder="1"/>
    <xf numFmtId="10" fontId="4" fillId="0" borderId="43" xfId="19" applyNumberFormat="1" applyFont="1" applyFill="1" applyBorder="1"/>
    <xf numFmtId="10" fontId="7" fillId="6" borderId="43" xfId="19" applyNumberFormat="1" applyFont="1" applyFill="1" applyBorder="1"/>
    <xf numFmtId="169" fontId="0" fillId="0" borderId="0" xfId="0" applyNumberFormat="1"/>
    <xf numFmtId="169" fontId="4" fillId="0" borderId="0" xfId="17" applyNumberFormat="1" applyFont="1" applyFill="1"/>
    <xf numFmtId="169" fontId="4" fillId="0" borderId="5" xfId="17" applyNumberFormat="1" applyFont="1" applyFill="1" applyBorder="1" applyAlignment="1" applyProtection="1">
      <alignment vertical="center"/>
      <protection locked="0"/>
    </xf>
    <xf numFmtId="43" fontId="0" fillId="0" borderId="0" xfId="0" applyNumberFormat="1"/>
    <xf numFmtId="1" fontId="4" fillId="0" borderId="43" xfId="0" applyNumberFormat="1" applyFont="1" applyFill="1" applyBorder="1" applyAlignment="1">
      <alignment horizontal="left"/>
    </xf>
    <xf numFmtId="1" fontId="4" fillId="0" borderId="43" xfId="0" applyNumberFormat="1" applyFont="1" applyFill="1" applyBorder="1"/>
    <xf numFmtId="0" fontId="4" fillId="0" borderId="43" xfId="0" applyFont="1" applyFill="1" applyBorder="1" applyAlignment="1">
      <alignment vertical="center"/>
    </xf>
    <xf numFmtId="0" fontId="4" fillId="0" borderId="43" xfId="0" applyFont="1" applyFill="1" applyBorder="1" applyAlignment="1">
      <alignment horizontal="left" vertical="center"/>
    </xf>
    <xf numFmtId="3" fontId="6" fillId="0" borderId="43" xfId="0" applyNumberFormat="1" applyFont="1" applyFill="1" applyBorder="1"/>
    <xf numFmtId="0" fontId="1" fillId="3" borderId="0" xfId="15" applyFont="1" applyFill="1"/>
    <xf numFmtId="0" fontId="8" fillId="9" borderId="8" xfId="15" applyFont="1" applyFill="1" applyBorder="1" applyAlignment="1">
      <alignment vertical="center"/>
    </xf>
    <xf numFmtId="0" fontId="8" fillId="9" borderId="24" xfId="15" applyFont="1" applyFill="1" applyBorder="1" applyAlignment="1">
      <alignment horizontal="center" vertical="center" wrapText="1"/>
    </xf>
    <xf numFmtId="0" fontId="8" fillId="3" borderId="0" xfId="15" applyFont="1" applyFill="1"/>
    <xf numFmtId="0" fontId="8" fillId="9" borderId="25" xfId="15" applyFont="1" applyFill="1" applyBorder="1" applyAlignment="1">
      <alignment vertical="center"/>
    </xf>
    <xf numFmtId="0" fontId="8" fillId="9" borderId="12" xfId="15" applyFont="1" applyFill="1" applyBorder="1" applyAlignment="1">
      <alignment horizontal="center" vertical="center" wrapText="1"/>
    </xf>
    <xf numFmtId="0" fontId="8" fillId="9" borderId="27" xfId="15" applyFont="1" applyFill="1" applyBorder="1" applyAlignment="1">
      <alignment horizontal="center" vertical="center" wrapText="1"/>
    </xf>
    <xf numFmtId="0" fontId="7" fillId="3" borderId="4" xfId="15" applyFont="1" applyFill="1" applyBorder="1" applyAlignment="1">
      <alignment horizontal="left" vertical="center"/>
    </xf>
    <xf numFmtId="0" fontId="7" fillId="3" borderId="5" xfId="15" applyFont="1" applyFill="1" applyBorder="1" applyAlignment="1">
      <alignment vertical="center"/>
    </xf>
    <xf numFmtId="9" fontId="7" fillId="0" borderId="6" xfId="19" applyFont="1" applyFill="1" applyBorder="1" applyAlignment="1">
      <alignment horizontal="center"/>
    </xf>
    <xf numFmtId="9" fontId="7" fillId="3" borderId="31" xfId="19" applyFont="1" applyFill="1" applyBorder="1" applyAlignment="1">
      <alignment horizontal="center"/>
    </xf>
    <xf numFmtId="9" fontId="7" fillId="3" borderId="6" xfId="19" applyFont="1" applyFill="1" applyBorder="1" applyAlignment="1">
      <alignment horizontal="center"/>
    </xf>
    <xf numFmtId="0" fontId="4" fillId="3" borderId="0" xfId="15" applyFont="1" applyFill="1"/>
    <xf numFmtId="0" fontId="7" fillId="3" borderId="4" xfId="15" quotePrefix="1" applyFont="1" applyFill="1" applyBorder="1" applyAlignment="1">
      <alignment horizontal="left" vertical="center"/>
    </xf>
    <xf numFmtId="0" fontId="7" fillId="3" borderId="1" xfId="15" applyFont="1" applyFill="1" applyBorder="1" applyAlignment="1">
      <alignment vertical="center"/>
    </xf>
    <xf numFmtId="169" fontId="7" fillId="0" borderId="6" xfId="19" applyNumberFormat="1" applyFont="1" applyFill="1" applyBorder="1" applyAlignment="1">
      <alignment horizontal="center"/>
    </xf>
    <xf numFmtId="0" fontId="7" fillId="3" borderId="2" xfId="15" applyFont="1" applyFill="1" applyBorder="1" applyAlignment="1">
      <alignment horizontal="left" vertical="center"/>
    </xf>
    <xf numFmtId="9" fontId="4" fillId="3" borderId="6" xfId="19" applyFont="1" applyFill="1" applyBorder="1" applyAlignment="1">
      <alignment horizontal="center"/>
    </xf>
    <xf numFmtId="0" fontId="4" fillId="3" borderId="2" xfId="15" applyFont="1" applyFill="1" applyBorder="1" applyAlignment="1">
      <alignment horizontal="left" vertical="center"/>
    </xf>
    <xf numFmtId="0" fontId="4" fillId="3" borderId="1" xfId="15" applyFont="1" applyFill="1" applyBorder="1" applyAlignment="1">
      <alignment vertical="center"/>
    </xf>
    <xf numFmtId="9" fontId="4" fillId="0" borderId="6" xfId="19" applyFont="1" applyFill="1" applyBorder="1" applyAlignment="1">
      <alignment horizontal="center"/>
    </xf>
    <xf numFmtId="9" fontId="4" fillId="3" borderId="31" xfId="19" applyFont="1" applyFill="1" applyBorder="1" applyAlignment="1">
      <alignment horizontal="center"/>
    </xf>
    <xf numFmtId="0" fontId="4" fillId="3" borderId="7" xfId="15" applyFont="1" applyFill="1" applyBorder="1"/>
    <xf numFmtId="169" fontId="15" fillId="0" borderId="1" xfId="17" applyNumberFormat="1" applyFont="1" applyFill="1" applyBorder="1" applyAlignment="1" applyProtection="1">
      <alignment vertical="center"/>
      <protection locked="0"/>
    </xf>
    <xf numFmtId="0" fontId="4" fillId="3" borderId="4" xfId="15" quotePrefix="1" applyFont="1" applyFill="1" applyBorder="1" applyAlignment="1">
      <alignment horizontal="left" vertical="center"/>
    </xf>
    <xf numFmtId="0" fontId="1" fillId="9" borderId="2" xfId="15" applyFont="1" applyFill="1" applyBorder="1" applyAlignment="1">
      <alignment vertical="center"/>
    </xf>
    <xf numFmtId="0" fontId="2" fillId="11" borderId="1" xfId="15" applyFont="1" applyFill="1" applyBorder="1" applyAlignment="1">
      <alignment vertical="center"/>
    </xf>
    <xf numFmtId="9" fontId="2" fillId="11" borderId="7" xfId="19" applyFont="1" applyFill="1" applyBorder="1" applyAlignment="1">
      <alignment horizontal="center" vertical="center"/>
    </xf>
    <xf numFmtId="169" fontId="1" fillId="3" borderId="0" xfId="15" applyNumberFormat="1" applyFont="1" applyFill="1"/>
    <xf numFmtId="0" fontId="4" fillId="3" borderId="2" xfId="15" applyFont="1" applyFill="1" applyBorder="1" applyAlignment="1">
      <alignment vertical="center"/>
    </xf>
    <xf numFmtId="9" fontId="4" fillId="0" borderId="31" xfId="19" applyFont="1" applyFill="1" applyBorder="1" applyAlignment="1">
      <alignment horizontal="center"/>
    </xf>
    <xf numFmtId="0" fontId="1" fillId="11" borderId="2" xfId="15" applyFont="1" applyFill="1" applyBorder="1" applyAlignment="1">
      <alignment vertical="center"/>
    </xf>
    <xf numFmtId="9" fontId="2" fillId="9" borderId="7" xfId="19" applyFont="1" applyFill="1" applyBorder="1" applyAlignment="1">
      <alignment horizontal="center" vertical="center"/>
    </xf>
    <xf numFmtId="0" fontId="2" fillId="12" borderId="2" xfId="15" applyFont="1" applyFill="1" applyBorder="1" applyAlignment="1">
      <alignment vertical="center"/>
    </xf>
    <xf numFmtId="0" fontId="2" fillId="12" borderId="1" xfId="15" applyFont="1" applyFill="1" applyBorder="1" applyAlignment="1">
      <alignment vertical="center"/>
    </xf>
    <xf numFmtId="9" fontId="2" fillId="12" borderId="1" xfId="19" applyFont="1" applyFill="1" applyBorder="1" applyAlignment="1">
      <alignment horizontal="center" vertical="center"/>
    </xf>
    <xf numFmtId="9" fontId="2" fillId="12" borderId="30" xfId="19" applyFont="1" applyFill="1" applyBorder="1" applyAlignment="1">
      <alignment horizontal="center" vertical="center"/>
    </xf>
    <xf numFmtId="9" fontId="2" fillId="12" borderId="7" xfId="19" applyFont="1" applyFill="1" applyBorder="1" applyAlignment="1">
      <alignment horizontal="center" vertical="center"/>
    </xf>
    <xf numFmtId="0" fontId="2" fillId="3" borderId="0" xfId="15" applyFont="1" applyFill="1"/>
    <xf numFmtId="169" fontId="7" fillId="12" borderId="1" xfId="17" applyNumberFormat="1" applyFont="1" applyFill="1" applyBorder="1" applyAlignment="1">
      <alignment horizontal="left" vertical="center" wrapText="1"/>
    </xf>
    <xf numFmtId="9" fontId="2" fillId="5" borderId="7" xfId="19" applyFont="1" applyFill="1" applyBorder="1" applyAlignment="1">
      <alignment horizontal="center" vertical="center"/>
    </xf>
    <xf numFmtId="9" fontId="2" fillId="5" borderId="30" xfId="19" applyFont="1" applyFill="1" applyBorder="1" applyAlignment="1">
      <alignment horizontal="center" vertical="center"/>
    </xf>
    <xf numFmtId="169" fontId="7" fillId="5" borderId="2" xfId="17" applyNumberFormat="1" applyFont="1" applyFill="1" applyBorder="1" applyAlignment="1">
      <alignment vertical="center"/>
    </xf>
    <xf numFmtId="169" fontId="4" fillId="5" borderId="1" xfId="17" applyNumberFormat="1" applyFont="1" applyFill="1" applyBorder="1" applyAlignment="1">
      <alignment vertical="center"/>
    </xf>
    <xf numFmtId="9" fontId="7" fillId="5" borderId="7" xfId="19" applyFont="1" applyFill="1" applyBorder="1" applyAlignment="1">
      <alignment horizontal="center" vertical="center"/>
    </xf>
    <xf numFmtId="164" fontId="10" fillId="0" borderId="1" xfId="18" applyFont="1" applyFill="1" applyBorder="1" applyAlignment="1" applyProtection="1">
      <alignment horizontal="center" vertical="center" wrapText="1"/>
    </xf>
    <xf numFmtId="0" fontId="1" fillId="8" borderId="23" xfId="15" applyFont="1" applyFill="1" applyBorder="1" applyAlignment="1">
      <alignment vertical="center"/>
    </xf>
    <xf numFmtId="0" fontId="2" fillId="8" borderId="24" xfId="15" applyFont="1" applyFill="1" applyBorder="1" applyAlignment="1">
      <alignment vertical="center"/>
    </xf>
    <xf numFmtId="9" fontId="2" fillId="8" borderId="21" xfId="19" applyFont="1" applyFill="1" applyBorder="1" applyAlignment="1">
      <alignment horizontal="center" vertical="center"/>
    </xf>
    <xf numFmtId="0" fontId="1" fillId="3" borderId="0" xfId="15" applyFont="1" applyFill="1" applyAlignment="1">
      <alignment vertical="center"/>
    </xf>
    <xf numFmtId="0" fontId="1" fillId="0" borderId="0" xfId="15" applyFont="1"/>
    <xf numFmtId="169" fontId="1" fillId="0" borderId="0" xfId="15" applyNumberFormat="1" applyFont="1"/>
    <xf numFmtId="170" fontId="1" fillId="3" borderId="0" xfId="17" applyNumberFormat="1" applyFont="1" applyFill="1"/>
    <xf numFmtId="170" fontId="1" fillId="3" borderId="0" xfId="15" applyNumberFormat="1" applyFont="1" applyFill="1"/>
    <xf numFmtId="0" fontId="2" fillId="0" borderId="0" xfId="15" applyFont="1"/>
    <xf numFmtId="165" fontId="1" fillId="3" borderId="0" xfId="17" applyFont="1" applyFill="1"/>
    <xf numFmtId="43" fontId="1" fillId="3" borderId="0" xfId="15" applyNumberFormat="1" applyFont="1" applyFill="1"/>
    <xf numFmtId="0" fontId="8" fillId="9" borderId="36" xfId="15" applyFont="1" applyFill="1" applyBorder="1" applyAlignment="1">
      <alignment vertical="center"/>
    </xf>
    <xf numFmtId="169" fontId="4" fillId="3" borderId="49" xfId="17" applyNumberFormat="1" applyFont="1" applyFill="1" applyBorder="1" applyAlignment="1">
      <alignment vertical="center"/>
    </xf>
    <xf numFmtId="169" fontId="4" fillId="3" borderId="50" xfId="17" applyNumberFormat="1" applyFont="1" applyFill="1" applyBorder="1" applyAlignment="1">
      <alignment horizontal="left" vertical="center" wrapText="1"/>
    </xf>
    <xf numFmtId="169" fontId="4" fillId="3" borderId="50" xfId="17" applyNumberFormat="1" applyFont="1" applyFill="1" applyBorder="1" applyAlignment="1">
      <alignment vertical="center"/>
    </xf>
    <xf numFmtId="169" fontId="4" fillId="0" borderId="50" xfId="17" applyNumberFormat="1" applyFont="1" applyFill="1" applyBorder="1" applyAlignment="1">
      <alignment vertical="center" wrapText="1"/>
    </xf>
    <xf numFmtId="164" fontId="1" fillId="3" borderId="0" xfId="15" applyNumberFormat="1" applyFont="1" applyFill="1"/>
    <xf numFmtId="0" fontId="1" fillId="8" borderId="39" xfId="15" applyFont="1" applyFill="1" applyBorder="1" applyAlignment="1">
      <alignment vertical="center"/>
    </xf>
    <xf numFmtId="0" fontId="2" fillId="8" borderId="14" xfId="15" applyFont="1" applyFill="1" applyBorder="1" applyAlignment="1">
      <alignment vertical="center"/>
    </xf>
    <xf numFmtId="168" fontId="1" fillId="3" borderId="0" xfId="15" applyNumberFormat="1" applyFont="1" applyFill="1"/>
    <xf numFmtId="0" fontId="4" fillId="0" borderId="2" xfId="15" applyFont="1" applyFill="1" applyBorder="1" applyAlignment="1">
      <alignment horizontal="left" vertical="center"/>
    </xf>
    <xf numFmtId="0" fontId="4" fillId="0" borderId="1" xfId="15" applyFont="1" applyFill="1" applyBorder="1" applyAlignment="1">
      <alignment vertical="center"/>
    </xf>
    <xf numFmtId="0" fontId="4" fillId="0" borderId="0" xfId="15" applyFont="1" applyFill="1"/>
    <xf numFmtId="9" fontId="7" fillId="0" borderId="31" xfId="19" applyFont="1" applyFill="1" applyBorder="1" applyAlignment="1">
      <alignment horizontal="center"/>
    </xf>
    <xf numFmtId="169" fontId="7" fillId="0" borderId="17" xfId="17" applyNumberFormat="1" applyFont="1" applyFill="1" applyBorder="1" applyAlignment="1" applyProtection="1">
      <alignment vertical="center"/>
      <protection locked="0"/>
    </xf>
    <xf numFmtId="0" fontId="3" fillId="12" borderId="1" xfId="15" applyFont="1" applyFill="1" applyBorder="1" applyAlignment="1">
      <alignment horizontal="left" vertical="center" wrapText="1"/>
    </xf>
    <xf numFmtId="1" fontId="7" fillId="0" borderId="43" xfId="0" applyNumberFormat="1" applyFont="1" applyFill="1" applyBorder="1" applyAlignment="1">
      <alignment horizontal="left"/>
    </xf>
    <xf numFmtId="0" fontId="7" fillId="0" borderId="43" xfId="0" applyFont="1" applyFill="1" applyBorder="1"/>
    <xf numFmtId="0" fontId="4" fillId="0" borderId="43" xfId="0" applyFont="1" applyFill="1" applyBorder="1"/>
    <xf numFmtId="3" fontId="7" fillId="0" borderId="43" xfId="0" applyNumberFormat="1" applyFont="1" applyFill="1" applyBorder="1"/>
    <xf numFmtId="3" fontId="4" fillId="0" borderId="43" xfId="0" applyNumberFormat="1" applyFont="1" applyFill="1" applyBorder="1"/>
    <xf numFmtId="170" fontId="14" fillId="0" borderId="48" xfId="1" applyNumberFormat="1" applyFont="1" applyFill="1" applyBorder="1" applyAlignment="1">
      <alignment horizontal="left"/>
    </xf>
    <xf numFmtId="165" fontId="7" fillId="3" borderId="0" xfId="1" applyFont="1" applyFill="1" applyBorder="1"/>
    <xf numFmtId="169" fontId="4" fillId="0" borderId="36" xfId="18" applyNumberFormat="1" applyFont="1" applyFill="1" applyBorder="1"/>
    <xf numFmtId="173" fontId="4" fillId="0" borderId="0" xfId="20" applyNumberFormat="1" applyFont="1" applyFill="1"/>
    <xf numFmtId="169" fontId="4" fillId="0" borderId="0" xfId="0" applyNumberFormat="1" applyFont="1" applyFill="1"/>
    <xf numFmtId="170" fontId="4" fillId="0" borderId="1" xfId="17" applyNumberFormat="1" applyFont="1" applyFill="1" applyBorder="1"/>
    <xf numFmtId="170" fontId="4" fillId="0" borderId="28" xfId="17" applyNumberFormat="1" applyFont="1" applyFill="1" applyBorder="1"/>
    <xf numFmtId="0" fontId="4" fillId="0" borderId="0" xfId="0" applyFont="1" applyFill="1"/>
    <xf numFmtId="165" fontId="4" fillId="0" borderId="0" xfId="17" applyFont="1" applyFill="1"/>
    <xf numFmtId="170" fontId="13" fillId="0" borderId="0" xfId="1" applyNumberFormat="1" applyFont="1" applyFill="1" applyBorder="1"/>
    <xf numFmtId="0" fontId="7" fillId="4" borderId="0" xfId="0" applyFont="1" applyFill="1" applyBorder="1" applyAlignment="1">
      <alignment horizontal="center" vertical="center" wrapText="1"/>
    </xf>
    <xf numFmtId="10" fontId="7" fillId="0" borderId="43" xfId="19" applyNumberFormat="1" applyFont="1" applyFill="1" applyBorder="1"/>
    <xf numFmtId="3" fontId="3" fillId="0" borderId="43" xfId="0" applyNumberFormat="1" applyFont="1" applyFill="1" applyBorder="1"/>
    <xf numFmtId="49" fontId="4" fillId="0" borderId="43" xfId="0" applyNumberFormat="1" applyFont="1" applyFill="1" applyBorder="1" applyAlignment="1">
      <alignment horizontal="left"/>
    </xf>
    <xf numFmtId="0" fontId="7" fillId="0" borderId="1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18" xfId="0" applyFont="1" applyFill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8" xfId="0" applyFont="1" applyBorder="1" applyAlignment="1">
      <alignment horizontal="center"/>
    </xf>
    <xf numFmtId="1" fontId="11" fillId="7" borderId="45" xfId="0" applyNumberFormat="1" applyFont="1" applyFill="1" applyBorder="1" applyAlignment="1">
      <alignment horizontal="center" vertical="top" wrapText="1"/>
    </xf>
    <xf numFmtId="1" fontId="11" fillId="7" borderId="46" xfId="0" applyNumberFormat="1" applyFont="1" applyFill="1" applyBorder="1" applyAlignment="1">
      <alignment horizontal="center" vertical="top" wrapText="1"/>
    </xf>
    <xf numFmtId="1" fontId="11" fillId="7" borderId="47" xfId="0" applyNumberFormat="1" applyFont="1" applyFill="1" applyBorder="1" applyAlignment="1">
      <alignment horizontal="center" vertical="top" wrapText="1"/>
    </xf>
    <xf numFmtId="0" fontId="2" fillId="3" borderId="12" xfId="15" applyFont="1" applyFill="1" applyBorder="1" applyAlignment="1">
      <alignment horizontal="center" vertical="center"/>
    </xf>
    <xf numFmtId="0" fontId="2" fillId="3" borderId="24" xfId="15" applyFont="1" applyFill="1" applyBorder="1" applyAlignment="1">
      <alignment horizontal="center" vertical="center"/>
    </xf>
    <xf numFmtId="0" fontId="2" fillId="3" borderId="11" xfId="15" applyFont="1" applyFill="1" applyBorder="1" applyAlignment="1">
      <alignment horizontal="center" vertical="center"/>
    </xf>
    <xf numFmtId="0" fontId="2" fillId="0" borderId="12" xfId="15" applyFont="1" applyFill="1" applyBorder="1" applyAlignment="1">
      <alignment horizontal="center" vertical="center"/>
    </xf>
    <xf numFmtId="0" fontId="2" fillId="0" borderId="24" xfId="15" applyFont="1" applyFill="1" applyBorder="1" applyAlignment="1">
      <alignment horizontal="center" vertical="center"/>
    </xf>
    <xf numFmtId="0" fontId="2" fillId="0" borderId="11" xfId="15" applyFont="1" applyFill="1" applyBorder="1" applyAlignment="1">
      <alignment horizontal="center" vertical="center"/>
    </xf>
    <xf numFmtId="0" fontId="8" fillId="9" borderId="36" xfId="15" applyFont="1" applyFill="1" applyBorder="1" applyAlignment="1">
      <alignment horizontal="center" vertical="center" wrapText="1"/>
    </xf>
    <xf numFmtId="0" fontId="8" fillId="9" borderId="25" xfId="15" applyFont="1" applyFill="1" applyBorder="1" applyAlignment="1">
      <alignment horizontal="center" vertical="center" wrapText="1"/>
    </xf>
    <xf numFmtId="0" fontId="8" fillId="9" borderId="12" xfId="15" applyFont="1" applyFill="1" applyBorder="1" applyAlignment="1">
      <alignment horizontal="center" vertical="center" wrapText="1"/>
    </xf>
    <xf numFmtId="0" fontId="8" fillId="9" borderId="24" xfId="15" applyFont="1" applyFill="1" applyBorder="1" applyAlignment="1">
      <alignment horizontal="center" vertical="center" wrapText="1"/>
    </xf>
    <xf numFmtId="0" fontId="8" fillId="9" borderId="11" xfId="15" applyFont="1" applyFill="1" applyBorder="1" applyAlignment="1">
      <alignment horizontal="center" vertical="center" wrapText="1"/>
    </xf>
    <xf numFmtId="0" fontId="8" fillId="9" borderId="8" xfId="15" applyFont="1" applyFill="1" applyBorder="1" applyAlignment="1">
      <alignment horizontal="center" vertical="center" wrapText="1"/>
    </xf>
    <xf numFmtId="0" fontId="8" fillId="9" borderId="9" xfId="15" applyFont="1" applyFill="1" applyBorder="1" applyAlignment="1">
      <alignment horizontal="center" vertical="center" wrapText="1"/>
    </xf>
    <xf numFmtId="0" fontId="1" fillId="3" borderId="14" xfId="15" applyFont="1" applyFill="1" applyBorder="1" applyAlignment="1">
      <alignment horizontal="center" vertical="center"/>
    </xf>
    <xf numFmtId="0" fontId="2" fillId="3" borderId="10" xfId="15" applyFont="1" applyFill="1" applyBorder="1" applyAlignment="1">
      <alignment horizontal="center" vertical="center"/>
    </xf>
    <xf numFmtId="0" fontId="2" fillId="3" borderId="9" xfId="15" applyFont="1" applyFill="1" applyBorder="1" applyAlignment="1">
      <alignment horizontal="center" vertical="center"/>
    </xf>
    <xf numFmtId="0" fontId="2" fillId="3" borderId="26" xfId="15" applyFont="1" applyFill="1" applyBorder="1" applyAlignment="1">
      <alignment horizontal="center" vertical="center"/>
    </xf>
    <xf numFmtId="0" fontId="2" fillId="3" borderId="16" xfId="15" applyFont="1" applyFill="1" applyBorder="1" applyAlignment="1">
      <alignment horizontal="center" vertical="center"/>
    </xf>
    <xf numFmtId="0" fontId="2" fillId="3" borderId="0" xfId="15" applyFont="1" applyFill="1" applyAlignment="1">
      <alignment horizontal="center" vertical="center"/>
    </xf>
    <xf numFmtId="0" fontId="2" fillId="3" borderId="18" xfId="15" applyFont="1" applyFill="1" applyBorder="1" applyAlignment="1">
      <alignment horizontal="center" vertical="center"/>
    </xf>
    <xf numFmtId="0" fontId="2" fillId="3" borderId="13" xfId="15" applyFont="1" applyFill="1" applyBorder="1" applyAlignment="1">
      <alignment horizontal="center" vertical="center"/>
    </xf>
    <xf numFmtId="0" fontId="2" fillId="3" borderId="14" xfId="15" applyFont="1" applyFill="1" applyBorder="1" applyAlignment="1">
      <alignment horizontal="center" vertical="center"/>
    </xf>
    <xf numFmtId="0" fontId="2" fillId="3" borderId="15" xfId="15" applyFont="1" applyFill="1" applyBorder="1" applyAlignment="1">
      <alignment horizontal="center" vertical="center"/>
    </xf>
  </cellXfs>
  <cellStyles count="21">
    <cellStyle name="Millares" xfId="1" builtinId="3"/>
    <cellStyle name="Millares [0] 2" xfId="7"/>
    <cellStyle name="Millares [0] 3" xfId="18"/>
    <cellStyle name="Millares 2" xfId="8"/>
    <cellStyle name="Millares 3" xfId="9"/>
    <cellStyle name="Millares 4" xfId="10"/>
    <cellStyle name="Millares 5" xfId="11"/>
    <cellStyle name="Millares 5 2" xfId="12"/>
    <cellStyle name="Millares 6" xfId="5"/>
    <cellStyle name="Millares 7" xfId="17"/>
    <cellStyle name="Moneda" xfId="20" builtinId="4"/>
    <cellStyle name="Moneda 2" xfId="13"/>
    <cellStyle name="Moneda 3" xfId="14"/>
    <cellStyle name="Normal" xfId="0" builtinId="0"/>
    <cellStyle name="Normal 2" xfId="15"/>
    <cellStyle name="Normal 2 2" xfId="3"/>
    <cellStyle name="Normal 3" xfId="16"/>
    <cellStyle name="Normal 4" xfId="2"/>
    <cellStyle name="Normal 5" xfId="4"/>
    <cellStyle name="Porcentaje 2" xfId="6"/>
    <cellStyle name="Porcentaje 3" xfId="19"/>
  </cellStyles>
  <dxfs count="0"/>
  <tableStyles count="0" defaultTableStyle="TableStyleMedium9" defaultPivotStyle="PivotStyleLight16"/>
  <colors>
    <mruColors>
      <color rgb="FFDCE6F1"/>
      <color rgb="FFDDD9C4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9525</xdr:rowOff>
    </xdr:from>
    <xdr:to>
      <xdr:col>2</xdr:col>
      <xdr:colOff>104776</xdr:colOff>
      <xdr:row>4</xdr:row>
      <xdr:rowOff>95250</xdr:rowOff>
    </xdr:to>
    <xdr:pic>
      <xdr:nvPicPr>
        <xdr:cNvPr id="2" name="Imagen 3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171450"/>
          <a:ext cx="1238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1</xdr:row>
      <xdr:rowOff>28575</xdr:rowOff>
    </xdr:from>
    <xdr:to>
      <xdr:col>0</xdr:col>
      <xdr:colOff>1628775</xdr:colOff>
      <xdr:row>4</xdr:row>
      <xdr:rowOff>114300</xdr:rowOff>
    </xdr:to>
    <xdr:pic>
      <xdr:nvPicPr>
        <xdr:cNvPr id="2" name="Imagen 3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00025"/>
          <a:ext cx="1238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K122"/>
  <sheetViews>
    <sheetView tabSelected="1" zoomScaleNormal="100" workbookViewId="0">
      <pane ySplit="6" topLeftCell="A88" activePane="bottomLeft" state="frozen"/>
      <selection sqref="A1:R111"/>
      <selection pane="bottomLeft" sqref="A1:R111"/>
    </sheetView>
  </sheetViews>
  <sheetFormatPr baseColWidth="10" defaultColWidth="11.42578125" defaultRowHeight="12.75" x14ac:dyDescent="0.2"/>
  <cols>
    <col min="1" max="1" width="1.7109375" style="1" customWidth="1"/>
    <col min="2" max="2" width="19.140625" style="5" customWidth="1"/>
    <col min="3" max="3" width="61" style="1" customWidth="1"/>
    <col min="4" max="5" width="18" style="1" customWidth="1"/>
    <col min="6" max="6" width="15" style="1" customWidth="1"/>
    <col min="7" max="7" width="19" style="3" customWidth="1"/>
    <col min="8" max="8" width="17.7109375" style="222" bestFit="1" customWidth="1"/>
    <col min="9" max="9" width="10.7109375" style="1" customWidth="1"/>
    <col min="10" max="10" width="17" customWidth="1"/>
    <col min="11" max="11" width="16.7109375" customWidth="1"/>
    <col min="12" max="12" width="16.42578125" customWidth="1"/>
    <col min="13" max="13" width="14.28515625" customWidth="1"/>
    <col min="14" max="14" width="16.28515625" customWidth="1"/>
    <col min="15" max="15" width="15.28515625" customWidth="1"/>
    <col min="16" max="16" width="0.140625" customWidth="1"/>
    <col min="17" max="19" width="12.7109375" customWidth="1"/>
    <col min="20" max="20" width="16.7109375" customWidth="1"/>
    <col min="21" max="21" width="12.140625" customWidth="1"/>
    <col min="22" max="23" width="11.42578125" customWidth="1"/>
    <col min="24" max="24" width="12.7109375" customWidth="1"/>
    <col min="25" max="31" width="11.42578125" customWidth="1"/>
    <col min="32" max="32" width="17.140625" customWidth="1"/>
    <col min="33" max="33" width="13.42578125" customWidth="1"/>
    <col min="34" max="34" width="18" bestFit="1" customWidth="1"/>
    <col min="35" max="36" width="17" bestFit="1" customWidth="1"/>
    <col min="38" max="16384" width="11.42578125" style="1"/>
  </cols>
  <sheetData>
    <row r="1" spans="2:11" ht="13.5" thickBot="1" x14ac:dyDescent="0.25">
      <c r="B1" s="238" t="s">
        <v>13</v>
      </c>
      <c r="C1" s="239"/>
      <c r="D1" s="239"/>
      <c r="E1" s="239"/>
      <c r="F1" s="239"/>
      <c r="G1" s="239"/>
      <c r="H1" s="239"/>
      <c r="I1" s="240"/>
    </row>
    <row r="2" spans="2:11" x14ac:dyDescent="0.2">
      <c r="B2" s="229" t="s">
        <v>14</v>
      </c>
      <c r="C2" s="230"/>
      <c r="D2" s="230"/>
      <c r="E2" s="230"/>
      <c r="F2" s="230"/>
      <c r="G2" s="230"/>
      <c r="H2" s="230"/>
      <c r="I2" s="231"/>
    </row>
    <row r="3" spans="2:11" x14ac:dyDescent="0.2">
      <c r="B3" s="232" t="s">
        <v>182</v>
      </c>
      <c r="C3" s="241"/>
      <c r="D3" s="241"/>
      <c r="E3" s="241"/>
      <c r="F3" s="241"/>
      <c r="G3" s="241"/>
      <c r="H3" s="241"/>
      <c r="I3" s="234"/>
    </row>
    <row r="4" spans="2:11" x14ac:dyDescent="0.2">
      <c r="B4" s="232" t="s">
        <v>249</v>
      </c>
      <c r="C4" s="241"/>
      <c r="D4" s="241"/>
      <c r="E4" s="241"/>
      <c r="F4" s="241"/>
      <c r="G4" s="241"/>
      <c r="H4" s="241"/>
      <c r="I4" s="234"/>
    </row>
    <row r="5" spans="2:11" ht="13.5" thickBot="1" x14ac:dyDescent="0.25">
      <c r="B5" s="242" t="s">
        <v>301</v>
      </c>
      <c r="C5" s="243"/>
      <c r="D5" s="243"/>
      <c r="E5" s="243"/>
      <c r="F5" s="243"/>
      <c r="G5" s="243"/>
      <c r="H5" s="243"/>
      <c r="I5" s="244"/>
    </row>
    <row r="6" spans="2:11" ht="24.75" thickBot="1" x14ac:dyDescent="0.25">
      <c r="B6" s="60" t="s">
        <v>180</v>
      </c>
      <c r="C6" s="22" t="s">
        <v>0</v>
      </c>
      <c r="D6" s="22" t="s">
        <v>15</v>
      </c>
      <c r="E6" s="22" t="s">
        <v>52</v>
      </c>
      <c r="F6" s="22" t="s">
        <v>53</v>
      </c>
      <c r="G6" s="22" t="s">
        <v>16</v>
      </c>
      <c r="H6" s="22" t="s">
        <v>302</v>
      </c>
      <c r="I6" s="23" t="s">
        <v>172</v>
      </c>
      <c r="K6" s="225"/>
    </row>
    <row r="7" spans="2:11" ht="16.5" customHeight="1" x14ac:dyDescent="0.2">
      <c r="B7" s="100">
        <v>1</v>
      </c>
      <c r="C7" s="106" t="s">
        <v>81</v>
      </c>
      <c r="D7" s="112">
        <f>+D8+D57</f>
        <v>97763527478</v>
      </c>
      <c r="E7" s="112">
        <f>+E8+E57</f>
        <v>3000000000</v>
      </c>
      <c r="F7" s="112">
        <f>+F8+F57</f>
        <v>0</v>
      </c>
      <c r="G7" s="112">
        <f>+G8+G57</f>
        <v>100763527478</v>
      </c>
      <c r="H7" s="112">
        <f>+H8+H57</f>
        <v>10870275597</v>
      </c>
      <c r="I7" s="124">
        <f>+H7/G7</f>
        <v>0.10787906963036144</v>
      </c>
      <c r="K7" s="129"/>
    </row>
    <row r="8" spans="2:11" ht="16.5" customHeight="1" x14ac:dyDescent="0.2">
      <c r="B8" s="101" t="s">
        <v>82</v>
      </c>
      <c r="C8" s="107" t="s">
        <v>83</v>
      </c>
      <c r="D8" s="113">
        <f>+D9+D19</f>
        <v>97042425353</v>
      </c>
      <c r="E8" s="113">
        <f>+E9+E19</f>
        <v>3000000000</v>
      </c>
      <c r="F8" s="113">
        <f>+F9+F19</f>
        <v>0</v>
      </c>
      <c r="G8" s="115">
        <f>+G9+G19</f>
        <v>100042425353</v>
      </c>
      <c r="H8" s="115">
        <f>+H9+H19</f>
        <v>10859897960</v>
      </c>
      <c r="I8" s="125">
        <f>+H8/G8</f>
        <v>0.1085529256381062</v>
      </c>
      <c r="J8" s="129"/>
    </row>
    <row r="9" spans="2:11" ht="16.5" customHeight="1" x14ac:dyDescent="0.2">
      <c r="B9" s="133" t="s">
        <v>84</v>
      </c>
      <c r="C9" s="212" t="s">
        <v>85</v>
      </c>
      <c r="D9" s="114">
        <f>+D10</f>
        <v>63138111537</v>
      </c>
      <c r="E9" s="114">
        <f>+E10</f>
        <v>0</v>
      </c>
      <c r="F9" s="114">
        <f t="shared" ref="E9:G10" si="0">+F10</f>
        <v>0</v>
      </c>
      <c r="G9" s="114">
        <f t="shared" si="0"/>
        <v>63138111537</v>
      </c>
      <c r="H9" s="114">
        <f>+H10</f>
        <v>4502015712</v>
      </c>
      <c r="I9" s="127">
        <f t="shared" ref="I9:I18" si="1">+H9/G9</f>
        <v>7.130425035537756E-2</v>
      </c>
    </row>
    <row r="10" spans="2:11" ht="16.5" customHeight="1" x14ac:dyDescent="0.2">
      <c r="B10" s="133" t="s">
        <v>86</v>
      </c>
      <c r="C10" s="212" t="s">
        <v>87</v>
      </c>
      <c r="D10" s="114">
        <f>+D11</f>
        <v>63138111537</v>
      </c>
      <c r="E10" s="114">
        <f t="shared" si="0"/>
        <v>0</v>
      </c>
      <c r="F10" s="114">
        <f t="shared" si="0"/>
        <v>0</v>
      </c>
      <c r="G10" s="114">
        <f t="shared" si="0"/>
        <v>63138111537</v>
      </c>
      <c r="H10" s="114">
        <f>+H11</f>
        <v>4502015712</v>
      </c>
      <c r="I10" s="127">
        <f t="shared" si="1"/>
        <v>7.130425035537756E-2</v>
      </c>
    </row>
    <row r="11" spans="2:11" ht="16.5" customHeight="1" x14ac:dyDescent="0.2">
      <c r="B11" s="133" t="s">
        <v>88</v>
      </c>
      <c r="C11" s="212" t="s">
        <v>89</v>
      </c>
      <c r="D11" s="114">
        <f>+D12+D15</f>
        <v>63138111537</v>
      </c>
      <c r="E11" s="114">
        <f>+E12+E15</f>
        <v>0</v>
      </c>
      <c r="F11" s="114">
        <f>+F12+F15</f>
        <v>0</v>
      </c>
      <c r="G11" s="114">
        <f>+G12+G15</f>
        <v>63138111537</v>
      </c>
      <c r="H11" s="114">
        <f>+H12+H15</f>
        <v>4502015712</v>
      </c>
      <c r="I11" s="127">
        <f t="shared" si="1"/>
        <v>7.130425035537756E-2</v>
      </c>
    </row>
    <row r="12" spans="2:11" ht="16.5" customHeight="1" x14ac:dyDescent="0.2">
      <c r="B12" s="210" t="s">
        <v>90</v>
      </c>
      <c r="C12" s="211" t="s">
        <v>91</v>
      </c>
      <c r="D12" s="115">
        <f>SUM(D13:D14)</f>
        <v>60442601572</v>
      </c>
      <c r="E12" s="115">
        <f>SUM(E13:E14)</f>
        <v>0</v>
      </c>
      <c r="F12" s="115">
        <f>SUM(F13:F14)</f>
        <v>0</v>
      </c>
      <c r="G12" s="115">
        <f>SUM(G13:G14)</f>
        <v>60442601572</v>
      </c>
      <c r="H12" s="115">
        <f>SUM(H13:H14)</f>
        <v>4466833837</v>
      </c>
      <c r="I12" s="226">
        <f t="shared" si="1"/>
        <v>7.3902077687358486E-2</v>
      </c>
    </row>
    <row r="13" spans="2:11" ht="16.5" customHeight="1" x14ac:dyDescent="0.2">
      <c r="B13" s="135" t="s">
        <v>134</v>
      </c>
      <c r="C13" s="136" t="s">
        <v>135</v>
      </c>
      <c r="D13" s="114">
        <v>59816788239</v>
      </c>
      <c r="E13" s="114"/>
      <c r="F13" s="114"/>
      <c r="G13" s="114">
        <f t="shared" ref="G13:G18" si="2">+D13+E13-F13</f>
        <v>59816788239</v>
      </c>
      <c r="H13" s="114">
        <v>0</v>
      </c>
      <c r="I13" s="127">
        <f t="shared" si="1"/>
        <v>0</v>
      </c>
    </row>
    <row r="14" spans="2:11" ht="16.5" customHeight="1" x14ac:dyDescent="0.2">
      <c r="B14" s="135" t="s">
        <v>136</v>
      </c>
      <c r="C14" s="136" t="s">
        <v>137</v>
      </c>
      <c r="D14" s="114">
        <v>625813333</v>
      </c>
      <c r="E14" s="114"/>
      <c r="F14" s="114"/>
      <c r="G14" s="114">
        <f t="shared" si="2"/>
        <v>625813333</v>
      </c>
      <c r="H14" s="114">
        <v>4466833837</v>
      </c>
      <c r="I14" s="127">
        <f t="shared" si="1"/>
        <v>7.13764568675305</v>
      </c>
    </row>
    <row r="15" spans="2:11" ht="16.5" customHeight="1" x14ac:dyDescent="0.2">
      <c r="B15" s="210" t="s">
        <v>92</v>
      </c>
      <c r="C15" s="211" t="s">
        <v>93</v>
      </c>
      <c r="D15" s="115">
        <f>SUM(D16:D18)</f>
        <v>2695509965</v>
      </c>
      <c r="E15" s="115">
        <f t="shared" ref="E15:F15" si="3">SUM(E16:E18)</f>
        <v>0</v>
      </c>
      <c r="F15" s="115">
        <f t="shared" si="3"/>
        <v>0</v>
      </c>
      <c r="G15" s="115">
        <f>SUM(G16:G18)</f>
        <v>2695509965</v>
      </c>
      <c r="H15" s="115">
        <f>SUM(H16:H18)</f>
        <v>35181875</v>
      </c>
      <c r="I15" s="226">
        <f t="shared" si="1"/>
        <v>1.3052029284558776E-2</v>
      </c>
    </row>
    <row r="16" spans="2:11" ht="16.5" customHeight="1" x14ac:dyDescent="0.2">
      <c r="B16" s="135" t="s">
        <v>138</v>
      </c>
      <c r="C16" s="136" t="s">
        <v>139</v>
      </c>
      <c r="D16" s="114">
        <v>2297382386</v>
      </c>
      <c r="E16" s="114">
        <v>0</v>
      </c>
      <c r="F16" s="114">
        <v>0</v>
      </c>
      <c r="G16" s="114">
        <f t="shared" si="2"/>
        <v>2297382386</v>
      </c>
      <c r="H16" s="114">
        <v>0</v>
      </c>
      <c r="I16" s="226">
        <f t="shared" si="1"/>
        <v>0</v>
      </c>
    </row>
    <row r="17" spans="2:37" ht="16.5" customHeight="1" x14ac:dyDescent="0.2">
      <c r="B17" s="135" t="s">
        <v>140</v>
      </c>
      <c r="C17" s="136" t="s">
        <v>141</v>
      </c>
      <c r="D17" s="114">
        <v>398127579</v>
      </c>
      <c r="E17" s="114">
        <v>0</v>
      </c>
      <c r="F17" s="114">
        <v>0</v>
      </c>
      <c r="G17" s="114">
        <f t="shared" si="2"/>
        <v>398127579</v>
      </c>
      <c r="H17" s="114">
        <v>35181875</v>
      </c>
      <c r="I17" s="226">
        <f>+H17/G17</f>
        <v>8.8368344359283882E-2</v>
      </c>
    </row>
    <row r="18" spans="2:37" ht="16.5" hidden="1" customHeight="1" x14ac:dyDescent="0.2">
      <c r="B18" s="135" t="s">
        <v>142</v>
      </c>
      <c r="C18" s="136" t="s">
        <v>143</v>
      </c>
      <c r="D18" s="114">
        <v>0</v>
      </c>
      <c r="E18" s="114">
        <v>0</v>
      </c>
      <c r="F18" s="114">
        <v>0</v>
      </c>
      <c r="G18" s="114">
        <f t="shared" si="2"/>
        <v>0</v>
      </c>
      <c r="H18" s="115"/>
      <c r="I18" s="226" t="e">
        <f t="shared" si="1"/>
        <v>#DIV/0!</v>
      </c>
    </row>
    <row r="19" spans="2:37" ht="16.5" customHeight="1" x14ac:dyDescent="0.2">
      <c r="B19" s="210" t="s">
        <v>94</v>
      </c>
      <c r="C19" s="211" t="s">
        <v>95</v>
      </c>
      <c r="D19" s="118">
        <f>+D20+D25+D41+D49</f>
        <v>33904313816</v>
      </c>
      <c r="E19" s="118">
        <f t="shared" ref="E19:H19" si="4">+E20+E25+E41+E49</f>
        <v>3000000000</v>
      </c>
      <c r="F19" s="118">
        <f t="shared" si="4"/>
        <v>0</v>
      </c>
      <c r="G19" s="118">
        <f t="shared" si="4"/>
        <v>36904313816</v>
      </c>
      <c r="H19" s="118">
        <f t="shared" si="4"/>
        <v>6357882248</v>
      </c>
      <c r="I19" s="226">
        <f>+I20+I25+I41+I49</f>
        <v>0.53172516894698829</v>
      </c>
    </row>
    <row r="20" spans="2:37" ht="16.5" customHeight="1" x14ac:dyDescent="0.2">
      <c r="B20" s="133" t="s">
        <v>96</v>
      </c>
      <c r="C20" s="212" t="s">
        <v>74</v>
      </c>
      <c r="D20" s="114">
        <f>+D21</f>
        <v>1881110212</v>
      </c>
      <c r="E20" s="114">
        <f>+E21</f>
        <v>0</v>
      </c>
      <c r="F20" s="114">
        <f>+F21</f>
        <v>0</v>
      </c>
      <c r="G20" s="114">
        <f>+G21</f>
        <v>1881110212</v>
      </c>
      <c r="H20" s="114">
        <f>+H21</f>
        <v>373090658</v>
      </c>
      <c r="I20" s="127">
        <f t="shared" ref="I20:I78" si="5">+H20/G20</f>
        <v>0.19833535303778363</v>
      </c>
    </row>
    <row r="21" spans="2:37" s="2" customFormat="1" ht="16.5" customHeight="1" x14ac:dyDescent="0.2">
      <c r="B21" s="133" t="s">
        <v>97</v>
      </c>
      <c r="C21" s="212" t="s">
        <v>98</v>
      </c>
      <c r="D21" s="117">
        <f>+D22</f>
        <v>1881110212</v>
      </c>
      <c r="E21" s="117">
        <f t="shared" ref="E21:F22" si="6">+E22</f>
        <v>0</v>
      </c>
      <c r="F21" s="117">
        <f t="shared" si="6"/>
        <v>0</v>
      </c>
      <c r="G21" s="117">
        <f>+G22</f>
        <v>1881110212</v>
      </c>
      <c r="H21" s="117">
        <f>+H22</f>
        <v>373090658</v>
      </c>
      <c r="I21" s="127">
        <f t="shared" si="5"/>
        <v>0.19833535303778363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2:37" ht="16.5" customHeight="1" x14ac:dyDescent="0.2">
      <c r="B22" s="133" t="s">
        <v>99</v>
      </c>
      <c r="C22" s="137" t="s">
        <v>100</v>
      </c>
      <c r="D22" s="117">
        <f>+D23</f>
        <v>1881110212</v>
      </c>
      <c r="E22" s="117">
        <f t="shared" si="6"/>
        <v>0</v>
      </c>
      <c r="F22" s="117">
        <f t="shared" si="6"/>
        <v>0</v>
      </c>
      <c r="G22" s="117">
        <f>+E22+D22</f>
        <v>1881110212</v>
      </c>
      <c r="H22" s="117">
        <f>+H23</f>
        <v>373090658</v>
      </c>
      <c r="I22" s="127">
        <f t="shared" si="5"/>
        <v>0.19833535303778363</v>
      </c>
    </row>
    <row r="23" spans="2:37" ht="16.5" customHeight="1" x14ac:dyDescent="0.2">
      <c r="B23" s="210" t="s">
        <v>101</v>
      </c>
      <c r="C23" s="227" t="s">
        <v>102</v>
      </c>
      <c r="D23" s="118">
        <f>SUM(D24:D24)</f>
        <v>1881110212</v>
      </c>
      <c r="E23" s="118">
        <f>SUM(E24:E24)</f>
        <v>0</v>
      </c>
      <c r="F23" s="118">
        <f>SUM(F24:F24)</f>
        <v>0</v>
      </c>
      <c r="G23" s="118">
        <f>SUM(G24:G24)</f>
        <v>1881110212</v>
      </c>
      <c r="H23" s="118">
        <f>SUM(H24:H24)</f>
        <v>373090658</v>
      </c>
      <c r="I23" s="226">
        <f t="shared" si="5"/>
        <v>0.19833535303778363</v>
      </c>
    </row>
    <row r="24" spans="2:37" ht="16.5" customHeight="1" x14ac:dyDescent="0.2">
      <c r="B24" s="133" t="s">
        <v>176</v>
      </c>
      <c r="C24" s="137" t="s">
        <v>177</v>
      </c>
      <c r="D24" s="117">
        <v>1881110212</v>
      </c>
      <c r="E24" s="117"/>
      <c r="F24" s="117">
        <v>0</v>
      </c>
      <c r="G24" s="114">
        <f>+D24+E24-F24</f>
        <v>1881110212</v>
      </c>
      <c r="H24" s="117">
        <v>373090658</v>
      </c>
      <c r="I24" s="127">
        <f t="shared" si="5"/>
        <v>0.19833535303778363</v>
      </c>
    </row>
    <row r="25" spans="2:37" ht="16.5" customHeight="1" x14ac:dyDescent="0.2">
      <c r="B25" s="228" t="s">
        <v>103</v>
      </c>
      <c r="C25" s="137" t="s">
        <v>104</v>
      </c>
      <c r="D25" s="117">
        <f>+D26+D27+D30+D33+D36+D38+D40</f>
        <v>30860925584</v>
      </c>
      <c r="E25" s="117">
        <f>+E26+E27+E30+E33+E36+E38+E40</f>
        <v>0</v>
      </c>
      <c r="F25" s="117">
        <f>+F26+F27+F30+F33+F36+F38+F40</f>
        <v>0</v>
      </c>
      <c r="G25" s="117">
        <f>+G26+G27+G30+G33+G36+G38+G40</f>
        <v>30860925584</v>
      </c>
      <c r="H25" s="117">
        <f>+H26+H27+H30+H33+H36+H38+H40</f>
        <v>5737132729</v>
      </c>
      <c r="I25" s="127">
        <f t="shared" si="5"/>
        <v>0.1859028081767724</v>
      </c>
    </row>
    <row r="26" spans="2:37" ht="16.5" customHeight="1" x14ac:dyDescent="0.2">
      <c r="B26" s="210" t="s">
        <v>105</v>
      </c>
      <c r="C26" s="211" t="s">
        <v>106</v>
      </c>
      <c r="D26" s="115">
        <v>711766320</v>
      </c>
      <c r="E26" s="115"/>
      <c r="F26" s="115">
        <v>0</v>
      </c>
      <c r="G26" s="115">
        <f>+D26+E26-F26</f>
        <v>711766320</v>
      </c>
      <c r="H26" s="115">
        <v>72726354</v>
      </c>
      <c r="I26" s="226">
        <f t="shared" si="5"/>
        <v>0.10217729043430995</v>
      </c>
    </row>
    <row r="27" spans="2:37" ht="16.5" customHeight="1" x14ac:dyDescent="0.2">
      <c r="B27" s="210" t="s">
        <v>107</v>
      </c>
      <c r="C27" s="211" t="s">
        <v>108</v>
      </c>
      <c r="D27" s="118">
        <f>SUM(D28:D29)</f>
        <v>596493000</v>
      </c>
      <c r="E27" s="118">
        <v>0</v>
      </c>
      <c r="F27" s="118">
        <v>0</v>
      </c>
      <c r="G27" s="118">
        <f>SUM(G28:G29)</f>
        <v>596493000</v>
      </c>
      <c r="H27" s="118">
        <f>SUM(H28:H29)</f>
        <v>52156189</v>
      </c>
      <c r="I27" s="226">
        <f t="shared" si="5"/>
        <v>8.7438057110477405E-2</v>
      </c>
    </row>
    <row r="28" spans="2:37" ht="16.5" customHeight="1" x14ac:dyDescent="0.2">
      <c r="B28" s="133" t="s">
        <v>144</v>
      </c>
      <c r="C28" s="212" t="s">
        <v>145</v>
      </c>
      <c r="D28" s="117">
        <v>376740000</v>
      </c>
      <c r="E28" s="117">
        <v>0</v>
      </c>
      <c r="F28" s="117">
        <v>0</v>
      </c>
      <c r="G28" s="114">
        <f t="shared" ref="G28:G39" si="7">+D28+E28-F28</f>
        <v>376740000</v>
      </c>
      <c r="H28" s="114">
        <v>12287411</v>
      </c>
      <c r="I28" s="127">
        <f t="shared" si="5"/>
        <v>3.2615095291182249E-2</v>
      </c>
    </row>
    <row r="29" spans="2:37" ht="16.5" customHeight="1" x14ac:dyDescent="0.2">
      <c r="B29" s="133" t="s">
        <v>146</v>
      </c>
      <c r="C29" s="212" t="s">
        <v>147</v>
      </c>
      <c r="D29" s="117">
        <v>219753000</v>
      </c>
      <c r="E29" s="117">
        <v>0</v>
      </c>
      <c r="F29" s="117">
        <v>0</v>
      </c>
      <c r="G29" s="114">
        <f t="shared" si="7"/>
        <v>219753000</v>
      </c>
      <c r="H29" s="114">
        <v>39868778</v>
      </c>
      <c r="I29" s="127">
        <f t="shared" si="5"/>
        <v>0.18142540943695876</v>
      </c>
    </row>
    <row r="30" spans="2:37" ht="16.5" customHeight="1" x14ac:dyDescent="0.2">
      <c r="B30" s="210" t="s">
        <v>109</v>
      </c>
      <c r="C30" s="211" t="s">
        <v>110</v>
      </c>
      <c r="D30" s="118">
        <f>SUM(D31:D32)</f>
        <v>2152633506</v>
      </c>
      <c r="E30" s="118">
        <f>SUM(E31:E32)</f>
        <v>0</v>
      </c>
      <c r="F30" s="118">
        <f>SUM(F31:F32)</f>
        <v>0</v>
      </c>
      <c r="G30" s="118">
        <f>SUM(G31:G32)</f>
        <v>2152633506</v>
      </c>
      <c r="H30" s="118">
        <f>SUM(H31:H32)</f>
        <v>338289832</v>
      </c>
      <c r="I30" s="226">
        <f t="shared" si="5"/>
        <v>0.15715161501346619</v>
      </c>
    </row>
    <row r="31" spans="2:37" ht="16.5" customHeight="1" x14ac:dyDescent="0.2">
      <c r="B31" s="133" t="s">
        <v>148</v>
      </c>
      <c r="C31" s="212" t="s">
        <v>149</v>
      </c>
      <c r="D31" s="117">
        <v>1837023028</v>
      </c>
      <c r="E31" s="117"/>
      <c r="F31" s="117">
        <v>0</v>
      </c>
      <c r="G31" s="114">
        <f t="shared" si="7"/>
        <v>1837023028</v>
      </c>
      <c r="H31" s="114">
        <v>0</v>
      </c>
      <c r="I31" s="127">
        <f t="shared" si="5"/>
        <v>0</v>
      </c>
    </row>
    <row r="32" spans="2:37" ht="16.5" customHeight="1" x14ac:dyDescent="0.2">
      <c r="B32" s="133" t="s">
        <v>150</v>
      </c>
      <c r="C32" s="212" t="s">
        <v>151</v>
      </c>
      <c r="D32" s="117">
        <v>315610478</v>
      </c>
      <c r="E32" s="117"/>
      <c r="F32" s="117">
        <v>0</v>
      </c>
      <c r="G32" s="114">
        <f t="shared" si="7"/>
        <v>315610478</v>
      </c>
      <c r="H32" s="114">
        <v>338289832</v>
      </c>
      <c r="I32" s="127">
        <f t="shared" si="5"/>
        <v>1.0718586852493535</v>
      </c>
    </row>
    <row r="33" spans="2:9" ht="16.5" customHeight="1" x14ac:dyDescent="0.2">
      <c r="B33" s="210" t="s">
        <v>111</v>
      </c>
      <c r="C33" s="213" t="s">
        <v>112</v>
      </c>
      <c r="D33" s="118">
        <f>SUM(D34:D35)</f>
        <v>6164881513</v>
      </c>
      <c r="E33" s="118">
        <f>SUM(E34:E35)</f>
        <v>0</v>
      </c>
      <c r="F33" s="118">
        <f>SUM(F34:F35)</f>
        <v>0</v>
      </c>
      <c r="G33" s="118">
        <f>SUM(G34:G35)</f>
        <v>6164881513</v>
      </c>
      <c r="H33" s="118">
        <f>SUM(H34:H35)</f>
        <v>592552754</v>
      </c>
      <c r="I33" s="226">
        <f>+H33/G33</f>
        <v>9.611746028702628E-2</v>
      </c>
    </row>
    <row r="34" spans="2:9" ht="16.5" customHeight="1" x14ac:dyDescent="0.2">
      <c r="B34" s="133" t="s">
        <v>152</v>
      </c>
      <c r="C34" s="214" t="s">
        <v>153</v>
      </c>
      <c r="D34" s="117">
        <v>3636758513</v>
      </c>
      <c r="E34" s="117"/>
      <c r="F34" s="117">
        <v>0</v>
      </c>
      <c r="G34" s="114">
        <f t="shared" si="7"/>
        <v>3636758513</v>
      </c>
      <c r="H34" s="217">
        <v>0</v>
      </c>
      <c r="I34" s="127">
        <f>+H34/G34</f>
        <v>0</v>
      </c>
    </row>
    <row r="35" spans="2:9" ht="16.5" customHeight="1" x14ac:dyDescent="0.2">
      <c r="B35" s="133" t="s">
        <v>154</v>
      </c>
      <c r="C35" s="214" t="s">
        <v>155</v>
      </c>
      <c r="D35" s="117">
        <v>2528123000</v>
      </c>
      <c r="E35" s="117"/>
      <c r="F35" s="117">
        <v>0</v>
      </c>
      <c r="G35" s="114">
        <f t="shared" si="7"/>
        <v>2528123000</v>
      </c>
      <c r="H35" s="114">
        <v>592552754</v>
      </c>
      <c r="I35" s="127">
        <f>+H35/G35</f>
        <v>0.23438446388882186</v>
      </c>
    </row>
    <row r="36" spans="2:9" ht="16.5" customHeight="1" x14ac:dyDescent="0.2">
      <c r="B36" s="210" t="s">
        <v>113</v>
      </c>
      <c r="C36" s="211" t="s">
        <v>114</v>
      </c>
      <c r="D36" s="118">
        <f>SUM(D37:D37)</f>
        <v>22809520</v>
      </c>
      <c r="E36" s="118">
        <f>SUM(E37:E37)</f>
        <v>0</v>
      </c>
      <c r="F36" s="118">
        <f>SUM(F37:F37)</f>
        <v>0</v>
      </c>
      <c r="G36" s="118">
        <f>SUM(G37:G37)</f>
        <v>22809520</v>
      </c>
      <c r="H36" s="118">
        <f>SUM(H37:H37)</f>
        <v>0</v>
      </c>
      <c r="I36" s="226">
        <f t="shared" si="5"/>
        <v>0</v>
      </c>
    </row>
    <row r="37" spans="2:9" ht="16.5" customHeight="1" x14ac:dyDescent="0.2">
      <c r="B37" s="133" t="s">
        <v>156</v>
      </c>
      <c r="C37" s="212" t="s">
        <v>157</v>
      </c>
      <c r="D37" s="117">
        <v>22809520</v>
      </c>
      <c r="E37" s="117"/>
      <c r="F37" s="117">
        <v>0</v>
      </c>
      <c r="G37" s="114">
        <f t="shared" si="7"/>
        <v>22809520</v>
      </c>
      <c r="H37" s="117">
        <v>0</v>
      </c>
      <c r="I37" s="127">
        <f t="shared" si="5"/>
        <v>0</v>
      </c>
    </row>
    <row r="38" spans="2:9" ht="16.5" customHeight="1" x14ac:dyDescent="0.2">
      <c r="B38" s="210" t="s">
        <v>115</v>
      </c>
      <c r="C38" s="211" t="s">
        <v>116</v>
      </c>
      <c r="D38" s="118">
        <f>SUM(D39:D39)</f>
        <v>21210004276</v>
      </c>
      <c r="E38" s="118">
        <f>SUM(E39:E39)</f>
        <v>0</v>
      </c>
      <c r="F38" s="118">
        <f>SUM(F39:F39)</f>
        <v>0</v>
      </c>
      <c r="G38" s="118">
        <f>SUM(G39:G39)</f>
        <v>21210004276</v>
      </c>
      <c r="H38" s="118">
        <f>SUM(H39:H39)</f>
        <v>4681407600</v>
      </c>
      <c r="I38" s="226">
        <f t="shared" si="5"/>
        <v>0.22071695691722265</v>
      </c>
    </row>
    <row r="39" spans="2:9" ht="16.5" customHeight="1" x14ac:dyDescent="0.2">
      <c r="B39" s="133" t="s">
        <v>158</v>
      </c>
      <c r="C39" s="212" t="s">
        <v>159</v>
      </c>
      <c r="D39" s="117">
        <v>21210004276</v>
      </c>
      <c r="E39" s="117">
        <v>0</v>
      </c>
      <c r="F39" s="117">
        <v>0</v>
      </c>
      <c r="G39" s="114">
        <f t="shared" si="7"/>
        <v>21210004276</v>
      </c>
      <c r="H39" s="117">
        <v>4681407600</v>
      </c>
      <c r="I39" s="127">
        <f t="shared" si="5"/>
        <v>0.22071695691722265</v>
      </c>
    </row>
    <row r="40" spans="2:9" ht="16.5" customHeight="1" x14ac:dyDescent="0.2">
      <c r="B40" s="210" t="s">
        <v>189</v>
      </c>
      <c r="C40" s="211" t="s">
        <v>190</v>
      </c>
      <c r="D40" s="118">
        <v>2337449</v>
      </c>
      <c r="E40" s="118"/>
      <c r="F40" s="118">
        <v>0</v>
      </c>
      <c r="G40" s="115">
        <f>+D40+E40-F40</f>
        <v>2337449</v>
      </c>
      <c r="H40" s="115">
        <v>0</v>
      </c>
      <c r="I40" s="226">
        <f t="shared" si="5"/>
        <v>0</v>
      </c>
    </row>
    <row r="41" spans="2:9" ht="16.5" customHeight="1" x14ac:dyDescent="0.2">
      <c r="B41" s="133" t="s">
        <v>210</v>
      </c>
      <c r="C41" s="212" t="s">
        <v>220</v>
      </c>
      <c r="D41" s="117">
        <f>+D42+D44</f>
        <v>551008000</v>
      </c>
      <c r="E41" s="117">
        <f t="shared" ref="E41:G41" si="8">+E42+E44</f>
        <v>0</v>
      </c>
      <c r="F41" s="117">
        <f t="shared" si="8"/>
        <v>0</v>
      </c>
      <c r="G41" s="117">
        <f t="shared" si="8"/>
        <v>551008000</v>
      </c>
      <c r="H41" s="117">
        <f>+H42+H44</f>
        <v>51307155</v>
      </c>
      <c r="I41" s="127">
        <f t="shared" si="5"/>
        <v>9.311508181369417E-2</v>
      </c>
    </row>
    <row r="42" spans="2:9" ht="16.5" customHeight="1" x14ac:dyDescent="0.2">
      <c r="B42" s="210" t="s">
        <v>255</v>
      </c>
      <c r="C42" s="211" t="s">
        <v>257</v>
      </c>
      <c r="D42" s="118">
        <f>SUM(D43)</f>
        <v>200000000</v>
      </c>
      <c r="E42" s="118">
        <f>SUM(E43:E46)</f>
        <v>0</v>
      </c>
      <c r="F42" s="118">
        <f t="shared" ref="F42" si="9">SUM(F43:F46)</f>
        <v>0</v>
      </c>
      <c r="G42" s="118">
        <f>SUM(G43)</f>
        <v>200000000</v>
      </c>
      <c r="H42" s="118">
        <f>SUM(H43)</f>
        <v>27514008</v>
      </c>
      <c r="I42" s="226">
        <f t="shared" ref="I42:I43" si="10">+H42/G42</f>
        <v>0.13757004</v>
      </c>
    </row>
    <row r="43" spans="2:9" ht="16.5" customHeight="1" x14ac:dyDescent="0.25">
      <c r="B43" s="133" t="s">
        <v>256</v>
      </c>
      <c r="C43" s="212" t="s">
        <v>258</v>
      </c>
      <c r="D43" s="215">
        <v>200000000</v>
      </c>
      <c r="E43" s="118"/>
      <c r="F43" s="118">
        <v>0</v>
      </c>
      <c r="G43" s="114">
        <f t="shared" ref="G43" si="11">+D43+E43-F43</f>
        <v>200000000</v>
      </c>
      <c r="H43" s="114">
        <v>27514008</v>
      </c>
      <c r="I43" s="127">
        <f t="shared" si="10"/>
        <v>0.13757004</v>
      </c>
    </row>
    <row r="44" spans="2:9" ht="16.5" customHeight="1" x14ac:dyDescent="0.2">
      <c r="B44" s="210" t="s">
        <v>211</v>
      </c>
      <c r="C44" s="211" t="s">
        <v>221</v>
      </c>
      <c r="D44" s="118">
        <f>SUM(D45:D48)</f>
        <v>351008000</v>
      </c>
      <c r="E44" s="118">
        <f>SUM(E45:E48)</f>
        <v>0</v>
      </c>
      <c r="F44" s="118">
        <f t="shared" ref="F44:G44" si="12">SUM(F45:F48)</f>
        <v>0</v>
      </c>
      <c r="G44" s="118">
        <f t="shared" si="12"/>
        <v>351008000</v>
      </c>
      <c r="H44" s="118">
        <f>SUM(H45:H48)</f>
        <v>23793147</v>
      </c>
      <c r="I44" s="226">
        <f t="shared" si="5"/>
        <v>6.7785198627951501E-2</v>
      </c>
    </row>
    <row r="45" spans="2:9" ht="15.95" customHeight="1" x14ac:dyDescent="0.2">
      <c r="B45" s="133" t="s">
        <v>213</v>
      </c>
      <c r="C45" s="212" t="s">
        <v>216</v>
      </c>
      <c r="D45" s="117">
        <v>170000000</v>
      </c>
      <c r="E45" s="118"/>
      <c r="F45" s="118">
        <v>0</v>
      </c>
      <c r="G45" s="114">
        <f t="shared" ref="G45:G48" si="13">+D45+E45-F45</f>
        <v>170000000</v>
      </c>
      <c r="H45" s="114">
        <v>4280867</v>
      </c>
      <c r="I45" s="127">
        <f t="shared" si="5"/>
        <v>2.5181570588235294E-2</v>
      </c>
    </row>
    <row r="46" spans="2:9" ht="15.95" customHeight="1" x14ac:dyDescent="0.2">
      <c r="B46" s="133" t="s">
        <v>212</v>
      </c>
      <c r="C46" s="212" t="s">
        <v>217</v>
      </c>
      <c r="D46" s="117">
        <v>80000000</v>
      </c>
      <c r="E46" s="117"/>
      <c r="F46" s="118">
        <v>0</v>
      </c>
      <c r="G46" s="114">
        <f t="shared" si="13"/>
        <v>80000000</v>
      </c>
      <c r="H46" s="114">
        <v>7000536</v>
      </c>
      <c r="I46" s="127">
        <f t="shared" si="5"/>
        <v>8.7506700000000007E-2</v>
      </c>
    </row>
    <row r="47" spans="2:9" ht="15.95" customHeight="1" x14ac:dyDescent="0.2">
      <c r="B47" s="133" t="s">
        <v>214</v>
      </c>
      <c r="C47" s="212" t="s">
        <v>218</v>
      </c>
      <c r="D47" s="117">
        <v>75236000</v>
      </c>
      <c r="E47" s="117"/>
      <c r="F47" s="118">
        <v>0</v>
      </c>
      <c r="G47" s="114">
        <f t="shared" si="13"/>
        <v>75236000</v>
      </c>
      <c r="H47" s="114">
        <v>11792879</v>
      </c>
      <c r="I47" s="127">
        <f t="shared" si="5"/>
        <v>0.15674516189058429</v>
      </c>
    </row>
    <row r="48" spans="2:9" ht="15.95" customHeight="1" x14ac:dyDescent="0.2">
      <c r="B48" s="133" t="s">
        <v>215</v>
      </c>
      <c r="C48" s="212" t="s">
        <v>219</v>
      </c>
      <c r="D48" s="117">
        <v>25772000</v>
      </c>
      <c r="E48" s="117"/>
      <c r="F48" s="118">
        <v>0</v>
      </c>
      <c r="G48" s="114">
        <f t="shared" si="13"/>
        <v>25772000</v>
      </c>
      <c r="H48" s="114">
        <v>718865</v>
      </c>
      <c r="I48" s="127">
        <f t="shared" si="5"/>
        <v>2.7893256247089864E-2</v>
      </c>
    </row>
    <row r="49" spans="2:37" ht="15.75" customHeight="1" x14ac:dyDescent="0.2">
      <c r="B49" s="133" t="s">
        <v>117</v>
      </c>
      <c r="C49" s="212" t="s">
        <v>118</v>
      </c>
      <c r="D49" s="115">
        <f t="shared" ref="D49:H51" si="14">+D50</f>
        <v>611270020</v>
      </c>
      <c r="E49" s="115">
        <f>+E50+E55</f>
        <v>3000000000</v>
      </c>
      <c r="F49" s="115">
        <f t="shared" si="14"/>
        <v>0</v>
      </c>
      <c r="G49" s="115">
        <f>+G50+G55</f>
        <v>3611270020</v>
      </c>
      <c r="H49" s="115">
        <f t="shared" si="14"/>
        <v>196351706</v>
      </c>
      <c r="I49" s="226">
        <f>+H49/G49</f>
        <v>5.4371925918738143E-2</v>
      </c>
    </row>
    <row r="50" spans="2:37" s="2" customFormat="1" ht="16.5" customHeight="1" x14ac:dyDescent="0.2">
      <c r="B50" s="133" t="s">
        <v>119</v>
      </c>
      <c r="C50" s="212" t="s">
        <v>120</v>
      </c>
      <c r="D50" s="117">
        <f t="shared" si="14"/>
        <v>611270020</v>
      </c>
      <c r="E50" s="117">
        <f t="shared" si="14"/>
        <v>0</v>
      </c>
      <c r="F50" s="117">
        <f t="shared" si="14"/>
        <v>0</v>
      </c>
      <c r="G50" s="117">
        <f t="shared" si="14"/>
        <v>611270020</v>
      </c>
      <c r="H50" s="117">
        <f>+H51</f>
        <v>196351706</v>
      </c>
      <c r="I50" s="127">
        <f t="shared" si="5"/>
        <v>0.32121926411506324</v>
      </c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</row>
    <row r="51" spans="2:37" s="2" customFormat="1" ht="16.5" customHeight="1" x14ac:dyDescent="0.2">
      <c r="B51" s="133" t="s">
        <v>121</v>
      </c>
      <c r="C51" s="212" t="s">
        <v>122</v>
      </c>
      <c r="D51" s="117">
        <f t="shared" si="14"/>
        <v>611270020</v>
      </c>
      <c r="E51" s="117">
        <f>+E52</f>
        <v>0</v>
      </c>
      <c r="F51" s="117">
        <f t="shared" si="14"/>
        <v>0</v>
      </c>
      <c r="G51" s="117">
        <f t="shared" si="14"/>
        <v>611270020</v>
      </c>
      <c r="H51" s="117">
        <f t="shared" si="14"/>
        <v>196351706</v>
      </c>
      <c r="I51" s="127">
        <f t="shared" si="5"/>
        <v>0.32121926411506324</v>
      </c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</row>
    <row r="52" spans="2:37" ht="16.5" customHeight="1" x14ac:dyDescent="0.2">
      <c r="B52" s="210" t="s">
        <v>123</v>
      </c>
      <c r="C52" s="211" t="s">
        <v>124</v>
      </c>
      <c r="D52" s="118">
        <f>SUM(D53:D54)</f>
        <v>611270020</v>
      </c>
      <c r="E52" s="118">
        <f>SUM(E53:E54)</f>
        <v>0</v>
      </c>
      <c r="F52" s="118">
        <f>SUM(F53:F54)</f>
        <v>0</v>
      </c>
      <c r="G52" s="118">
        <f>SUM(G53:G54)</f>
        <v>611270020</v>
      </c>
      <c r="H52" s="118">
        <f>SUM(H53:H54)</f>
        <v>196351706</v>
      </c>
      <c r="I52" s="226">
        <f t="shared" si="5"/>
        <v>0.32121926411506324</v>
      </c>
    </row>
    <row r="53" spans="2:37" ht="16.5" customHeight="1" x14ac:dyDescent="0.2">
      <c r="B53" s="133" t="s">
        <v>160</v>
      </c>
      <c r="C53" s="212" t="s">
        <v>161</v>
      </c>
      <c r="D53" s="117">
        <v>459270020</v>
      </c>
      <c r="E53" s="118">
        <v>0</v>
      </c>
      <c r="F53" s="118">
        <v>0</v>
      </c>
      <c r="G53" s="114">
        <f>+D53+E53-F53</f>
        <v>459270020</v>
      </c>
      <c r="H53" s="117">
        <v>6735495</v>
      </c>
      <c r="I53" s="127">
        <f t="shared" si="5"/>
        <v>1.4665653551694927E-2</v>
      </c>
    </row>
    <row r="54" spans="2:37" ht="16.5" customHeight="1" x14ac:dyDescent="0.2">
      <c r="B54" s="133" t="s">
        <v>162</v>
      </c>
      <c r="C54" s="212" t="s">
        <v>163</v>
      </c>
      <c r="D54" s="117">
        <v>152000000</v>
      </c>
      <c r="E54" s="118">
        <v>0</v>
      </c>
      <c r="F54" s="118">
        <v>0</v>
      </c>
      <c r="G54" s="114">
        <f>+D54+E54-F54</f>
        <v>152000000</v>
      </c>
      <c r="H54" s="117">
        <v>189616211</v>
      </c>
      <c r="I54" s="127">
        <f t="shared" si="5"/>
        <v>1.2474750723684211</v>
      </c>
    </row>
    <row r="55" spans="2:37" ht="16.5" customHeight="1" x14ac:dyDescent="0.2">
      <c r="B55" s="210" t="s">
        <v>245</v>
      </c>
      <c r="C55" s="211" t="s">
        <v>246</v>
      </c>
      <c r="D55" s="118">
        <v>0</v>
      </c>
      <c r="E55" s="118">
        <f>SUM(E56)</f>
        <v>3000000000</v>
      </c>
      <c r="F55" s="118"/>
      <c r="G55" s="115">
        <f>+D55+E55-F55</f>
        <v>3000000000</v>
      </c>
      <c r="H55" s="118">
        <f>SUM(H56)</f>
        <v>0</v>
      </c>
      <c r="I55" s="226">
        <f>+H55/G55</f>
        <v>0</v>
      </c>
    </row>
    <row r="56" spans="2:37" ht="16.5" customHeight="1" x14ac:dyDescent="0.2">
      <c r="B56" s="133" t="s">
        <v>297</v>
      </c>
      <c r="C56" s="212" t="s">
        <v>261</v>
      </c>
      <c r="D56" s="117">
        <v>0</v>
      </c>
      <c r="E56" s="117">
        <v>3000000000</v>
      </c>
      <c r="F56" s="118"/>
      <c r="G56" s="114">
        <f>+D56+E56-F56</f>
        <v>3000000000</v>
      </c>
      <c r="H56" s="117">
        <v>0</v>
      </c>
      <c r="I56" s="127">
        <f>+H56/G56</f>
        <v>0</v>
      </c>
    </row>
    <row r="57" spans="2:37" s="2" customFormat="1" ht="16.5" customHeight="1" x14ac:dyDescent="0.2">
      <c r="B57" s="210" t="s">
        <v>133</v>
      </c>
      <c r="C57" s="211" t="s">
        <v>125</v>
      </c>
      <c r="D57" s="118">
        <f t="shared" ref="D57:I57" si="15">+D58+D68</f>
        <v>721102125</v>
      </c>
      <c r="E57" s="118">
        <f t="shared" si="15"/>
        <v>0</v>
      </c>
      <c r="F57" s="118">
        <f t="shared" si="15"/>
        <v>0</v>
      </c>
      <c r="G57" s="118">
        <f t="shared" si="15"/>
        <v>721102125</v>
      </c>
      <c r="H57" s="118">
        <f t="shared" si="15"/>
        <v>10377637</v>
      </c>
      <c r="I57" s="118">
        <f t="shared" si="15"/>
        <v>0.14006414914079354</v>
      </c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</row>
    <row r="58" spans="2:37" s="2" customFormat="1" ht="16.5" customHeight="1" x14ac:dyDescent="0.2">
      <c r="B58" s="133" t="s">
        <v>191</v>
      </c>
      <c r="C58" s="212" t="s">
        <v>199</v>
      </c>
      <c r="D58" s="118">
        <f>+D59</f>
        <v>74092029</v>
      </c>
      <c r="E58" s="118">
        <f>+E59</f>
        <v>0</v>
      </c>
      <c r="F58" s="118">
        <f t="shared" ref="F58:G58" si="16">+F59</f>
        <v>0</v>
      </c>
      <c r="G58" s="118">
        <f t="shared" si="16"/>
        <v>74092029</v>
      </c>
      <c r="H58" s="118">
        <f>+H59</f>
        <v>10377637</v>
      </c>
      <c r="I58" s="226">
        <f t="shared" si="5"/>
        <v>0.14006414914079354</v>
      </c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</row>
    <row r="59" spans="2:37" s="2" customFormat="1" ht="16.5" customHeight="1" x14ac:dyDescent="0.2">
      <c r="B59" s="210" t="s">
        <v>192</v>
      </c>
      <c r="C59" s="211" t="s">
        <v>200</v>
      </c>
      <c r="D59" s="118">
        <f>SUM(D60:D67)</f>
        <v>74092029</v>
      </c>
      <c r="E59" s="118">
        <f>SUM(E60:E67)</f>
        <v>0</v>
      </c>
      <c r="F59" s="118">
        <f>SUM(F60:F67)</f>
        <v>0</v>
      </c>
      <c r="G59" s="118">
        <f>SUM(G60:G67)</f>
        <v>74092029</v>
      </c>
      <c r="H59" s="118">
        <f>SUM(H60:H67)</f>
        <v>10377637</v>
      </c>
      <c r="I59" s="226">
        <f t="shared" si="5"/>
        <v>0.14006414914079354</v>
      </c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</row>
    <row r="60" spans="2:37" s="2" customFormat="1" ht="16.5" customHeight="1" x14ac:dyDescent="0.2">
      <c r="B60" s="133" t="s">
        <v>193</v>
      </c>
      <c r="C60" s="212" t="s">
        <v>201</v>
      </c>
      <c r="D60" s="117">
        <v>49574351</v>
      </c>
      <c r="E60" s="118">
        <v>0</v>
      </c>
      <c r="F60" s="118">
        <v>0</v>
      </c>
      <c r="G60" s="114">
        <f t="shared" ref="G60:G67" si="17">+D60+E60-F60</f>
        <v>49574351</v>
      </c>
      <c r="H60" s="117">
        <v>9643656</v>
      </c>
      <c r="I60" s="127">
        <f t="shared" si="5"/>
        <v>0.19452914270123273</v>
      </c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</row>
    <row r="61" spans="2:37" s="2" customFormat="1" ht="16.5" customHeight="1" x14ac:dyDescent="0.2">
      <c r="B61" s="133" t="s">
        <v>194</v>
      </c>
      <c r="C61" s="212" t="s">
        <v>202</v>
      </c>
      <c r="D61" s="117">
        <v>6024875</v>
      </c>
      <c r="E61" s="117"/>
      <c r="F61" s="118">
        <v>0</v>
      </c>
      <c r="G61" s="114">
        <f t="shared" si="17"/>
        <v>6024875</v>
      </c>
      <c r="H61" s="117">
        <v>63402</v>
      </c>
      <c r="I61" s="127">
        <f t="shared" si="5"/>
        <v>1.0523371854187846E-2</v>
      </c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</row>
    <row r="62" spans="2:37" s="2" customFormat="1" ht="16.5" customHeight="1" x14ac:dyDescent="0.2">
      <c r="B62" s="133" t="s">
        <v>195</v>
      </c>
      <c r="C62" s="212" t="s">
        <v>203</v>
      </c>
      <c r="D62" s="117">
        <v>559087</v>
      </c>
      <c r="E62" s="118">
        <v>0</v>
      </c>
      <c r="F62" s="118">
        <v>0</v>
      </c>
      <c r="G62" s="114">
        <f t="shared" si="17"/>
        <v>559087</v>
      </c>
      <c r="H62" s="117">
        <v>54553</v>
      </c>
      <c r="I62" s="127">
        <f t="shared" si="5"/>
        <v>9.7575153777497953E-2</v>
      </c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</row>
    <row r="63" spans="2:37" s="2" customFormat="1" ht="16.5" customHeight="1" x14ac:dyDescent="0.2">
      <c r="B63" s="133" t="s">
        <v>196</v>
      </c>
      <c r="C63" s="212" t="s">
        <v>204</v>
      </c>
      <c r="D63" s="117">
        <v>4023261</v>
      </c>
      <c r="E63" s="118">
        <v>0</v>
      </c>
      <c r="F63" s="118">
        <v>0</v>
      </c>
      <c r="G63" s="114">
        <f t="shared" si="17"/>
        <v>4023261</v>
      </c>
      <c r="H63" s="117">
        <v>191460</v>
      </c>
      <c r="I63" s="127">
        <f t="shared" si="5"/>
        <v>4.7588262357326556E-2</v>
      </c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</row>
    <row r="64" spans="2:37" s="2" customFormat="1" ht="16.5" customHeight="1" x14ac:dyDescent="0.2">
      <c r="B64" s="133" t="s">
        <v>197</v>
      </c>
      <c r="C64" s="212" t="s">
        <v>259</v>
      </c>
      <c r="D64" s="117">
        <v>10000000</v>
      </c>
      <c r="E64" s="117"/>
      <c r="F64" s="118">
        <v>0</v>
      </c>
      <c r="G64" s="114">
        <f>+D64+E64-F64</f>
        <v>10000000</v>
      </c>
      <c r="H64" s="117">
        <v>182871</v>
      </c>
      <c r="I64" s="127">
        <f t="shared" si="5"/>
        <v>1.8287100000000001E-2</v>
      </c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</row>
    <row r="65" spans="2:37" s="2" customFormat="1" ht="16.5" customHeight="1" x14ac:dyDescent="0.2">
      <c r="B65" s="133" t="s">
        <v>198</v>
      </c>
      <c r="C65" s="212" t="s">
        <v>205</v>
      </c>
      <c r="D65" s="117">
        <v>10037</v>
      </c>
      <c r="E65" s="118">
        <v>0</v>
      </c>
      <c r="F65" s="118">
        <v>0</v>
      </c>
      <c r="G65" s="114">
        <f t="shared" ref="G65:G66" si="18">+D65+E65-F65</f>
        <v>10037</v>
      </c>
      <c r="H65" s="117">
        <v>2601</v>
      </c>
      <c r="I65" s="127">
        <f t="shared" ref="I65:I66" si="19">+H65/G65</f>
        <v>0.25914117764272193</v>
      </c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</row>
    <row r="66" spans="2:37" s="2" customFormat="1" ht="16.5" customHeight="1" x14ac:dyDescent="0.2">
      <c r="B66" s="133" t="s">
        <v>230</v>
      </c>
      <c r="C66" s="212" t="s">
        <v>231</v>
      </c>
      <c r="D66" s="117">
        <v>1900418</v>
      </c>
      <c r="E66" s="117"/>
      <c r="F66" s="118">
        <v>0</v>
      </c>
      <c r="G66" s="114">
        <f t="shared" si="18"/>
        <v>1900418</v>
      </c>
      <c r="H66" s="117">
        <v>190555</v>
      </c>
      <c r="I66" s="127">
        <f t="shared" si="19"/>
        <v>0.10027004585307021</v>
      </c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</row>
    <row r="67" spans="2:37" s="2" customFormat="1" ht="16.5" customHeight="1" x14ac:dyDescent="0.2">
      <c r="B67" s="133" t="s">
        <v>250</v>
      </c>
      <c r="C67" s="212" t="s">
        <v>251</v>
      </c>
      <c r="D67" s="117">
        <v>2000000</v>
      </c>
      <c r="E67" s="117"/>
      <c r="F67" s="118">
        <v>0</v>
      </c>
      <c r="G67" s="114">
        <f t="shared" si="17"/>
        <v>2000000</v>
      </c>
      <c r="H67" s="117">
        <v>48539</v>
      </c>
      <c r="I67" s="127">
        <f t="shared" si="5"/>
        <v>2.4269499999999999E-2</v>
      </c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</row>
    <row r="68" spans="2:37" s="2" customFormat="1" ht="16.5" customHeight="1" x14ac:dyDescent="0.2">
      <c r="B68" s="133" t="s">
        <v>126</v>
      </c>
      <c r="C68" s="212" t="s">
        <v>127</v>
      </c>
      <c r="D68" s="117">
        <f>+D69</f>
        <v>647010096</v>
      </c>
      <c r="E68" s="117">
        <f>SUM(E69:E71)</f>
        <v>0</v>
      </c>
      <c r="F68" s="117">
        <f>SUM(F69:F71)</f>
        <v>0</v>
      </c>
      <c r="G68" s="117">
        <f t="shared" ref="G68:H70" si="20">+G69</f>
        <v>647010096</v>
      </c>
      <c r="H68" s="117">
        <f t="shared" si="20"/>
        <v>0</v>
      </c>
      <c r="I68" s="127">
        <f t="shared" si="5"/>
        <v>0</v>
      </c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</row>
    <row r="69" spans="2:37" ht="16.5" customHeight="1" x14ac:dyDescent="0.2">
      <c r="B69" s="133" t="s">
        <v>128</v>
      </c>
      <c r="C69" s="212" t="s">
        <v>1</v>
      </c>
      <c r="D69" s="117">
        <f>+D70</f>
        <v>647010096</v>
      </c>
      <c r="E69" s="117">
        <v>0</v>
      </c>
      <c r="F69" s="117">
        <v>0</v>
      </c>
      <c r="G69" s="117">
        <f t="shared" si="20"/>
        <v>647010096</v>
      </c>
      <c r="H69" s="117">
        <f t="shared" si="20"/>
        <v>0</v>
      </c>
      <c r="I69" s="127">
        <f t="shared" si="5"/>
        <v>0</v>
      </c>
    </row>
    <row r="70" spans="2:37" ht="16.5" customHeight="1" x14ac:dyDescent="0.2">
      <c r="B70" s="133" t="s">
        <v>129</v>
      </c>
      <c r="C70" s="212" t="s">
        <v>130</v>
      </c>
      <c r="D70" s="117">
        <f>+D71</f>
        <v>647010096</v>
      </c>
      <c r="E70" s="117">
        <v>0</v>
      </c>
      <c r="F70" s="117">
        <v>0</v>
      </c>
      <c r="G70" s="117">
        <f t="shared" si="20"/>
        <v>647010096</v>
      </c>
      <c r="H70" s="117">
        <f t="shared" si="20"/>
        <v>0</v>
      </c>
      <c r="I70" s="127">
        <f t="shared" si="5"/>
        <v>0</v>
      </c>
    </row>
    <row r="71" spans="2:37" ht="16.5" customHeight="1" x14ac:dyDescent="0.2">
      <c r="B71" s="210" t="s">
        <v>131</v>
      </c>
      <c r="C71" s="211" t="s">
        <v>132</v>
      </c>
      <c r="D71" s="118">
        <f>SUM(D72:D73)</f>
        <v>647010096</v>
      </c>
      <c r="E71" s="118">
        <f>SUM(E72:E73)</f>
        <v>0</v>
      </c>
      <c r="F71" s="118">
        <f>SUM(F72:F73)</f>
        <v>0</v>
      </c>
      <c r="G71" s="118">
        <f>SUM(G72:G73)</f>
        <v>647010096</v>
      </c>
      <c r="H71" s="118">
        <f>SUM(H72:H73)</f>
        <v>0</v>
      </c>
      <c r="I71" s="226">
        <f t="shared" si="5"/>
        <v>0</v>
      </c>
    </row>
    <row r="72" spans="2:37" ht="16.5" customHeight="1" x14ac:dyDescent="0.2">
      <c r="B72" s="133" t="s">
        <v>164</v>
      </c>
      <c r="C72" s="212" t="s">
        <v>19</v>
      </c>
      <c r="D72" s="117">
        <v>285825829</v>
      </c>
      <c r="E72" s="117"/>
      <c r="F72" s="117">
        <v>0</v>
      </c>
      <c r="G72" s="117">
        <f>+E72+D72</f>
        <v>285825829</v>
      </c>
      <c r="H72" s="117">
        <v>0</v>
      </c>
      <c r="I72" s="127">
        <f t="shared" si="5"/>
        <v>0</v>
      </c>
    </row>
    <row r="73" spans="2:37" ht="16.5" customHeight="1" x14ac:dyDescent="0.2">
      <c r="B73" s="133" t="s">
        <v>165</v>
      </c>
      <c r="C73" s="212" t="s">
        <v>20</v>
      </c>
      <c r="D73" s="117">
        <v>361184267</v>
      </c>
      <c r="E73" s="117"/>
      <c r="F73" s="117">
        <v>0</v>
      </c>
      <c r="G73" s="117">
        <f>+E73+D73</f>
        <v>361184267</v>
      </c>
      <c r="H73" s="117">
        <v>0</v>
      </c>
      <c r="I73" s="127">
        <f t="shared" si="5"/>
        <v>0</v>
      </c>
    </row>
    <row r="74" spans="2:37" ht="16.5" customHeight="1" x14ac:dyDescent="0.2">
      <c r="B74" s="133"/>
      <c r="C74" s="212"/>
      <c r="D74" s="117"/>
      <c r="E74" s="122"/>
      <c r="F74" s="117"/>
      <c r="G74" s="117"/>
      <c r="H74" s="122"/>
      <c r="I74" s="127"/>
    </row>
    <row r="75" spans="2:37" ht="16.5" customHeight="1" x14ac:dyDescent="0.2">
      <c r="B75" s="103"/>
      <c r="C75" s="109" t="s">
        <v>183</v>
      </c>
      <c r="D75" s="119">
        <f>+D76</f>
        <v>6007037000</v>
      </c>
      <c r="E75" s="119">
        <f t="shared" ref="E75:H75" si="21">+E76</f>
        <v>0</v>
      </c>
      <c r="F75" s="119">
        <f t="shared" si="21"/>
        <v>0</v>
      </c>
      <c r="G75" s="119">
        <f t="shared" si="21"/>
        <v>6007037000</v>
      </c>
      <c r="H75" s="119">
        <f t="shared" si="21"/>
        <v>1481574040</v>
      </c>
      <c r="I75" s="128">
        <f>+H75/G75</f>
        <v>0.24663973935902175</v>
      </c>
    </row>
    <row r="76" spans="2:37" ht="16.5" customHeight="1" x14ac:dyDescent="0.2">
      <c r="B76" s="104"/>
      <c r="C76" s="110" t="s">
        <v>2</v>
      </c>
      <c r="D76" s="120">
        <f>+D77+D78+D79</f>
        <v>6007037000</v>
      </c>
      <c r="E76" s="120">
        <f>+E77+E78+E79</f>
        <v>0</v>
      </c>
      <c r="F76" s="120">
        <f>+F77+F78+F79</f>
        <v>0</v>
      </c>
      <c r="G76" s="120">
        <f>+G77+G78+G79</f>
        <v>6007037000</v>
      </c>
      <c r="H76" s="118">
        <f>+H77+H78+H79</f>
        <v>1481574040</v>
      </c>
      <c r="I76" s="126">
        <f t="shared" si="5"/>
        <v>0.24663973935902175</v>
      </c>
    </row>
    <row r="77" spans="2:37" ht="16.5" customHeight="1" x14ac:dyDescent="0.2">
      <c r="B77" s="133" t="s">
        <v>252</v>
      </c>
      <c r="C77" s="134" t="s">
        <v>17</v>
      </c>
      <c r="D77" s="117">
        <v>5909693000</v>
      </c>
      <c r="E77" s="123"/>
      <c r="F77" s="123">
        <v>0</v>
      </c>
      <c r="G77" s="117">
        <f>+E77+D77</f>
        <v>5909693000</v>
      </c>
      <c r="H77" s="114">
        <v>1478114040</v>
      </c>
      <c r="I77" s="126">
        <f t="shared" si="5"/>
        <v>0.25011689101278189</v>
      </c>
    </row>
    <row r="78" spans="2:37" ht="16.5" customHeight="1" x14ac:dyDescent="0.2">
      <c r="B78" s="133" t="s">
        <v>253</v>
      </c>
      <c r="C78" s="134" t="s">
        <v>208</v>
      </c>
      <c r="D78" s="117">
        <v>75661000</v>
      </c>
      <c r="E78" s="123"/>
      <c r="F78" s="123">
        <v>0</v>
      </c>
      <c r="G78" s="117">
        <f>+E78+D78</f>
        <v>75661000</v>
      </c>
      <c r="H78" s="117">
        <v>0</v>
      </c>
      <c r="I78" s="126">
        <f t="shared" si="5"/>
        <v>0</v>
      </c>
      <c r="J78" s="129"/>
    </row>
    <row r="79" spans="2:37" ht="16.5" customHeight="1" x14ac:dyDescent="0.2">
      <c r="B79" s="133" t="s">
        <v>254</v>
      </c>
      <c r="C79" s="134" t="s">
        <v>209</v>
      </c>
      <c r="D79" s="117">
        <v>21683000</v>
      </c>
      <c r="E79" s="123"/>
      <c r="F79" s="123">
        <v>0</v>
      </c>
      <c r="G79" s="117">
        <f>+E79+D79</f>
        <v>21683000</v>
      </c>
      <c r="H79" s="117">
        <v>3460000</v>
      </c>
      <c r="I79" s="126">
        <f t="shared" ref="I79:I80" si="22">+H79/G79</f>
        <v>0.15957201494258175</v>
      </c>
    </row>
    <row r="80" spans="2:37" ht="16.5" customHeight="1" thickBot="1" x14ac:dyDescent="0.25">
      <c r="B80" s="105"/>
      <c r="C80" s="111" t="s">
        <v>260</v>
      </c>
      <c r="D80" s="121">
        <f t="shared" ref="D80:H80" si="23">+D7+D75</f>
        <v>103770564478</v>
      </c>
      <c r="E80" s="121">
        <f t="shared" si="23"/>
        <v>3000000000</v>
      </c>
      <c r="F80" s="121">
        <f t="shared" si="23"/>
        <v>0</v>
      </c>
      <c r="G80" s="121">
        <f t="shared" si="23"/>
        <v>106770564478</v>
      </c>
      <c r="H80" s="121">
        <f t="shared" si="23"/>
        <v>12351849637</v>
      </c>
      <c r="I80" s="54">
        <f t="shared" si="22"/>
        <v>0.11568590741641241</v>
      </c>
      <c r="K80" s="129"/>
    </row>
    <row r="81" spans="2:11" ht="16.5" customHeight="1" x14ac:dyDescent="0.25">
      <c r="B81" s="31"/>
      <c r="C81" s="32"/>
      <c r="D81" s="55"/>
      <c r="E81" s="55"/>
      <c r="F81" s="55"/>
      <c r="G81" s="55"/>
      <c r="H81" s="224"/>
      <c r="I81" s="216"/>
      <c r="J81" s="132"/>
      <c r="K81" s="132"/>
    </row>
    <row r="82" spans="2:11" ht="16.5" customHeight="1" thickBot="1" x14ac:dyDescent="0.25">
      <c r="B82" s="38"/>
      <c r="C82" s="39"/>
      <c r="D82" s="40"/>
      <c r="E82" s="41"/>
      <c r="F82" s="41"/>
      <c r="G82" s="61"/>
      <c r="H82" s="41"/>
      <c r="I82" s="42"/>
      <c r="J82" s="129"/>
    </row>
    <row r="83" spans="2:11" ht="16.5" customHeight="1" x14ac:dyDescent="0.2">
      <c r="B83" s="245" t="s">
        <v>18</v>
      </c>
      <c r="C83" s="246"/>
      <c r="D83" s="246"/>
      <c r="E83" s="246"/>
      <c r="F83" s="246"/>
      <c r="G83" s="246"/>
      <c r="H83" s="246"/>
      <c r="I83" s="247"/>
      <c r="J83" s="66"/>
    </row>
    <row r="84" spans="2:11" ht="16.5" customHeight="1" x14ac:dyDescent="0.2">
      <c r="B84" s="102" t="s">
        <v>245</v>
      </c>
      <c r="C84" s="108" t="s">
        <v>246</v>
      </c>
      <c r="D84" s="98">
        <v>10161985</v>
      </c>
      <c r="E84" s="116">
        <f>SUM(E85)</f>
        <v>0</v>
      </c>
      <c r="F84" s="116">
        <f t="shared" ref="F84:H84" si="24">SUM(F85)</f>
        <v>0</v>
      </c>
      <c r="G84" s="116">
        <f t="shared" si="24"/>
        <v>10161985</v>
      </c>
      <c r="H84" s="118">
        <f t="shared" si="24"/>
        <v>10161985</v>
      </c>
      <c r="I84" s="125">
        <f>+H84/G84</f>
        <v>1</v>
      </c>
    </row>
    <row r="85" spans="2:11" ht="16.5" customHeight="1" x14ac:dyDescent="0.2">
      <c r="B85" s="102" t="s">
        <v>248</v>
      </c>
      <c r="C85" s="108" t="s">
        <v>247</v>
      </c>
      <c r="D85" s="98">
        <v>10161985</v>
      </c>
      <c r="E85" s="99">
        <v>0</v>
      </c>
      <c r="F85" s="99">
        <v>0</v>
      </c>
      <c r="G85" s="99">
        <f>+D85+E85</f>
        <v>10161985</v>
      </c>
      <c r="H85" s="99">
        <v>10161985</v>
      </c>
      <c r="I85" s="94">
        <f t="shared" ref="I85" si="25">+H85/G85</f>
        <v>1</v>
      </c>
    </row>
    <row r="86" spans="2:11" ht="16.5" customHeight="1" thickBot="1" x14ac:dyDescent="0.25">
      <c r="B86" s="29"/>
      <c r="C86" s="26" t="s">
        <v>262</v>
      </c>
      <c r="D86" s="30">
        <f>SUM(D85:D85)</f>
        <v>10161985</v>
      </c>
      <c r="E86" s="30">
        <f t="shared" ref="E86:H86" si="26">SUM(E85:E85)</f>
        <v>0</v>
      </c>
      <c r="F86" s="30">
        <f t="shared" si="26"/>
        <v>0</v>
      </c>
      <c r="G86" s="30">
        <f t="shared" si="26"/>
        <v>10161985</v>
      </c>
      <c r="H86" s="30">
        <f t="shared" si="26"/>
        <v>10161985</v>
      </c>
      <c r="I86" s="54">
        <f>+H86/G86</f>
        <v>1</v>
      </c>
    </row>
    <row r="87" spans="2:11" x14ac:dyDescent="0.2">
      <c r="B87" s="1"/>
      <c r="G87" s="1"/>
      <c r="H87" s="218"/>
      <c r="I87" s="3"/>
    </row>
    <row r="88" spans="2:11" ht="13.5" thickBot="1" x14ac:dyDescent="0.25">
      <c r="B88" s="1"/>
      <c r="G88" s="1"/>
      <c r="H88" s="219"/>
    </row>
    <row r="89" spans="2:11" x14ac:dyDescent="0.2">
      <c r="B89" s="229" t="s">
        <v>14</v>
      </c>
      <c r="C89" s="230"/>
      <c r="D89" s="230"/>
      <c r="E89" s="230"/>
      <c r="F89" s="230"/>
      <c r="G89" s="230"/>
      <c r="H89" s="230"/>
      <c r="I89" s="231"/>
    </row>
    <row r="90" spans="2:11" x14ac:dyDescent="0.2">
      <c r="B90" s="232" t="s">
        <v>182</v>
      </c>
      <c r="C90" s="233"/>
      <c r="D90" s="233"/>
      <c r="E90" s="233"/>
      <c r="F90" s="233"/>
      <c r="G90" s="233"/>
      <c r="H90" s="233"/>
      <c r="I90" s="234"/>
    </row>
    <row r="91" spans="2:11" x14ac:dyDescent="0.2">
      <c r="B91" s="232" t="s">
        <v>232</v>
      </c>
      <c r="C91" s="233"/>
      <c r="D91" s="233"/>
      <c r="E91" s="233"/>
      <c r="F91" s="233"/>
      <c r="G91" s="233"/>
      <c r="H91" s="233"/>
      <c r="I91" s="234"/>
    </row>
    <row r="92" spans="2:11" ht="13.5" thickBot="1" x14ac:dyDescent="0.25">
      <c r="B92" s="235" t="s">
        <v>303</v>
      </c>
      <c r="C92" s="236"/>
      <c r="D92" s="236"/>
      <c r="E92" s="236"/>
      <c r="F92" s="236"/>
      <c r="G92" s="236"/>
      <c r="H92" s="236"/>
      <c r="I92" s="237"/>
    </row>
    <row r="93" spans="2:11" ht="24.75" thickBot="1" x14ac:dyDescent="0.25">
      <c r="B93" s="6"/>
      <c r="C93" s="22" t="s">
        <v>0</v>
      </c>
      <c r="D93" s="22" t="s">
        <v>15</v>
      </c>
      <c r="E93" s="22" t="s">
        <v>52</v>
      </c>
      <c r="F93" s="22" t="s">
        <v>53</v>
      </c>
      <c r="G93" s="22" t="s">
        <v>16</v>
      </c>
      <c r="H93" s="22" t="s">
        <v>305</v>
      </c>
      <c r="I93" s="23" t="s">
        <v>172</v>
      </c>
    </row>
    <row r="94" spans="2:11" ht="15" customHeight="1" x14ac:dyDescent="0.2">
      <c r="B94" s="24" t="s">
        <v>166</v>
      </c>
      <c r="C94" s="36" t="s">
        <v>167</v>
      </c>
      <c r="D94" s="73">
        <v>13357841114</v>
      </c>
      <c r="E94" s="33">
        <v>0</v>
      </c>
      <c r="F94" s="34">
        <v>0</v>
      </c>
      <c r="G94" s="27">
        <f>+E94+D94</f>
        <v>13357841114</v>
      </c>
      <c r="H94" s="220">
        <v>6393267567</v>
      </c>
      <c r="I94" s="56">
        <f>+H94/G94</f>
        <v>0.47861533255545202</v>
      </c>
    </row>
    <row r="95" spans="2:11" ht="15" customHeight="1" x14ac:dyDescent="0.2">
      <c r="B95" s="28" t="s">
        <v>237</v>
      </c>
      <c r="C95" s="76" t="s">
        <v>236</v>
      </c>
      <c r="D95" s="77"/>
      <c r="E95" s="78">
        <v>3601719337</v>
      </c>
      <c r="F95" s="79"/>
      <c r="G95" s="62">
        <v>3601719337</v>
      </c>
      <c r="H95" s="221">
        <v>0</v>
      </c>
      <c r="I95" s="80"/>
    </row>
    <row r="96" spans="2:11" ht="15" customHeight="1" thickBot="1" x14ac:dyDescent="0.25">
      <c r="B96" s="25"/>
      <c r="C96" s="26" t="s">
        <v>233</v>
      </c>
      <c r="D96" s="37">
        <f>+D94+D95</f>
        <v>13357841114</v>
      </c>
      <c r="E96" s="37">
        <f>+E94+E95</f>
        <v>3601719337</v>
      </c>
      <c r="F96" s="37">
        <f t="shared" ref="F96" si="27">+F94+F95</f>
        <v>0</v>
      </c>
      <c r="G96" s="37">
        <f>+G94+G95</f>
        <v>16959560451</v>
      </c>
      <c r="H96" s="37">
        <f>+H94+H95</f>
        <v>6393267567</v>
      </c>
      <c r="I96" s="54">
        <f>+H96/G96</f>
        <v>0.37697130096452641</v>
      </c>
    </row>
    <row r="97" spans="2:8" x14ac:dyDescent="0.2">
      <c r="B97" s="1"/>
      <c r="G97" s="1"/>
    </row>
    <row r="98" spans="2:8" x14ac:dyDescent="0.2">
      <c r="B98" s="1"/>
      <c r="D98" s="3"/>
      <c r="G98" s="1"/>
      <c r="H98" s="223"/>
    </row>
    <row r="99" spans="2:8" x14ac:dyDescent="0.2">
      <c r="B99" s="1"/>
      <c r="D99" s="3"/>
      <c r="H99" s="223"/>
    </row>
    <row r="100" spans="2:8" x14ac:dyDescent="0.2">
      <c r="B100" s="1"/>
      <c r="D100" s="95"/>
      <c r="E100" s="95"/>
      <c r="G100" s="97"/>
      <c r="H100" s="223"/>
    </row>
    <row r="101" spans="2:8" x14ac:dyDescent="0.2">
      <c r="B101" s="1"/>
      <c r="D101" s="95"/>
      <c r="E101" s="95"/>
      <c r="G101" s="1"/>
      <c r="H101" s="223"/>
    </row>
    <row r="102" spans="2:8" x14ac:dyDescent="0.2">
      <c r="B102" s="1"/>
      <c r="D102" s="95"/>
      <c r="E102" s="95"/>
      <c r="G102" s="1"/>
      <c r="H102" s="223"/>
    </row>
    <row r="103" spans="2:8" x14ac:dyDescent="0.2">
      <c r="B103" s="1"/>
      <c r="D103" s="95"/>
      <c r="E103" s="95"/>
      <c r="G103" s="1"/>
    </row>
    <row r="104" spans="2:8" x14ac:dyDescent="0.2">
      <c r="B104" s="1"/>
      <c r="D104" s="95"/>
      <c r="E104" s="95"/>
      <c r="F104" s="3"/>
      <c r="G104" s="1"/>
    </row>
    <row r="105" spans="2:8" x14ac:dyDescent="0.2">
      <c r="B105" s="1"/>
      <c r="G105" s="1"/>
    </row>
    <row r="106" spans="2:8" x14ac:dyDescent="0.2">
      <c r="B106" s="1"/>
      <c r="D106" s="4"/>
      <c r="G106" s="1"/>
    </row>
    <row r="107" spans="2:8" x14ac:dyDescent="0.2">
      <c r="B107" s="1"/>
      <c r="G107" s="1"/>
    </row>
    <row r="108" spans="2:8" x14ac:dyDescent="0.2">
      <c r="B108" s="1"/>
      <c r="D108" s="3"/>
      <c r="G108" s="1"/>
    </row>
    <row r="109" spans="2:8" x14ac:dyDescent="0.2">
      <c r="B109" s="1"/>
      <c r="D109" s="95"/>
      <c r="G109" s="1"/>
    </row>
    <row r="110" spans="2:8" x14ac:dyDescent="0.2">
      <c r="B110" s="1"/>
      <c r="D110" s="3"/>
      <c r="G110" s="1"/>
    </row>
    <row r="111" spans="2:8" x14ac:dyDescent="0.2">
      <c r="B111" s="1"/>
      <c r="G111" s="1"/>
    </row>
    <row r="112" spans="2:8" x14ac:dyDescent="0.2">
      <c r="B112" s="1"/>
      <c r="D112" s="95"/>
      <c r="G112" s="1"/>
    </row>
    <row r="113" spans="2:7" x14ac:dyDescent="0.2">
      <c r="B113" s="1"/>
      <c r="D113" s="95"/>
      <c r="G113" s="1"/>
    </row>
    <row r="114" spans="2:7" x14ac:dyDescent="0.2">
      <c r="B114" s="1"/>
      <c r="G114" s="1"/>
    </row>
    <row r="115" spans="2:7" x14ac:dyDescent="0.2">
      <c r="B115" s="1"/>
      <c r="D115" s="96"/>
      <c r="G115" s="1"/>
    </row>
    <row r="116" spans="2:7" x14ac:dyDescent="0.2">
      <c r="B116" s="1"/>
      <c r="G116" s="1"/>
    </row>
    <row r="117" spans="2:7" x14ac:dyDescent="0.2">
      <c r="B117" s="1"/>
      <c r="G117" s="1"/>
    </row>
    <row r="118" spans="2:7" x14ac:dyDescent="0.2">
      <c r="B118" s="1"/>
      <c r="G118" s="1"/>
    </row>
    <row r="119" spans="2:7" x14ac:dyDescent="0.2">
      <c r="B119" s="1"/>
      <c r="G119" s="1"/>
    </row>
    <row r="120" spans="2:7" x14ac:dyDescent="0.2">
      <c r="B120" s="1"/>
      <c r="G120" s="1"/>
    </row>
    <row r="121" spans="2:7" x14ac:dyDescent="0.2">
      <c r="B121" s="1"/>
      <c r="G121" s="1"/>
    </row>
    <row r="122" spans="2:7" x14ac:dyDescent="0.2">
      <c r="B122" s="1"/>
      <c r="G122" s="1"/>
    </row>
  </sheetData>
  <mergeCells count="10">
    <mergeCell ref="B89:I89"/>
    <mergeCell ref="B90:I90"/>
    <mergeCell ref="B91:I91"/>
    <mergeCell ref="B92:I92"/>
    <mergeCell ref="B1:I1"/>
    <mergeCell ref="B2:I2"/>
    <mergeCell ref="B3:I3"/>
    <mergeCell ref="B4:I4"/>
    <mergeCell ref="B5:I5"/>
    <mergeCell ref="B83:I83"/>
  </mergeCells>
  <pageMargins left="0.56999999999999995" right="0.72" top="0.35433070866141736" bottom="0.31496062992125984" header="0.31496062992125984" footer="0.31496062992125984"/>
  <pageSetup scale="70" fitToHeight="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11"/>
  <sheetViews>
    <sheetView showGridLines="0" topLeftCell="F1" zoomScale="90" zoomScaleNormal="90" workbookViewId="0">
      <pane ySplit="1" topLeftCell="A95" activePane="bottomLeft" state="frozen"/>
      <selection sqref="B1:I96"/>
      <selection pane="bottomLeft" sqref="A1:R111"/>
    </sheetView>
  </sheetViews>
  <sheetFormatPr baseColWidth="10" defaultColWidth="11.42578125" defaultRowHeight="12.75" x14ac:dyDescent="0.2"/>
  <cols>
    <col min="1" max="1" width="28.85546875" style="187" customWidth="1"/>
    <col min="2" max="2" width="42.28515625" style="138" customWidth="1"/>
    <col min="3" max="3" width="18.7109375" style="138" customWidth="1"/>
    <col min="4" max="4" width="17.5703125" style="138" customWidth="1"/>
    <col min="5" max="5" width="15.7109375" style="138" customWidth="1"/>
    <col min="6" max="6" width="22" style="138" customWidth="1"/>
    <col min="7" max="7" width="17.28515625" style="188" customWidth="1"/>
    <col min="8" max="8" width="14" style="188" customWidth="1"/>
    <col min="9" max="9" width="14.5703125" style="138" customWidth="1"/>
    <col min="10" max="10" width="15.28515625" style="138" customWidth="1"/>
    <col min="11" max="11" width="15.140625" style="138" customWidth="1"/>
    <col min="12" max="13" width="17.28515625" style="138" customWidth="1"/>
    <col min="14" max="14" width="8.5703125" style="138" customWidth="1"/>
    <col min="15" max="15" width="17.5703125" style="138" bestFit="1" customWidth="1"/>
    <col min="16" max="16" width="20.42578125" style="138" customWidth="1"/>
    <col min="17" max="17" width="17.140625" style="138" customWidth="1"/>
    <col min="18" max="18" width="8.5703125" style="138" customWidth="1"/>
    <col min="19" max="16384" width="11.42578125" style="138"/>
  </cols>
  <sheetData>
    <row r="1" spans="1:18" ht="13.5" thickBot="1" x14ac:dyDescent="0.25">
      <c r="A1" s="261" t="s">
        <v>7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  <c r="N1" s="261"/>
      <c r="O1" s="261"/>
      <c r="P1" s="261"/>
      <c r="Q1" s="261"/>
      <c r="R1" s="261"/>
    </row>
    <row r="2" spans="1:18" x14ac:dyDescent="0.2">
      <c r="A2" s="262" t="s">
        <v>8</v>
      </c>
      <c r="B2" s="263"/>
      <c r="C2" s="263"/>
      <c r="D2" s="263"/>
      <c r="E2" s="263"/>
      <c r="F2" s="263"/>
      <c r="G2" s="263"/>
      <c r="H2" s="263"/>
      <c r="I2" s="263"/>
      <c r="J2" s="263"/>
      <c r="K2" s="263"/>
      <c r="L2" s="263"/>
      <c r="M2" s="263"/>
      <c r="N2" s="263"/>
      <c r="O2" s="263"/>
      <c r="P2" s="263"/>
      <c r="Q2" s="263"/>
      <c r="R2" s="264"/>
    </row>
    <row r="3" spans="1:18" x14ac:dyDescent="0.2">
      <c r="A3" s="265" t="s">
        <v>182</v>
      </c>
      <c r="B3" s="266"/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66"/>
      <c r="O3" s="266"/>
      <c r="P3" s="266"/>
      <c r="Q3" s="266"/>
      <c r="R3" s="267"/>
    </row>
    <row r="4" spans="1:18" x14ac:dyDescent="0.2">
      <c r="A4" s="265" t="s">
        <v>249</v>
      </c>
      <c r="B4" s="266"/>
      <c r="C4" s="266"/>
      <c r="D4" s="266"/>
      <c r="E4" s="266"/>
      <c r="F4" s="266"/>
      <c r="G4" s="266"/>
      <c r="H4" s="266"/>
      <c r="I4" s="266"/>
      <c r="J4" s="266"/>
      <c r="K4" s="266"/>
      <c r="L4" s="266"/>
      <c r="M4" s="266"/>
      <c r="N4" s="266"/>
      <c r="O4" s="266"/>
      <c r="P4" s="266"/>
      <c r="Q4" s="266"/>
      <c r="R4" s="267"/>
    </row>
    <row r="5" spans="1:18" ht="13.5" thickBot="1" x14ac:dyDescent="0.25">
      <c r="A5" s="268" t="s">
        <v>300</v>
      </c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  <c r="P5" s="269"/>
      <c r="Q5" s="269"/>
      <c r="R5" s="270"/>
    </row>
    <row r="6" spans="1:18" s="141" customFormat="1" ht="12" thickBot="1" x14ac:dyDescent="0.25">
      <c r="A6" s="139"/>
      <c r="B6" s="259" t="s">
        <v>3</v>
      </c>
      <c r="C6" s="256" t="s">
        <v>228</v>
      </c>
      <c r="D6" s="257"/>
      <c r="E6" s="257"/>
      <c r="F6" s="257"/>
      <c r="G6" s="257"/>
      <c r="H6" s="140"/>
      <c r="I6" s="256" t="s">
        <v>229</v>
      </c>
      <c r="J6" s="257"/>
      <c r="K6" s="257"/>
      <c r="L6" s="257"/>
      <c r="M6" s="257"/>
      <c r="N6" s="140"/>
      <c r="O6" s="256" t="s">
        <v>175</v>
      </c>
      <c r="P6" s="260"/>
      <c r="Q6" s="260"/>
      <c r="R6" s="258"/>
    </row>
    <row r="7" spans="1:18" s="141" customFormat="1" ht="41.25" customHeight="1" thickBot="1" x14ac:dyDescent="0.25">
      <c r="A7" s="142"/>
      <c r="B7" s="255"/>
      <c r="C7" s="143" t="s">
        <v>178</v>
      </c>
      <c r="D7" s="144" t="s">
        <v>173</v>
      </c>
      <c r="E7" s="144" t="s">
        <v>174</v>
      </c>
      <c r="F7" s="144" t="s">
        <v>10</v>
      </c>
      <c r="G7" s="144" t="s">
        <v>11</v>
      </c>
      <c r="H7" s="144" t="s">
        <v>179</v>
      </c>
      <c r="I7" s="143" t="s">
        <v>178</v>
      </c>
      <c r="J7" s="144" t="s">
        <v>173</v>
      </c>
      <c r="K7" s="144" t="s">
        <v>174</v>
      </c>
      <c r="L7" s="144" t="s">
        <v>10</v>
      </c>
      <c r="M7" s="144" t="s">
        <v>11</v>
      </c>
      <c r="N7" s="143" t="s">
        <v>179</v>
      </c>
      <c r="O7" s="143" t="s">
        <v>9</v>
      </c>
      <c r="P7" s="143" t="s">
        <v>11</v>
      </c>
      <c r="Q7" s="144" t="s">
        <v>12</v>
      </c>
      <c r="R7" s="144" t="s">
        <v>179</v>
      </c>
    </row>
    <row r="8" spans="1:18" s="150" customFormat="1" ht="16.899999999999999" customHeight="1" x14ac:dyDescent="0.2">
      <c r="A8" s="145" t="s">
        <v>55</v>
      </c>
      <c r="B8" s="146" t="s">
        <v>4</v>
      </c>
      <c r="C8" s="69">
        <v>10075227000</v>
      </c>
      <c r="D8" s="69"/>
      <c r="E8" s="69"/>
      <c r="F8" s="69">
        <f>+C8+D8-E8</f>
        <v>10075227000</v>
      </c>
      <c r="G8" s="69">
        <v>1224941237</v>
      </c>
      <c r="H8" s="147">
        <f>+G8/F8</f>
        <v>0.12157951746397376</v>
      </c>
      <c r="I8" s="81"/>
      <c r="J8" s="82"/>
      <c r="K8" s="82"/>
      <c r="L8" s="14"/>
      <c r="M8" s="14"/>
      <c r="N8" s="148"/>
      <c r="O8" s="53">
        <f>+L8+F8</f>
        <v>10075227000</v>
      </c>
      <c r="P8" s="15">
        <f>+G8+M8</f>
        <v>1224941237</v>
      </c>
      <c r="Q8" s="15">
        <f>+O8-P8</f>
        <v>8850285763</v>
      </c>
      <c r="R8" s="149">
        <f>+P8/O8</f>
        <v>0.12157951746397376</v>
      </c>
    </row>
    <row r="9" spans="1:18" s="150" customFormat="1" ht="13.9" customHeight="1" x14ac:dyDescent="0.2">
      <c r="A9" s="151" t="s">
        <v>56</v>
      </c>
      <c r="B9" s="152" t="s">
        <v>4</v>
      </c>
      <c r="C9" s="69"/>
      <c r="D9" s="69"/>
      <c r="E9" s="69"/>
      <c r="F9" s="69"/>
      <c r="G9" s="69"/>
      <c r="H9" s="153"/>
      <c r="I9" s="84">
        <v>5909693000</v>
      </c>
      <c r="J9" s="82">
        <v>0</v>
      </c>
      <c r="K9" s="82">
        <v>0</v>
      </c>
      <c r="L9" s="82">
        <f>I9+J9-K9</f>
        <v>5909693000</v>
      </c>
      <c r="M9" s="82">
        <v>1478114040</v>
      </c>
      <c r="N9" s="148">
        <f>+M9/L9</f>
        <v>0.25011689101278189</v>
      </c>
      <c r="O9" s="52">
        <f>+L9+F9</f>
        <v>5909693000</v>
      </c>
      <c r="P9" s="16">
        <f>+G9+M9</f>
        <v>1478114040</v>
      </c>
      <c r="Q9" s="16">
        <f>+O9-P9</f>
        <v>4431578960</v>
      </c>
      <c r="R9" s="149">
        <f>+P9/O9</f>
        <v>0.25011689101278189</v>
      </c>
    </row>
    <row r="10" spans="1:18" s="150" customFormat="1" ht="10.9" customHeight="1" x14ac:dyDescent="0.2">
      <c r="A10" s="154"/>
      <c r="B10" s="17"/>
      <c r="C10" s="69"/>
      <c r="D10" s="69"/>
      <c r="E10" s="69"/>
      <c r="F10" s="69"/>
      <c r="G10" s="69"/>
      <c r="H10" s="64"/>
      <c r="I10" s="81"/>
      <c r="J10" s="69"/>
      <c r="K10" s="69"/>
      <c r="L10" s="69"/>
      <c r="M10" s="69"/>
      <c r="N10" s="50"/>
      <c r="O10" s="52"/>
      <c r="P10" s="16"/>
      <c r="Q10" s="16"/>
      <c r="R10" s="155"/>
    </row>
    <row r="11" spans="1:18" s="150" customFormat="1" ht="16.149999999999999" customHeight="1" x14ac:dyDescent="0.2">
      <c r="A11" s="154" t="s">
        <v>57</v>
      </c>
      <c r="B11" s="152" t="s">
        <v>58</v>
      </c>
      <c r="C11" s="70">
        <f>SUM(C12:C13)</f>
        <v>13705515000</v>
      </c>
      <c r="D11" s="70">
        <f>SUM(D12:D13)</f>
        <v>0</v>
      </c>
      <c r="E11" s="70">
        <f>SUM(E12:E13)</f>
        <v>0</v>
      </c>
      <c r="F11" s="70">
        <f>SUM(F12:F13)</f>
        <v>13705515000</v>
      </c>
      <c r="G11" s="70">
        <f>SUM(G12:G13)</f>
        <v>3772078625</v>
      </c>
      <c r="H11" s="147">
        <f>+G11/F11</f>
        <v>0.27522341371338471</v>
      </c>
      <c r="I11" s="83"/>
      <c r="J11" s="70"/>
      <c r="K11" s="70"/>
      <c r="L11" s="70"/>
      <c r="M11" s="70"/>
      <c r="N11" s="148"/>
      <c r="O11" s="52">
        <f>SUM(O12:O13)</f>
        <v>13705515000</v>
      </c>
      <c r="P11" s="16">
        <f>+G11+M11</f>
        <v>3772078625</v>
      </c>
      <c r="Q11" s="16">
        <f>SUM(Q12:Q13)</f>
        <v>9933436375</v>
      </c>
      <c r="R11" s="149">
        <f>+P11/O11</f>
        <v>0.27522341371338471</v>
      </c>
    </row>
    <row r="12" spans="1:18" s="150" customFormat="1" ht="13.15" customHeight="1" x14ac:dyDescent="0.2">
      <c r="A12" s="156" t="s">
        <v>60</v>
      </c>
      <c r="B12" s="157" t="s">
        <v>59</v>
      </c>
      <c r="C12" s="43">
        <v>72894000</v>
      </c>
      <c r="D12" s="43"/>
      <c r="E12" s="43"/>
      <c r="F12" s="43">
        <f>+C12+D12-E12</f>
        <v>72894000</v>
      </c>
      <c r="G12" s="43">
        <v>0</v>
      </c>
      <c r="H12" s="158">
        <f>+G12/F12</f>
        <v>0</v>
      </c>
      <c r="I12" s="84"/>
      <c r="J12" s="43"/>
      <c r="K12" s="43"/>
      <c r="L12" s="82"/>
      <c r="M12" s="43"/>
      <c r="N12" s="159"/>
      <c r="O12" s="44">
        <f>+L12+F12</f>
        <v>72894000</v>
      </c>
      <c r="P12" s="11">
        <f>+G12+M12</f>
        <v>0</v>
      </c>
      <c r="Q12" s="11">
        <f>+O12-P12</f>
        <v>72894000</v>
      </c>
      <c r="R12" s="155">
        <f>+P12/O12</f>
        <v>0</v>
      </c>
    </row>
    <row r="13" spans="1:18" s="150" customFormat="1" ht="13.15" customHeight="1" x14ac:dyDescent="0.2">
      <c r="A13" s="156" t="s">
        <v>65</v>
      </c>
      <c r="B13" s="157" t="s">
        <v>64</v>
      </c>
      <c r="C13" s="43">
        <v>13632621000</v>
      </c>
      <c r="D13" s="43"/>
      <c r="E13" s="43"/>
      <c r="F13" s="43">
        <f>+C13+D13-E13</f>
        <v>13632621000</v>
      </c>
      <c r="G13" s="43">
        <v>3772078625</v>
      </c>
      <c r="H13" s="158">
        <f>+G13/F13</f>
        <v>0.27669504088758867</v>
      </c>
      <c r="I13" s="84"/>
      <c r="J13" s="43"/>
      <c r="K13" s="43"/>
      <c r="L13" s="82"/>
      <c r="M13" s="43"/>
      <c r="N13" s="159"/>
      <c r="O13" s="9">
        <f>+L13+F13</f>
        <v>13632621000</v>
      </c>
      <c r="P13" s="11">
        <f>+G13+M13</f>
        <v>3772078625</v>
      </c>
      <c r="Q13" s="11">
        <f>+O13-P13</f>
        <v>9860542375</v>
      </c>
      <c r="R13" s="155">
        <f>+P13/O13</f>
        <v>0.27669504088758867</v>
      </c>
    </row>
    <row r="14" spans="1:18" s="150" customFormat="1" ht="13.15" customHeight="1" x14ac:dyDescent="0.2">
      <c r="A14" s="156"/>
      <c r="B14" s="157"/>
      <c r="C14" s="43"/>
      <c r="D14" s="43"/>
      <c r="E14" s="43"/>
      <c r="F14" s="69"/>
      <c r="G14" s="43"/>
      <c r="H14" s="65"/>
      <c r="I14" s="84"/>
      <c r="J14" s="43"/>
      <c r="K14" s="43"/>
      <c r="L14" s="69"/>
      <c r="M14" s="43"/>
      <c r="N14" s="47"/>
      <c r="O14" s="9"/>
      <c r="P14" s="11"/>
      <c r="Q14" s="11"/>
      <c r="R14" s="160"/>
    </row>
    <row r="15" spans="1:18" s="150" customFormat="1" ht="13.15" customHeight="1" x14ac:dyDescent="0.2">
      <c r="A15" s="151" t="s">
        <v>61</v>
      </c>
      <c r="B15" s="152" t="s">
        <v>58</v>
      </c>
      <c r="C15" s="69"/>
      <c r="D15" s="43"/>
      <c r="E15" s="43"/>
      <c r="F15" s="69"/>
      <c r="G15" s="43"/>
      <c r="H15" s="65"/>
      <c r="I15" s="81">
        <f>+I16</f>
        <v>75661000</v>
      </c>
      <c r="J15" s="69">
        <f t="shared" ref="J15:M15" si="0">+J16</f>
        <v>0</v>
      </c>
      <c r="K15" s="69">
        <f t="shared" si="0"/>
        <v>0</v>
      </c>
      <c r="L15" s="69">
        <f t="shared" si="0"/>
        <v>75661000</v>
      </c>
      <c r="M15" s="69">
        <f t="shared" si="0"/>
        <v>0</v>
      </c>
      <c r="N15" s="148">
        <f>+M15/L15</f>
        <v>0</v>
      </c>
      <c r="O15" s="52">
        <f>+O16</f>
        <v>75661000</v>
      </c>
      <c r="P15" s="11">
        <f>+G15+M15</f>
        <v>0</v>
      </c>
      <c r="Q15" s="16">
        <f>+Q16</f>
        <v>75661000</v>
      </c>
      <c r="R15" s="149">
        <f>+P15/O15</f>
        <v>0</v>
      </c>
    </row>
    <row r="16" spans="1:18" s="150" customFormat="1" ht="13.15" customHeight="1" x14ac:dyDescent="0.2">
      <c r="A16" s="151" t="s">
        <v>62</v>
      </c>
      <c r="B16" s="157" t="s">
        <v>63</v>
      </c>
      <c r="C16" s="43"/>
      <c r="D16" s="43"/>
      <c r="E16" s="43"/>
      <c r="F16" s="69"/>
      <c r="G16" s="43"/>
      <c r="H16" s="65"/>
      <c r="I16" s="84">
        <v>75661000</v>
      </c>
      <c r="J16" s="43">
        <v>0</v>
      </c>
      <c r="K16" s="43">
        <v>0</v>
      </c>
      <c r="L16" s="131">
        <f>+I16+J16-K16</f>
        <v>75661000</v>
      </c>
      <c r="M16" s="43">
        <v>0</v>
      </c>
      <c r="N16" s="159">
        <f>+M16/L16</f>
        <v>0</v>
      </c>
      <c r="O16" s="9">
        <f>+L16+F16</f>
        <v>75661000</v>
      </c>
      <c r="P16" s="11">
        <f>+G16+M16</f>
        <v>0</v>
      </c>
      <c r="Q16" s="11">
        <f>+O16-P16</f>
        <v>75661000</v>
      </c>
      <c r="R16" s="155">
        <f>+P16/O16</f>
        <v>0</v>
      </c>
    </row>
    <row r="17" spans="1:18" s="150" customFormat="1" ht="10.9" customHeight="1" x14ac:dyDescent="0.2">
      <c r="A17" s="156"/>
      <c r="B17" s="157"/>
      <c r="C17" s="43"/>
      <c r="D17" s="43"/>
      <c r="E17" s="43"/>
      <c r="F17" s="43"/>
      <c r="G17" s="43"/>
      <c r="H17" s="65"/>
      <c r="I17" s="84"/>
      <c r="J17" s="43"/>
      <c r="K17" s="43"/>
      <c r="L17" s="18"/>
      <c r="M17" s="18"/>
      <c r="N17" s="47"/>
      <c r="O17" s="9"/>
      <c r="P17" s="11"/>
      <c r="Q17" s="11"/>
      <c r="R17" s="160"/>
    </row>
    <row r="18" spans="1:18" s="150" customFormat="1" ht="12" x14ac:dyDescent="0.2">
      <c r="A18" s="154" t="s">
        <v>66</v>
      </c>
      <c r="B18" s="152" t="s">
        <v>67</v>
      </c>
      <c r="C18" s="70">
        <f>SUM(C19:C22)</f>
        <v>1583977803</v>
      </c>
      <c r="D18" s="70">
        <f>SUM(D19:D22)</f>
        <v>0</v>
      </c>
      <c r="E18" s="70">
        <f>SUM(E19:E22)</f>
        <v>0</v>
      </c>
      <c r="F18" s="70">
        <f>SUM(F19:F22)</f>
        <v>1583977803</v>
      </c>
      <c r="G18" s="70">
        <f>SUM(G19:G22)</f>
        <v>167680335</v>
      </c>
      <c r="H18" s="147">
        <f>+G18/F18</f>
        <v>0.10586028079586668</v>
      </c>
      <c r="I18" s="83"/>
      <c r="J18" s="70"/>
      <c r="K18" s="70"/>
      <c r="L18" s="16"/>
      <c r="M18" s="16"/>
      <c r="N18" s="148"/>
      <c r="O18" s="52">
        <f>SUM(O19:O22)</f>
        <v>1583977803</v>
      </c>
      <c r="P18" s="16">
        <f>+G18+M18</f>
        <v>167680335</v>
      </c>
      <c r="Q18" s="16">
        <f>SUM(Q19:Q22)</f>
        <v>1545888118</v>
      </c>
      <c r="R18" s="149">
        <f>+P18/O18</f>
        <v>0.10586028079586668</v>
      </c>
    </row>
    <row r="19" spans="1:18" s="150" customFormat="1" ht="15" customHeight="1" x14ac:dyDescent="0.2">
      <c r="A19" s="156" t="s">
        <v>69</v>
      </c>
      <c r="B19" s="157" t="s">
        <v>68</v>
      </c>
      <c r="C19" s="43">
        <v>26735385</v>
      </c>
      <c r="D19" s="43"/>
      <c r="E19" s="161">
        <v>0</v>
      </c>
      <c r="F19" s="43">
        <f>+C19+D19-E19</f>
        <v>26735385</v>
      </c>
      <c r="G19" s="43">
        <v>26735385</v>
      </c>
      <c r="H19" s="158">
        <f>+G19/F19</f>
        <v>1</v>
      </c>
      <c r="I19" s="84"/>
      <c r="J19" s="43"/>
      <c r="K19" s="43"/>
      <c r="L19" s="14"/>
      <c r="M19" s="18"/>
      <c r="N19" s="159"/>
      <c r="O19" s="9">
        <f>+L19+F19</f>
        <v>26735385</v>
      </c>
      <c r="P19" s="11">
        <f>+G19+M19</f>
        <v>26735385</v>
      </c>
      <c r="Q19" s="11">
        <f>+O19-P19</f>
        <v>0</v>
      </c>
      <c r="R19" s="155">
        <f>+P19/O19</f>
        <v>1</v>
      </c>
    </row>
    <row r="20" spans="1:18" s="206" customFormat="1" ht="13.15" customHeight="1" x14ac:dyDescent="0.2">
      <c r="A20" s="204" t="s">
        <v>263</v>
      </c>
      <c r="B20" s="205" t="s">
        <v>264</v>
      </c>
      <c r="C20" s="43">
        <v>1381464418</v>
      </c>
      <c r="D20" s="43"/>
      <c r="E20" s="43"/>
      <c r="F20" s="43">
        <v>1381464418</v>
      </c>
      <c r="G20" s="43">
        <v>129590650</v>
      </c>
      <c r="H20" s="158">
        <f>+G20/F20</f>
        <v>9.3806723004573253E-2</v>
      </c>
      <c r="I20" s="84"/>
      <c r="J20" s="43"/>
      <c r="K20" s="43"/>
      <c r="L20" s="82"/>
      <c r="M20" s="43"/>
      <c r="N20" s="168"/>
      <c r="O20" s="44">
        <v>1381464418</v>
      </c>
      <c r="P20" s="11">
        <f>+G20+M20</f>
        <v>129590650</v>
      </c>
      <c r="Q20" s="46">
        <v>1381464418</v>
      </c>
      <c r="R20" s="158"/>
    </row>
    <row r="21" spans="1:18" s="150" customFormat="1" ht="13.15" customHeight="1" x14ac:dyDescent="0.2">
      <c r="A21" s="156" t="s">
        <v>77</v>
      </c>
      <c r="B21" s="157" t="s">
        <v>70</v>
      </c>
      <c r="C21" s="43">
        <v>175778000</v>
      </c>
      <c r="D21" s="43"/>
      <c r="E21" s="43"/>
      <c r="F21" s="43">
        <f>+C21+D21-E21</f>
        <v>175778000</v>
      </c>
      <c r="G21" s="43">
        <v>11354300</v>
      </c>
      <c r="H21" s="158">
        <f>+G21/F21</f>
        <v>6.4594545392483702E-2</v>
      </c>
      <c r="I21" s="84"/>
      <c r="J21" s="43"/>
      <c r="K21" s="43"/>
      <c r="L21" s="14"/>
      <c r="M21" s="18"/>
      <c r="N21" s="159"/>
      <c r="O21" s="9">
        <f>+L21+F21</f>
        <v>175778000</v>
      </c>
      <c r="P21" s="11">
        <f>+G21+M21</f>
        <v>11354300</v>
      </c>
      <c r="Q21" s="11">
        <f>+O21-P21</f>
        <v>164423700</v>
      </c>
      <c r="R21" s="155">
        <f>+P21/O21</f>
        <v>6.4594545392483702E-2</v>
      </c>
    </row>
    <row r="22" spans="1:18" s="150" customFormat="1" ht="12" x14ac:dyDescent="0.2">
      <c r="A22" s="156" t="s">
        <v>78</v>
      </c>
      <c r="B22" s="157" t="s">
        <v>5</v>
      </c>
      <c r="C22" s="43"/>
      <c r="D22" s="43"/>
      <c r="E22" s="43"/>
      <c r="F22" s="43">
        <v>0</v>
      </c>
      <c r="G22" s="43">
        <v>0</v>
      </c>
      <c r="H22" s="158" t="e">
        <f>+G22/F22</f>
        <v>#DIV/0!</v>
      </c>
      <c r="I22" s="84"/>
      <c r="J22" s="43"/>
      <c r="K22" s="43"/>
      <c r="L22" s="14"/>
      <c r="M22" s="18"/>
      <c r="N22" s="47"/>
      <c r="O22" s="9">
        <f>+L22+F22</f>
        <v>0</v>
      </c>
      <c r="P22" s="11">
        <f>+G22+M22</f>
        <v>0</v>
      </c>
      <c r="Q22" s="11">
        <f>+O22-P22</f>
        <v>0</v>
      </c>
      <c r="R22" s="155" t="e">
        <f>+P22/O22</f>
        <v>#DIV/0!</v>
      </c>
    </row>
    <row r="23" spans="1:18" s="150" customFormat="1" ht="12" x14ac:dyDescent="0.2">
      <c r="A23" s="156"/>
      <c r="B23" s="152"/>
      <c r="C23" s="43"/>
      <c r="D23" s="43"/>
      <c r="E23" s="43"/>
      <c r="F23" s="43"/>
      <c r="G23" s="43" t="s">
        <v>18</v>
      </c>
      <c r="H23" s="65"/>
      <c r="I23" s="84"/>
      <c r="J23" s="43"/>
      <c r="K23" s="43"/>
      <c r="L23" s="14"/>
      <c r="M23" s="18"/>
      <c r="N23" s="47"/>
      <c r="O23" s="9"/>
      <c r="P23" s="11"/>
      <c r="Q23" s="11"/>
      <c r="R23" s="160"/>
    </row>
    <row r="24" spans="1:18" s="150" customFormat="1" ht="12" customHeight="1" x14ac:dyDescent="0.2">
      <c r="A24" s="154" t="s">
        <v>71</v>
      </c>
      <c r="B24" s="152" t="s">
        <v>72</v>
      </c>
      <c r="C24" s="69">
        <f>SUM(C25:C26)</f>
        <v>352681000</v>
      </c>
      <c r="D24" s="69">
        <f>SUM(D25:D26)</f>
        <v>0</v>
      </c>
      <c r="E24" s="69">
        <f>SUM(E25:E26)</f>
        <v>0</v>
      </c>
      <c r="F24" s="69">
        <f>SUM(F25:F26)</f>
        <v>352681000</v>
      </c>
      <c r="G24" s="69">
        <f>SUM(G25:G26)</f>
        <v>30722525</v>
      </c>
      <c r="H24" s="147">
        <f>+G24/F24</f>
        <v>8.7111369764744914E-2</v>
      </c>
      <c r="I24" s="84"/>
      <c r="J24" s="43"/>
      <c r="K24" s="43"/>
      <c r="L24" s="18"/>
      <c r="M24" s="18"/>
      <c r="N24" s="148"/>
      <c r="O24" s="51">
        <f>SUM(O25:O26)</f>
        <v>352681000</v>
      </c>
      <c r="P24" s="13">
        <f>SUM(P25:P26)</f>
        <v>30722525</v>
      </c>
      <c r="Q24" s="13">
        <f>SUM(Q25:Q26)</f>
        <v>321958475</v>
      </c>
      <c r="R24" s="149">
        <f>+P24/O24</f>
        <v>8.7111369764744914E-2</v>
      </c>
    </row>
    <row r="25" spans="1:18" s="150" customFormat="1" ht="12" customHeight="1" x14ac:dyDescent="0.2">
      <c r="A25" s="156" t="s">
        <v>75</v>
      </c>
      <c r="B25" s="157" t="s">
        <v>73</v>
      </c>
      <c r="C25" s="43">
        <v>38385000</v>
      </c>
      <c r="D25" s="43">
        <v>0</v>
      </c>
      <c r="E25" s="43"/>
      <c r="F25" s="43">
        <f>+C25+D25-E25</f>
        <v>38385000</v>
      </c>
      <c r="G25" s="43">
        <v>30722525</v>
      </c>
      <c r="H25" s="158">
        <f>+G25/F25</f>
        <v>0.8003784030220138</v>
      </c>
      <c r="I25" s="84"/>
      <c r="J25" s="43"/>
      <c r="K25" s="43"/>
      <c r="L25" s="18"/>
      <c r="M25" s="18"/>
      <c r="N25" s="159"/>
      <c r="O25" s="9">
        <f>+L25+F25</f>
        <v>38385000</v>
      </c>
      <c r="P25" s="11">
        <f>+G25+M25</f>
        <v>30722525</v>
      </c>
      <c r="Q25" s="11">
        <f>+O25-P25</f>
        <v>7662475</v>
      </c>
      <c r="R25" s="155">
        <f>+P25/O25</f>
        <v>0.8003784030220138</v>
      </c>
    </row>
    <row r="26" spans="1:18" s="150" customFormat="1" ht="12" customHeight="1" x14ac:dyDescent="0.2">
      <c r="A26" s="156" t="s">
        <v>76</v>
      </c>
      <c r="B26" s="157" t="s">
        <v>74</v>
      </c>
      <c r="C26" s="43">
        <v>314296000</v>
      </c>
      <c r="D26" s="43"/>
      <c r="E26" s="43"/>
      <c r="F26" s="43">
        <f>+C26+D26-E26</f>
        <v>314296000</v>
      </c>
      <c r="G26" s="43">
        <v>0</v>
      </c>
      <c r="H26" s="158">
        <f>+G26/F26</f>
        <v>0</v>
      </c>
      <c r="I26" s="84"/>
      <c r="J26" s="43"/>
      <c r="K26" s="43"/>
      <c r="L26" s="18"/>
      <c r="M26" s="18"/>
      <c r="N26" s="47"/>
      <c r="O26" s="9">
        <f>+L26+F26</f>
        <v>314296000</v>
      </c>
      <c r="P26" s="11">
        <f>+G26+M26</f>
        <v>0</v>
      </c>
      <c r="Q26" s="11">
        <f>+O26-P26</f>
        <v>314296000</v>
      </c>
      <c r="R26" s="155">
        <f>+P26/O26</f>
        <v>0</v>
      </c>
    </row>
    <row r="27" spans="1:18" s="150" customFormat="1" ht="12" customHeight="1" x14ac:dyDescent="0.2">
      <c r="A27" s="156"/>
      <c r="B27" s="157"/>
      <c r="C27" s="43"/>
      <c r="D27" s="43"/>
      <c r="E27" s="43"/>
      <c r="F27" s="43"/>
      <c r="G27" s="43"/>
      <c r="H27" s="65"/>
      <c r="I27" s="84"/>
      <c r="J27" s="43"/>
      <c r="K27" s="43"/>
      <c r="L27" s="18"/>
      <c r="M27" s="18"/>
      <c r="N27" s="47"/>
      <c r="O27" s="9"/>
      <c r="P27" s="11"/>
      <c r="Q27" s="11"/>
      <c r="R27" s="160"/>
    </row>
    <row r="28" spans="1:18" s="150" customFormat="1" ht="12" customHeight="1" x14ac:dyDescent="0.2">
      <c r="A28" s="151" t="s">
        <v>224</v>
      </c>
      <c r="B28" s="152" t="s">
        <v>72</v>
      </c>
      <c r="C28" s="69">
        <f>SUM(C29:C30)</f>
        <v>0</v>
      </c>
      <c r="D28" s="43">
        <f t="shared" ref="D28:K28" si="1">SUM(D29:D30)</f>
        <v>0</v>
      </c>
      <c r="E28" s="43">
        <f t="shared" si="1"/>
        <v>0</v>
      </c>
      <c r="F28" s="69">
        <f t="shared" si="1"/>
        <v>0</v>
      </c>
      <c r="G28" s="69">
        <f t="shared" si="1"/>
        <v>0</v>
      </c>
      <c r="H28" s="65"/>
      <c r="I28" s="81">
        <f>SUM(I29:I30)</f>
        <v>21683000</v>
      </c>
      <c r="J28" s="43">
        <f t="shared" si="1"/>
        <v>0</v>
      </c>
      <c r="K28" s="43">
        <f t="shared" si="1"/>
        <v>0</v>
      </c>
      <c r="L28" s="69">
        <f>SUM(L29:L30)</f>
        <v>21683000</v>
      </c>
      <c r="M28" s="69">
        <f>SUM(M29:M30)</f>
        <v>3460000</v>
      </c>
      <c r="N28" s="148">
        <f>+M28/L28</f>
        <v>0.15957201494258175</v>
      </c>
      <c r="O28" s="51">
        <f>SUM(O29:O30)</f>
        <v>21683000</v>
      </c>
      <c r="P28" s="13">
        <f>SUM(P29:P30)</f>
        <v>3460000</v>
      </c>
      <c r="Q28" s="13">
        <f>SUM(Q29:Q30)</f>
        <v>18223000</v>
      </c>
      <c r="R28" s="149">
        <f>+P28/O28</f>
        <v>0.15957201494258175</v>
      </c>
    </row>
    <row r="29" spans="1:18" s="150" customFormat="1" ht="12" customHeight="1" x14ac:dyDescent="0.2">
      <c r="A29" s="162" t="s">
        <v>79</v>
      </c>
      <c r="B29" s="157" t="s">
        <v>73</v>
      </c>
      <c r="C29" s="43">
        <v>0</v>
      </c>
      <c r="D29" s="43">
        <v>0</v>
      </c>
      <c r="E29" s="43">
        <v>0</v>
      </c>
      <c r="F29" s="43">
        <f>+C29+D29-E29</f>
        <v>0</v>
      </c>
      <c r="G29" s="43"/>
      <c r="H29" s="65"/>
      <c r="I29" s="84">
        <v>3460000</v>
      </c>
      <c r="J29" s="43">
        <v>0</v>
      </c>
      <c r="K29" s="43">
        <v>0</v>
      </c>
      <c r="L29" s="131">
        <f>+J29+I29-J29</f>
        <v>3460000</v>
      </c>
      <c r="M29" s="43">
        <v>3460000</v>
      </c>
      <c r="N29" s="159">
        <f>+M29/L29</f>
        <v>1</v>
      </c>
      <c r="O29" s="9">
        <f>+L29+F29</f>
        <v>3460000</v>
      </c>
      <c r="P29" s="11">
        <f>+G29+M29</f>
        <v>3460000</v>
      </c>
      <c r="Q29" s="11">
        <f>+O29-P29</f>
        <v>0</v>
      </c>
      <c r="R29" s="155">
        <f>+P29/O29</f>
        <v>1</v>
      </c>
    </row>
    <row r="30" spans="1:18" s="150" customFormat="1" ht="12" customHeight="1" x14ac:dyDescent="0.2">
      <c r="A30" s="162" t="s">
        <v>222</v>
      </c>
      <c r="B30" s="157" t="s">
        <v>80</v>
      </c>
      <c r="C30" s="43">
        <v>0</v>
      </c>
      <c r="D30" s="43">
        <v>0</v>
      </c>
      <c r="E30" s="43">
        <v>0</v>
      </c>
      <c r="F30" s="43">
        <f>+C30+D30-E30</f>
        <v>0</v>
      </c>
      <c r="G30" s="43">
        <v>0</v>
      </c>
      <c r="H30" s="65"/>
      <c r="I30" s="84">
        <v>18223000</v>
      </c>
      <c r="J30" s="43">
        <v>0</v>
      </c>
      <c r="K30" s="43">
        <v>0</v>
      </c>
      <c r="L30" s="131">
        <f>+J30+I30-J30</f>
        <v>18223000</v>
      </c>
      <c r="M30" s="43">
        <v>0</v>
      </c>
      <c r="N30" s="159">
        <f>+M30/L30</f>
        <v>0</v>
      </c>
      <c r="O30" s="9">
        <f>+L30+F30</f>
        <v>18223000</v>
      </c>
      <c r="P30" s="11">
        <f>+G30+M30</f>
        <v>0</v>
      </c>
      <c r="Q30" s="11">
        <f>+O30-P30</f>
        <v>18223000</v>
      </c>
      <c r="R30" s="155">
        <f>+P30/O30</f>
        <v>0</v>
      </c>
    </row>
    <row r="31" spans="1:18" s="150" customFormat="1" ht="12" customHeight="1" x14ac:dyDescent="0.2">
      <c r="A31" s="162"/>
      <c r="B31" s="157"/>
      <c r="C31" s="43"/>
      <c r="D31" s="43"/>
      <c r="E31" s="43"/>
      <c r="F31" s="43"/>
      <c r="G31" s="43"/>
      <c r="H31" s="65"/>
      <c r="I31" s="84"/>
      <c r="J31" s="43"/>
      <c r="K31" s="43"/>
      <c r="L31" s="35"/>
      <c r="M31" s="18"/>
      <c r="N31" s="159"/>
      <c r="O31" s="9"/>
      <c r="P31" s="11"/>
      <c r="Q31" s="11"/>
      <c r="R31" s="155"/>
    </row>
    <row r="32" spans="1:18" ht="15" customHeight="1" x14ac:dyDescent="0.2">
      <c r="A32" s="163"/>
      <c r="B32" s="164" t="s">
        <v>6</v>
      </c>
      <c r="C32" s="85">
        <f>+C8++C9+C11+C15+C18+C24+C28</f>
        <v>25717400803</v>
      </c>
      <c r="D32" s="85">
        <f>+D8++D9+D11+D15+D18+D24+D28</f>
        <v>0</v>
      </c>
      <c r="E32" s="85">
        <f>+E8++E9+E11+E15+E18+E24+E28</f>
        <v>0</v>
      </c>
      <c r="F32" s="85">
        <f>+F8++F9+F11+F15+F18+F24+F28</f>
        <v>25717400803</v>
      </c>
      <c r="G32" s="85">
        <f>+G8++G9+G11+G15+G18+G24+G28</f>
        <v>5195422722</v>
      </c>
      <c r="H32" s="165">
        <f>+G32/F32</f>
        <v>0.20201974382239829</v>
      </c>
      <c r="I32" s="85">
        <f>+I8++I9+I11+I15+I18+I24+I28</f>
        <v>6007037000</v>
      </c>
      <c r="J32" s="85">
        <f>+J8++J9+J11+J15+J18+J24+J28</f>
        <v>0</v>
      </c>
      <c r="K32" s="85">
        <f>+K8++K9+K11+K15+K18+K24+K28</f>
        <v>0</v>
      </c>
      <c r="L32" s="85">
        <f>+L8++L9+L11+L15+L18+L24+L28</f>
        <v>6007037000</v>
      </c>
      <c r="M32" s="85">
        <f>+M8++M9+M11+M15+M18+M24+M28</f>
        <v>1481574040</v>
      </c>
      <c r="N32" s="165">
        <f>+M32/L32</f>
        <v>0.24663973935902175</v>
      </c>
      <c r="O32" s="85">
        <f>+O8+O9+O11+O15+O18+O24+O28</f>
        <v>31724437803</v>
      </c>
      <c r="P32" s="85">
        <f>+P8++P9+P11+P15+P18+P24+P28</f>
        <v>6676996762</v>
      </c>
      <c r="Q32" s="85">
        <f>+Q8++Q9+Q11+Q15+Q18+Q24+Q28</f>
        <v>25177031691</v>
      </c>
      <c r="R32" s="165">
        <f>+P32/O32</f>
        <v>0.21046856065542616</v>
      </c>
    </row>
    <row r="33" spans="1:18" s="150" customFormat="1" ht="12" x14ac:dyDescent="0.2">
      <c r="A33" s="167"/>
      <c r="B33" s="157"/>
      <c r="C33" s="46"/>
      <c r="D33" s="46"/>
      <c r="E33" s="46"/>
      <c r="F33" s="46"/>
      <c r="G33" s="46"/>
      <c r="H33" s="63"/>
      <c r="I33" s="44"/>
      <c r="J33" s="46"/>
      <c r="K33" s="46"/>
      <c r="L33" s="11"/>
      <c r="M33" s="11"/>
      <c r="N33" s="12"/>
      <c r="O33" s="9"/>
      <c r="P33" s="11"/>
      <c r="Q33" s="11"/>
      <c r="R33" s="160"/>
    </row>
    <row r="34" spans="1:18" s="150" customFormat="1" ht="12" x14ac:dyDescent="0.2">
      <c r="A34" s="154" t="s">
        <v>206</v>
      </c>
      <c r="B34" s="152" t="s">
        <v>187</v>
      </c>
      <c r="C34" s="69">
        <f>SUM(C35:C36)</f>
        <v>11613126444</v>
      </c>
      <c r="D34" s="69">
        <f t="shared" ref="D34:E34" si="2">+D36</f>
        <v>0</v>
      </c>
      <c r="E34" s="69">
        <f t="shared" si="2"/>
        <v>0</v>
      </c>
      <c r="F34" s="69">
        <f>SUM(F35:F36)</f>
        <v>11613126444</v>
      </c>
      <c r="G34" s="69">
        <f>SUM(G35:G36)</f>
        <v>2633341000</v>
      </c>
      <c r="H34" s="147">
        <f>+G34/F34</f>
        <v>0.22675556084731457</v>
      </c>
      <c r="I34" s="84"/>
      <c r="J34" s="43"/>
      <c r="K34" s="43"/>
      <c r="L34" s="18"/>
      <c r="M34" s="18"/>
      <c r="N34" s="148"/>
      <c r="O34" s="51">
        <f>SUM(O35:O36)</f>
        <v>11613126444</v>
      </c>
      <c r="P34" s="51">
        <f>SUM(P35:P36)</f>
        <v>2633341000</v>
      </c>
      <c r="Q34" s="51">
        <f>SUM(Q35:Q36)</f>
        <v>8979785444</v>
      </c>
      <c r="R34" s="149">
        <f>+P34/O34</f>
        <v>0.22675556084731457</v>
      </c>
    </row>
    <row r="35" spans="1:18" s="206" customFormat="1" ht="12" x14ac:dyDescent="0.2">
      <c r="A35" s="204" t="s">
        <v>265</v>
      </c>
      <c r="B35" s="205" t="s">
        <v>266</v>
      </c>
      <c r="C35" s="43">
        <v>4060201457</v>
      </c>
      <c r="D35" s="69"/>
      <c r="E35" s="69"/>
      <c r="F35" s="43">
        <f>+C35+D35-E35</f>
        <v>4060201457</v>
      </c>
      <c r="G35" s="43">
        <v>809889155</v>
      </c>
      <c r="H35" s="158">
        <f>+G35/F35</f>
        <v>0.19947018973743499</v>
      </c>
      <c r="I35" s="84"/>
      <c r="J35" s="43"/>
      <c r="K35" s="43"/>
      <c r="L35" s="43"/>
      <c r="M35" s="43"/>
      <c r="N35" s="207"/>
      <c r="O35" s="44">
        <f>+L35+F35</f>
        <v>4060201457</v>
      </c>
      <c r="P35" s="208">
        <f>G35+M35</f>
        <v>809889155</v>
      </c>
      <c r="Q35" s="46">
        <f>+O35-P35</f>
        <v>3250312302</v>
      </c>
      <c r="R35" s="147"/>
    </row>
    <row r="36" spans="1:18" s="150" customFormat="1" ht="12" x14ac:dyDescent="0.2">
      <c r="A36" s="156" t="s">
        <v>207</v>
      </c>
      <c r="B36" s="157" t="s">
        <v>188</v>
      </c>
      <c r="C36" s="43">
        <v>7552924987</v>
      </c>
      <c r="D36" s="43">
        <v>0</v>
      </c>
      <c r="E36" s="43">
        <v>0</v>
      </c>
      <c r="F36" s="43">
        <f>+C36+D36-E36</f>
        <v>7552924987</v>
      </c>
      <c r="G36" s="43">
        <v>1823451845</v>
      </c>
      <c r="H36" s="158">
        <f>+G36/F36</f>
        <v>0.24142326954636814</v>
      </c>
      <c r="I36" s="84"/>
      <c r="J36" s="43"/>
      <c r="K36" s="43"/>
      <c r="L36" s="18"/>
      <c r="M36" s="18"/>
      <c r="N36" s="159"/>
      <c r="O36" s="9">
        <f>+L36+F36</f>
        <v>7552924987</v>
      </c>
      <c r="P36" s="11">
        <f>+G36+M36</f>
        <v>1823451845</v>
      </c>
      <c r="Q36" s="11">
        <f>+O36-P36</f>
        <v>5729473142</v>
      </c>
      <c r="R36" s="155">
        <f>+P36/O36</f>
        <v>0.24142326954636814</v>
      </c>
    </row>
    <row r="37" spans="1:18" s="150" customFormat="1" ht="12" x14ac:dyDescent="0.2">
      <c r="A37" s="156"/>
      <c r="B37" s="157"/>
      <c r="C37" s="43"/>
      <c r="D37" s="43"/>
      <c r="E37" s="43"/>
      <c r="F37" s="43"/>
      <c r="G37" s="43"/>
      <c r="H37" s="168"/>
      <c r="I37" s="84"/>
      <c r="J37" s="43"/>
      <c r="K37" s="43"/>
      <c r="L37" s="18"/>
      <c r="M37" s="18"/>
      <c r="N37" s="159"/>
      <c r="O37" s="9"/>
      <c r="P37" s="11"/>
      <c r="Q37" s="11"/>
      <c r="R37" s="155"/>
    </row>
    <row r="38" spans="1:18" s="150" customFormat="1" ht="12" x14ac:dyDescent="0.2">
      <c r="A38" s="151" t="s">
        <v>223</v>
      </c>
      <c r="B38" s="152" t="s">
        <v>185</v>
      </c>
      <c r="C38" s="69">
        <f>SUM(C39:C40)</f>
        <v>0</v>
      </c>
      <c r="D38" s="43">
        <f t="shared" ref="D38:G38" si="3">SUM(D39:D40)</f>
        <v>0</v>
      </c>
      <c r="E38" s="43">
        <f t="shared" si="3"/>
        <v>0</v>
      </c>
      <c r="F38" s="69">
        <f t="shared" si="3"/>
        <v>0</v>
      </c>
      <c r="G38" s="69">
        <f t="shared" si="3"/>
        <v>0</v>
      </c>
      <c r="H38" s="65"/>
      <c r="I38" s="81">
        <f t="shared" ref="I38:L38" si="4">SUM(I39:I40)</f>
        <v>0</v>
      </c>
      <c r="J38" s="43">
        <f t="shared" si="4"/>
        <v>0</v>
      </c>
      <c r="K38" s="43">
        <f t="shared" si="4"/>
        <v>0</v>
      </c>
      <c r="L38" s="69">
        <f t="shared" si="4"/>
        <v>0</v>
      </c>
      <c r="M38" s="69">
        <f>SUM(M39:M40)</f>
        <v>0</v>
      </c>
      <c r="N38" s="148" t="e">
        <f>+M38/L38</f>
        <v>#DIV/0!</v>
      </c>
      <c r="O38" s="51">
        <f>SUM(O39:O40)</f>
        <v>0</v>
      </c>
      <c r="P38" s="13">
        <f t="shared" ref="P38" si="5">SUM(P39:P40)</f>
        <v>0</v>
      </c>
      <c r="Q38" s="13">
        <f>SUM(Q39:Q40)</f>
        <v>0</v>
      </c>
      <c r="R38" s="149" t="e">
        <f>+P38/O38</f>
        <v>#DIV/0!</v>
      </c>
    </row>
    <row r="39" spans="1:18" s="150" customFormat="1" ht="12" x14ac:dyDescent="0.2">
      <c r="A39" s="162" t="s">
        <v>225</v>
      </c>
      <c r="B39" s="157" t="s">
        <v>186</v>
      </c>
      <c r="C39" s="43">
        <v>0</v>
      </c>
      <c r="D39" s="43">
        <v>0</v>
      </c>
      <c r="E39" s="43">
        <v>0</v>
      </c>
      <c r="F39" s="43">
        <f>+C39+D39-E39</f>
        <v>0</v>
      </c>
      <c r="G39" s="43">
        <v>0</v>
      </c>
      <c r="H39" s="65"/>
      <c r="I39" s="84"/>
      <c r="J39" s="43">
        <v>0</v>
      </c>
      <c r="K39" s="43">
        <v>0</v>
      </c>
      <c r="L39" s="131">
        <f>+J39+I39-J39</f>
        <v>0</v>
      </c>
      <c r="M39" s="43">
        <v>0</v>
      </c>
      <c r="N39" s="159" t="e">
        <f>+M39/L39</f>
        <v>#DIV/0!</v>
      </c>
      <c r="O39" s="9">
        <f>+L39+F39</f>
        <v>0</v>
      </c>
      <c r="P39" s="11">
        <f>+G39+M39</f>
        <v>0</v>
      </c>
      <c r="Q39" s="11">
        <f>+O39-P39</f>
        <v>0</v>
      </c>
      <c r="R39" s="155" t="e">
        <f>+P39/O39</f>
        <v>#DIV/0!</v>
      </c>
    </row>
    <row r="40" spans="1:18" s="150" customFormat="1" ht="12" x14ac:dyDescent="0.2">
      <c r="A40" s="156"/>
      <c r="B40" s="157"/>
      <c r="C40" s="43"/>
      <c r="D40" s="43"/>
      <c r="E40" s="43"/>
      <c r="F40" s="43"/>
      <c r="G40" s="43"/>
      <c r="H40" s="168"/>
      <c r="I40" s="84"/>
      <c r="J40" s="43"/>
      <c r="K40" s="43"/>
      <c r="L40" s="18"/>
      <c r="M40" s="18"/>
      <c r="N40" s="159"/>
      <c r="O40" s="9"/>
      <c r="P40" s="11"/>
      <c r="Q40" s="11"/>
      <c r="R40" s="155"/>
    </row>
    <row r="41" spans="1:18" s="150" customFormat="1" ht="15.75" customHeight="1" x14ac:dyDescent="0.2">
      <c r="A41" s="169"/>
      <c r="B41" s="164" t="s">
        <v>226</v>
      </c>
      <c r="C41" s="85">
        <f>+C34+C38</f>
        <v>11613126444</v>
      </c>
      <c r="D41" s="85">
        <f t="shared" ref="D41:Q41" si="6">+D34+D38</f>
        <v>0</v>
      </c>
      <c r="E41" s="85">
        <f t="shared" si="6"/>
        <v>0</v>
      </c>
      <c r="F41" s="85">
        <f>+F34+F38</f>
        <v>11613126444</v>
      </c>
      <c r="G41" s="85">
        <f>+G34+G38</f>
        <v>2633341000</v>
      </c>
      <c r="H41" s="165">
        <f>+G41/F41</f>
        <v>0.22675556084731457</v>
      </c>
      <c r="I41" s="86">
        <f t="shared" si="6"/>
        <v>0</v>
      </c>
      <c r="J41" s="85">
        <f t="shared" si="6"/>
        <v>0</v>
      </c>
      <c r="K41" s="85">
        <f t="shared" si="6"/>
        <v>0</v>
      </c>
      <c r="L41" s="19">
        <f t="shared" si="6"/>
        <v>0</v>
      </c>
      <c r="M41" s="19">
        <f>+M34+M38</f>
        <v>0</v>
      </c>
      <c r="N41" s="170" t="e">
        <f t="shared" si="6"/>
        <v>#DIV/0!</v>
      </c>
      <c r="O41" s="74">
        <f>+O34+O38</f>
        <v>11613126444</v>
      </c>
      <c r="P41" s="19">
        <f>+P34+P38</f>
        <v>2633341000</v>
      </c>
      <c r="Q41" s="19">
        <f t="shared" si="6"/>
        <v>8979785444</v>
      </c>
      <c r="R41" s="165">
        <f>+P41/O41</f>
        <v>0.22675556084731457</v>
      </c>
    </row>
    <row r="42" spans="1:18" s="150" customFormat="1" ht="12" x14ac:dyDescent="0.2">
      <c r="A42" s="167"/>
      <c r="B42" s="157"/>
      <c r="C42" s="46"/>
      <c r="D42" s="46"/>
      <c r="E42" s="46"/>
      <c r="F42" s="46"/>
      <c r="G42" s="46"/>
      <c r="H42" s="63"/>
      <c r="I42" s="44"/>
      <c r="J42" s="46"/>
      <c r="K42" s="46"/>
      <c r="L42" s="11"/>
      <c r="M42" s="11"/>
      <c r="N42" s="12"/>
      <c r="O42" s="9"/>
      <c r="P42" s="11"/>
      <c r="Q42" s="11"/>
      <c r="R42" s="160"/>
    </row>
    <row r="43" spans="1:18" s="176" customFormat="1" ht="15" customHeight="1" x14ac:dyDescent="0.2">
      <c r="A43" s="171"/>
      <c r="B43" s="172" t="s">
        <v>181</v>
      </c>
      <c r="C43" s="87">
        <f>+C45</f>
        <v>60433000231</v>
      </c>
      <c r="D43" s="87">
        <f>+D45</f>
        <v>3000000000</v>
      </c>
      <c r="E43" s="87">
        <f>+E45</f>
        <v>0</v>
      </c>
      <c r="F43" s="87">
        <f>+F45</f>
        <v>63433000231</v>
      </c>
      <c r="G43" s="87">
        <f>+G45</f>
        <v>44409409268</v>
      </c>
      <c r="H43" s="173">
        <f>+G43/F43</f>
        <v>0.70009946094740949</v>
      </c>
      <c r="I43" s="88">
        <f>+I45</f>
        <v>0</v>
      </c>
      <c r="J43" s="87">
        <f>+J45</f>
        <v>0</v>
      </c>
      <c r="K43" s="87">
        <f>+K45</f>
        <v>0</v>
      </c>
      <c r="L43" s="87">
        <f>+L45</f>
        <v>0</v>
      </c>
      <c r="M43" s="87">
        <f>+M45</f>
        <v>0</v>
      </c>
      <c r="N43" s="174" t="e">
        <f>+M43/L43</f>
        <v>#DIV/0!</v>
      </c>
      <c r="O43" s="88">
        <f>+O45</f>
        <v>63433000231</v>
      </c>
      <c r="P43" s="87">
        <f>+P45</f>
        <v>44409409268</v>
      </c>
      <c r="Q43" s="87">
        <f>+Q45</f>
        <v>19023590963</v>
      </c>
      <c r="R43" s="175">
        <f>+P43/O43</f>
        <v>0.70009946094740949</v>
      </c>
    </row>
    <row r="44" spans="1:18" s="150" customFormat="1" ht="12" x14ac:dyDescent="0.2">
      <c r="A44" s="167"/>
      <c r="B44" s="152"/>
      <c r="C44" s="46"/>
      <c r="D44" s="46"/>
      <c r="E44" s="46"/>
      <c r="F44" s="46"/>
      <c r="G44" s="46"/>
      <c r="H44" s="63"/>
      <c r="I44" s="44"/>
      <c r="J44" s="46"/>
      <c r="K44" s="46"/>
      <c r="L44" s="11"/>
      <c r="M44" s="11"/>
      <c r="N44" s="12"/>
      <c r="O44" s="9"/>
      <c r="P44" s="11"/>
      <c r="Q44" s="11"/>
      <c r="R44" s="160"/>
    </row>
    <row r="45" spans="1:18" s="8" customFormat="1" ht="21" customHeight="1" x14ac:dyDescent="0.2">
      <c r="A45" s="89"/>
      <c r="B45" s="209" t="s">
        <v>295</v>
      </c>
      <c r="C45" s="90">
        <f>+C47+C53+C63+C69+C75+C78+C84+C91+C88</f>
        <v>60433000231</v>
      </c>
      <c r="D45" s="90">
        <f>+D47+D53+D63+D69+D75+D78+D84+D91+D88</f>
        <v>3000000000</v>
      </c>
      <c r="E45" s="90">
        <f>+E47+E53+E63+E69+E75+E78+E84+E91+E88</f>
        <v>0</v>
      </c>
      <c r="F45" s="90">
        <f>+F47+F53+F63+F69+F75+F78+F84+F91+F88</f>
        <v>63433000231</v>
      </c>
      <c r="G45" s="90">
        <f>+G47+G53+G63+G69+G75+G78+G84+G91+G88</f>
        <v>44409409268</v>
      </c>
      <c r="H45" s="175">
        <f>+G45/F45</f>
        <v>0.70009946094740949</v>
      </c>
      <c r="I45" s="91">
        <f>+I47+I53+I63+I69+I75+I78+I84+I91</f>
        <v>0</v>
      </c>
      <c r="J45" s="90">
        <f>+J47+J53+J63+J69+J75+J78+J84+J91</f>
        <v>0</v>
      </c>
      <c r="K45" s="90">
        <f>+K47+K53+K63+K69+K75+K78+K84+K91</f>
        <v>0</v>
      </c>
      <c r="L45" s="90">
        <f>+L47+L53+L63+L69+L75+L78+L84+L91</f>
        <v>0</v>
      </c>
      <c r="M45" s="90">
        <f>+M47+M53+M63+M69+M75+M78+M84+M91</f>
        <v>0</v>
      </c>
      <c r="N45" s="175" t="e">
        <f>+M45/L45</f>
        <v>#DIV/0!</v>
      </c>
      <c r="O45" s="91">
        <f>+O47+O53+O63+O69+O75+O78+O88+O84+O91</f>
        <v>63433000231</v>
      </c>
      <c r="P45" s="91">
        <f>+P47+P53+P63+P69+P75+P78+P88+P84+P91</f>
        <v>44409409268</v>
      </c>
      <c r="Q45" s="91">
        <f>+Q47+Q53+Q63+Q69+Q75+Q78+Q88+Q84+Q91</f>
        <v>19023590963</v>
      </c>
      <c r="R45" s="175">
        <f>+P45/O45</f>
        <v>0.70009946094740949</v>
      </c>
    </row>
    <row r="46" spans="1:18" s="8" customFormat="1" ht="15.95" customHeight="1" x14ac:dyDescent="0.2">
      <c r="A46" s="9"/>
      <c r="B46" s="10"/>
      <c r="C46" s="46"/>
      <c r="D46" s="46"/>
      <c r="E46" s="46"/>
      <c r="F46" s="46"/>
      <c r="G46" s="46"/>
      <c r="H46" s="63"/>
      <c r="I46" s="44"/>
      <c r="J46" s="46"/>
      <c r="K46" s="46"/>
      <c r="L46" s="11"/>
      <c r="M46" s="11"/>
      <c r="N46" s="12"/>
      <c r="O46" s="9"/>
      <c r="P46" s="11"/>
      <c r="Q46" s="48"/>
      <c r="R46" s="49"/>
    </row>
    <row r="47" spans="1:18" s="8" customFormat="1" ht="15.95" customHeight="1" x14ac:dyDescent="0.2">
      <c r="A47" s="89"/>
      <c r="B47" s="177" t="s">
        <v>21</v>
      </c>
      <c r="C47" s="92">
        <f>SUM(C48:C51)</f>
        <v>2040000000</v>
      </c>
      <c r="D47" s="92">
        <f>SUM(D48:D51)</f>
        <v>0</v>
      </c>
      <c r="E47" s="92">
        <f>SUM(E48:E50)</f>
        <v>0</v>
      </c>
      <c r="F47" s="92">
        <f>SUM(F48:F51)</f>
        <v>2040000000</v>
      </c>
      <c r="G47" s="92">
        <f>SUM(G48:G51)</f>
        <v>206866828</v>
      </c>
      <c r="H47" s="173">
        <f>+G47/F47</f>
        <v>0.10140530784313725</v>
      </c>
      <c r="I47" s="89">
        <f>SUM(I48:I50)</f>
        <v>0</v>
      </c>
      <c r="J47" s="92">
        <f>SUM(J48:J50)</f>
        <v>0</v>
      </c>
      <c r="K47" s="92">
        <f>SUM(K48:K50)</f>
        <v>0</v>
      </c>
      <c r="L47" s="92">
        <f>SUM(L48:L50)</f>
        <v>0</v>
      </c>
      <c r="M47" s="92">
        <f>SUM(M48:M50)</f>
        <v>0</v>
      </c>
      <c r="N47" s="174"/>
      <c r="O47" s="93">
        <f>SUM(O48:O51)</f>
        <v>2040000000</v>
      </c>
      <c r="P47" s="90">
        <f>SUM(P48:P51)</f>
        <v>206866828</v>
      </c>
      <c r="Q47" s="90">
        <f>SUM(Q48:Q51)</f>
        <v>1833133172</v>
      </c>
      <c r="R47" s="175">
        <f>+P47/O47</f>
        <v>0.10140530784313725</v>
      </c>
    </row>
    <row r="48" spans="1:18" s="8" customFormat="1" ht="17.25" customHeight="1" x14ac:dyDescent="0.2">
      <c r="A48" s="9" t="s">
        <v>24</v>
      </c>
      <c r="B48" s="10" t="s">
        <v>51</v>
      </c>
      <c r="C48" s="46">
        <v>1500000000</v>
      </c>
      <c r="D48" s="46"/>
      <c r="E48" s="46"/>
      <c r="F48" s="46">
        <f>+C48+D48-E48</f>
        <v>1500000000</v>
      </c>
      <c r="G48" s="46">
        <v>206866828</v>
      </c>
      <c r="H48" s="158">
        <f>+G48/F48</f>
        <v>0.13791121866666667</v>
      </c>
      <c r="I48" s="44"/>
      <c r="J48" s="46"/>
      <c r="K48" s="46"/>
      <c r="L48" s="11"/>
      <c r="M48" s="11"/>
      <c r="N48" s="159"/>
      <c r="O48" s="9">
        <f t="shared" ref="O48:P49" si="7">+L48+F48</f>
        <v>1500000000</v>
      </c>
      <c r="P48" s="11">
        <f t="shared" si="7"/>
        <v>206866828</v>
      </c>
      <c r="Q48" s="48">
        <f>+O48-P48</f>
        <v>1293133172</v>
      </c>
      <c r="R48" s="155">
        <f>+P48/O48</f>
        <v>0.13791121866666667</v>
      </c>
    </row>
    <row r="49" spans="1:18" s="8" customFormat="1" ht="15.75" customHeight="1" x14ac:dyDescent="0.2">
      <c r="A49" s="9" t="s">
        <v>242</v>
      </c>
      <c r="B49" s="10" t="s">
        <v>51</v>
      </c>
      <c r="C49" s="46"/>
      <c r="D49" s="46"/>
      <c r="E49" s="46"/>
      <c r="F49" s="46">
        <f>+C49+D49-E49</f>
        <v>0</v>
      </c>
      <c r="G49" s="46">
        <v>0</v>
      </c>
      <c r="H49" s="158" t="e">
        <f>+G49/F49</f>
        <v>#DIV/0!</v>
      </c>
      <c r="I49" s="44">
        <v>0</v>
      </c>
      <c r="J49" s="46"/>
      <c r="K49" s="46"/>
      <c r="L49" s="11"/>
      <c r="M49" s="11"/>
      <c r="N49" s="159"/>
      <c r="O49" s="9">
        <f t="shared" si="7"/>
        <v>0</v>
      </c>
      <c r="P49" s="11">
        <f t="shared" si="7"/>
        <v>0</v>
      </c>
      <c r="Q49" s="48">
        <f>+O49-P49</f>
        <v>0</v>
      </c>
      <c r="R49" s="155" t="e">
        <f>+P49/O49</f>
        <v>#DIV/0!</v>
      </c>
    </row>
    <row r="50" spans="1:18" s="8" customFormat="1" ht="25.5" customHeight="1" x14ac:dyDescent="0.2">
      <c r="A50" s="9" t="s">
        <v>25</v>
      </c>
      <c r="B50" s="10" t="s">
        <v>22</v>
      </c>
      <c r="C50" s="46">
        <v>540000000</v>
      </c>
      <c r="D50" s="46"/>
      <c r="E50" s="46"/>
      <c r="F50" s="46">
        <f>+C50+D50-E50</f>
        <v>540000000</v>
      </c>
      <c r="G50" s="46">
        <v>0</v>
      </c>
      <c r="H50" s="158">
        <f>+G50/F50</f>
        <v>0</v>
      </c>
      <c r="I50" s="44">
        <v>0</v>
      </c>
      <c r="J50" s="46"/>
      <c r="K50" s="46"/>
      <c r="L50" s="11"/>
      <c r="M50" s="11"/>
      <c r="N50" s="159"/>
      <c r="O50" s="9">
        <f>+L50+F50</f>
        <v>540000000</v>
      </c>
      <c r="P50" s="11">
        <f>+M50+G50</f>
        <v>0</v>
      </c>
      <c r="Q50" s="48">
        <f>+O50-P50</f>
        <v>540000000</v>
      </c>
      <c r="R50" s="155">
        <f>+P50/O50</f>
        <v>0</v>
      </c>
    </row>
    <row r="51" spans="1:18" s="8" customFormat="1" ht="25.5" customHeight="1" x14ac:dyDescent="0.2">
      <c r="A51" s="9" t="s">
        <v>243</v>
      </c>
      <c r="B51" s="10" t="s">
        <v>22</v>
      </c>
      <c r="C51" s="46"/>
      <c r="D51" s="46"/>
      <c r="E51" s="46"/>
      <c r="F51" s="46">
        <f>+C51+D51-E51</f>
        <v>0</v>
      </c>
      <c r="G51" s="46">
        <v>0</v>
      </c>
      <c r="H51" s="158" t="e">
        <f>+G51/F51</f>
        <v>#DIV/0!</v>
      </c>
      <c r="I51" s="44"/>
      <c r="J51" s="46"/>
      <c r="K51" s="46"/>
      <c r="L51" s="11"/>
      <c r="M51" s="11"/>
      <c r="N51" s="159"/>
      <c r="O51" s="9">
        <f>+L51+F51</f>
        <v>0</v>
      </c>
      <c r="P51" s="11">
        <f>+M51+G51</f>
        <v>0</v>
      </c>
      <c r="Q51" s="48">
        <f>+O51-P51</f>
        <v>0</v>
      </c>
      <c r="R51" s="155" t="e">
        <f>+P51/O51</f>
        <v>#DIV/0!</v>
      </c>
    </row>
    <row r="52" spans="1:18" s="8" customFormat="1" ht="13.15" customHeight="1" x14ac:dyDescent="0.2">
      <c r="A52" s="9"/>
      <c r="B52" s="10"/>
      <c r="C52" s="46"/>
      <c r="D52" s="46"/>
      <c r="E52" s="46"/>
      <c r="F52" s="46"/>
      <c r="G52" s="46"/>
      <c r="H52" s="63"/>
      <c r="I52" s="44"/>
      <c r="J52" s="46"/>
      <c r="K52" s="46"/>
      <c r="L52" s="11"/>
      <c r="M52" s="11"/>
      <c r="N52" s="12"/>
      <c r="O52" s="9"/>
      <c r="P52" s="11"/>
      <c r="Q52" s="48"/>
      <c r="R52" s="49"/>
    </row>
    <row r="53" spans="1:18" s="8" customFormat="1" ht="36" customHeight="1" x14ac:dyDescent="0.2">
      <c r="A53" s="7"/>
      <c r="B53" s="177" t="s">
        <v>23</v>
      </c>
      <c r="C53" s="92">
        <f>SUM(C54:C61)</f>
        <v>5469259731</v>
      </c>
      <c r="D53" s="92">
        <f>SUM(D54:D61)</f>
        <v>0</v>
      </c>
      <c r="E53" s="92">
        <f>SUM(E54:E60)</f>
        <v>0</v>
      </c>
      <c r="F53" s="92">
        <f>SUM(F54:F61)</f>
        <v>5469259731</v>
      </c>
      <c r="G53" s="92">
        <f>SUM(G54:G61)</f>
        <v>1278384953</v>
      </c>
      <c r="H53" s="173">
        <f t="shared" ref="H53:H61" si="8">+G53/F53</f>
        <v>0.2337400335467813</v>
      </c>
      <c r="I53" s="89">
        <f>SUM(I54:I60)</f>
        <v>0</v>
      </c>
      <c r="J53" s="92">
        <f>SUM(J54:J60)</f>
        <v>0</v>
      </c>
      <c r="K53" s="92">
        <f>SUM(K54:K60)</f>
        <v>0</v>
      </c>
      <c r="L53" s="92">
        <f>SUM(L54:L60)</f>
        <v>0</v>
      </c>
      <c r="M53" s="92">
        <f>SUM(M54:M60)</f>
        <v>0</v>
      </c>
      <c r="N53" s="174"/>
      <c r="O53" s="93">
        <f>SUM(O54:O61)</f>
        <v>5469259731</v>
      </c>
      <c r="P53" s="90">
        <f>SUM(P54:P61)</f>
        <v>1278384953</v>
      </c>
      <c r="Q53" s="20">
        <f>SUM(Q54:Q61)</f>
        <v>4190874778</v>
      </c>
      <c r="R53" s="178">
        <f t="shared" ref="R53:R61" si="9">+P53/O53</f>
        <v>0.2337400335467813</v>
      </c>
    </row>
    <row r="54" spans="1:18" s="8" customFormat="1" ht="23.25" customHeight="1" x14ac:dyDescent="0.2">
      <c r="A54" s="9" t="s">
        <v>33</v>
      </c>
      <c r="B54" s="10" t="s">
        <v>29</v>
      </c>
      <c r="C54" s="46">
        <v>50000000</v>
      </c>
      <c r="D54" s="46"/>
      <c r="E54" s="46"/>
      <c r="F54" s="46">
        <f t="shared" ref="F54:F61" si="10">+C54+D54-E54</f>
        <v>50000000</v>
      </c>
      <c r="G54" s="46">
        <v>0</v>
      </c>
      <c r="H54" s="158">
        <f t="shared" si="8"/>
        <v>0</v>
      </c>
      <c r="I54" s="44"/>
      <c r="J54" s="46"/>
      <c r="K54" s="46"/>
      <c r="L54" s="11"/>
      <c r="M54" s="11"/>
      <c r="N54" s="159"/>
      <c r="O54" s="9">
        <f t="shared" ref="O54:P61" si="11">+L54+F54</f>
        <v>50000000</v>
      </c>
      <c r="P54" s="11">
        <f t="shared" si="11"/>
        <v>0</v>
      </c>
      <c r="Q54" s="48">
        <f>+O54-P54</f>
        <v>50000000</v>
      </c>
      <c r="R54" s="155">
        <f t="shared" si="9"/>
        <v>0</v>
      </c>
    </row>
    <row r="55" spans="1:18" s="8" customFormat="1" ht="39.75" customHeight="1" x14ac:dyDescent="0.2">
      <c r="A55" s="9" t="s">
        <v>34</v>
      </c>
      <c r="B55" s="10" t="s">
        <v>26</v>
      </c>
      <c r="C55" s="46">
        <v>680000000</v>
      </c>
      <c r="D55" s="46"/>
      <c r="E55" s="46"/>
      <c r="F55" s="46">
        <f t="shared" si="10"/>
        <v>680000000</v>
      </c>
      <c r="G55" s="46">
        <v>0</v>
      </c>
      <c r="H55" s="158">
        <f t="shared" si="8"/>
        <v>0</v>
      </c>
      <c r="I55" s="44"/>
      <c r="J55" s="46"/>
      <c r="K55" s="46"/>
      <c r="L55" s="11"/>
      <c r="M55" s="11"/>
      <c r="N55" s="159"/>
      <c r="O55" s="9">
        <f t="shared" si="11"/>
        <v>680000000</v>
      </c>
      <c r="P55" s="11">
        <f t="shared" si="11"/>
        <v>0</v>
      </c>
      <c r="Q55" s="48">
        <f t="shared" ref="Q55:Q61" si="12">+O55-P55</f>
        <v>680000000</v>
      </c>
      <c r="R55" s="155">
        <f t="shared" si="9"/>
        <v>0</v>
      </c>
    </row>
    <row r="56" spans="1:18" s="8" customFormat="1" ht="29.25" customHeight="1" x14ac:dyDescent="0.2">
      <c r="A56" s="9" t="s">
        <v>267</v>
      </c>
      <c r="B56" s="10" t="s">
        <v>268</v>
      </c>
      <c r="C56" s="46"/>
      <c r="D56" s="46"/>
      <c r="E56" s="46"/>
      <c r="F56" s="46"/>
      <c r="G56" s="46">
        <v>0</v>
      </c>
      <c r="H56" s="158" t="e">
        <f t="shared" si="8"/>
        <v>#DIV/0!</v>
      </c>
      <c r="I56" s="44"/>
      <c r="J56" s="46"/>
      <c r="K56" s="46"/>
      <c r="L56" s="11"/>
      <c r="M56" s="11"/>
      <c r="N56" s="159"/>
      <c r="O56" s="9">
        <f t="shared" si="11"/>
        <v>0</v>
      </c>
      <c r="P56" s="11">
        <f t="shared" si="11"/>
        <v>0</v>
      </c>
      <c r="Q56" s="48">
        <f t="shared" si="12"/>
        <v>0</v>
      </c>
      <c r="R56" s="155" t="e">
        <f t="shared" si="9"/>
        <v>#DIV/0!</v>
      </c>
    </row>
    <row r="57" spans="1:18" s="8" customFormat="1" ht="25.5" customHeight="1" x14ac:dyDescent="0.2">
      <c r="A57" s="44" t="s">
        <v>35</v>
      </c>
      <c r="B57" s="45" t="s">
        <v>27</v>
      </c>
      <c r="C57" s="46">
        <v>3772249635</v>
      </c>
      <c r="D57" s="46"/>
      <c r="E57" s="46"/>
      <c r="F57" s="46">
        <f t="shared" si="10"/>
        <v>3772249635</v>
      </c>
      <c r="G57" s="46">
        <v>1003980360</v>
      </c>
      <c r="H57" s="158">
        <f t="shared" si="8"/>
        <v>0.26614897134187143</v>
      </c>
      <c r="I57" s="44"/>
      <c r="J57" s="46"/>
      <c r="K57" s="46"/>
      <c r="L57" s="11"/>
      <c r="M57" s="11"/>
      <c r="N57" s="159"/>
      <c r="O57" s="9">
        <f t="shared" si="11"/>
        <v>3772249635</v>
      </c>
      <c r="P57" s="11">
        <f t="shared" si="11"/>
        <v>1003980360</v>
      </c>
      <c r="Q57" s="48">
        <f t="shared" si="12"/>
        <v>2768269275</v>
      </c>
      <c r="R57" s="155">
        <f t="shared" si="9"/>
        <v>0.26614897134187143</v>
      </c>
    </row>
    <row r="58" spans="1:18" s="130" customFormat="1" ht="25.5" customHeight="1" x14ac:dyDescent="0.2">
      <c r="A58" s="44" t="s">
        <v>238</v>
      </c>
      <c r="B58" s="45" t="s">
        <v>27</v>
      </c>
      <c r="C58" s="46">
        <v>0</v>
      </c>
      <c r="D58" s="46"/>
      <c r="E58" s="46"/>
      <c r="F58" s="46">
        <f>+C58+D58-E58</f>
        <v>0</v>
      </c>
      <c r="G58" s="46">
        <v>0</v>
      </c>
      <c r="H58" s="158" t="e">
        <f t="shared" si="8"/>
        <v>#DIV/0!</v>
      </c>
      <c r="I58" s="44"/>
      <c r="J58" s="46"/>
      <c r="K58" s="46"/>
      <c r="L58" s="46"/>
      <c r="M58" s="46"/>
      <c r="N58" s="168"/>
      <c r="O58" s="44">
        <f t="shared" si="11"/>
        <v>0</v>
      </c>
      <c r="P58" s="46">
        <f t="shared" si="11"/>
        <v>0</v>
      </c>
      <c r="Q58" s="71">
        <f t="shared" si="12"/>
        <v>0</v>
      </c>
      <c r="R58" s="158" t="e">
        <f t="shared" si="9"/>
        <v>#DIV/0!</v>
      </c>
    </row>
    <row r="59" spans="1:18" s="8" customFormat="1" ht="25.5" customHeight="1" x14ac:dyDescent="0.2">
      <c r="A59" s="9" t="s">
        <v>54</v>
      </c>
      <c r="B59" s="10" t="s">
        <v>184</v>
      </c>
      <c r="C59" s="46"/>
      <c r="D59" s="46"/>
      <c r="E59" s="46"/>
      <c r="F59" s="46"/>
      <c r="G59" s="46">
        <v>0</v>
      </c>
      <c r="H59" s="158" t="e">
        <f t="shared" si="8"/>
        <v>#DIV/0!</v>
      </c>
      <c r="I59" s="44"/>
      <c r="J59" s="46"/>
      <c r="K59" s="46"/>
      <c r="L59" s="11"/>
      <c r="M59" s="11"/>
      <c r="N59" s="159"/>
      <c r="O59" s="9">
        <f t="shared" si="11"/>
        <v>0</v>
      </c>
      <c r="P59" s="11">
        <f t="shared" si="11"/>
        <v>0</v>
      </c>
      <c r="Q59" s="48">
        <f t="shared" si="12"/>
        <v>0</v>
      </c>
      <c r="R59" s="155" t="e">
        <f t="shared" si="9"/>
        <v>#DIV/0!</v>
      </c>
    </row>
    <row r="60" spans="1:18" s="8" customFormat="1" ht="22.5" customHeight="1" x14ac:dyDescent="0.2">
      <c r="A60" s="9" t="s">
        <v>36</v>
      </c>
      <c r="B60" s="10" t="s">
        <v>28</v>
      </c>
      <c r="C60" s="46">
        <v>967010096</v>
      </c>
      <c r="D60" s="46"/>
      <c r="E60" s="46"/>
      <c r="F60" s="46">
        <f t="shared" si="10"/>
        <v>967010096</v>
      </c>
      <c r="G60" s="46">
        <v>274404593</v>
      </c>
      <c r="H60" s="158">
        <f t="shared" si="8"/>
        <v>0.28376600630651533</v>
      </c>
      <c r="I60" s="44"/>
      <c r="J60" s="46"/>
      <c r="K60" s="46"/>
      <c r="L60" s="11"/>
      <c r="M60" s="11"/>
      <c r="N60" s="159"/>
      <c r="O60" s="9">
        <f t="shared" si="11"/>
        <v>967010096</v>
      </c>
      <c r="P60" s="11">
        <f t="shared" si="11"/>
        <v>274404593</v>
      </c>
      <c r="Q60" s="48">
        <f t="shared" si="12"/>
        <v>692605503</v>
      </c>
      <c r="R60" s="155">
        <f t="shared" si="9"/>
        <v>0.28376600630651533</v>
      </c>
    </row>
    <row r="61" spans="1:18" s="8" customFormat="1" ht="22.5" customHeight="1" x14ac:dyDescent="0.2">
      <c r="A61" s="9" t="s">
        <v>239</v>
      </c>
      <c r="B61" s="10" t="s">
        <v>28</v>
      </c>
      <c r="C61" s="46"/>
      <c r="D61" s="46"/>
      <c r="E61" s="46"/>
      <c r="F61" s="46">
        <f t="shared" si="10"/>
        <v>0</v>
      </c>
      <c r="G61" s="46">
        <v>0</v>
      </c>
      <c r="H61" s="158" t="e">
        <f t="shared" si="8"/>
        <v>#DIV/0!</v>
      </c>
      <c r="I61" s="44"/>
      <c r="J61" s="46"/>
      <c r="K61" s="46"/>
      <c r="L61" s="11"/>
      <c r="M61" s="11"/>
      <c r="N61" s="159"/>
      <c r="O61" s="9">
        <f t="shared" si="11"/>
        <v>0</v>
      </c>
      <c r="P61" s="11">
        <f t="shared" si="11"/>
        <v>0</v>
      </c>
      <c r="Q61" s="48">
        <f t="shared" si="12"/>
        <v>0</v>
      </c>
      <c r="R61" s="155" t="e">
        <f t="shared" si="9"/>
        <v>#DIV/0!</v>
      </c>
    </row>
    <row r="62" spans="1:18" s="8" customFormat="1" ht="13.15" customHeight="1" x14ac:dyDescent="0.2">
      <c r="A62" s="9"/>
      <c r="B62" s="10"/>
      <c r="C62" s="46"/>
      <c r="D62" s="46"/>
      <c r="E62" s="46"/>
      <c r="F62" s="46"/>
      <c r="G62" s="46"/>
      <c r="H62" s="63"/>
      <c r="I62" s="44"/>
      <c r="J62" s="46"/>
      <c r="K62" s="46"/>
      <c r="L62" s="11"/>
      <c r="M62" s="11"/>
      <c r="N62" s="12"/>
      <c r="O62" s="9"/>
      <c r="P62" s="11"/>
      <c r="Q62" s="48"/>
      <c r="R62" s="49"/>
    </row>
    <row r="63" spans="1:18" s="8" customFormat="1" ht="36" customHeight="1" x14ac:dyDescent="0.2">
      <c r="A63" s="89"/>
      <c r="B63" s="177" t="s">
        <v>49</v>
      </c>
      <c r="C63" s="92">
        <f>SUM(C64:C67)</f>
        <v>22815418624</v>
      </c>
      <c r="D63" s="92">
        <f>SUM(D64:D67)</f>
        <v>0</v>
      </c>
      <c r="E63" s="92">
        <f>SUM(E64:E67)</f>
        <v>0</v>
      </c>
      <c r="F63" s="92">
        <f>SUM(F64:F67)</f>
        <v>22815418624</v>
      </c>
      <c r="G63" s="92">
        <f>SUM(G64:G67)</f>
        <v>20659668060</v>
      </c>
      <c r="H63" s="173">
        <f t="shared" ref="H63:H67" si="13">+G63/F63</f>
        <v>0.90551343372098714</v>
      </c>
      <c r="I63" s="89">
        <f>SUM(I64:I67)</f>
        <v>0</v>
      </c>
      <c r="J63" s="92">
        <f>SUM(J64:J67)</f>
        <v>0</v>
      </c>
      <c r="K63" s="92">
        <f>SUM(K64:K67)</f>
        <v>0</v>
      </c>
      <c r="L63" s="92">
        <f>SUM(L64:L67)</f>
        <v>0</v>
      </c>
      <c r="M63" s="92">
        <f>SUM(M64:M67)</f>
        <v>0</v>
      </c>
      <c r="N63" s="174" t="e">
        <f>+M63/L63</f>
        <v>#DIV/0!</v>
      </c>
      <c r="O63" s="93">
        <f>SUM(O64:O67)</f>
        <v>22815418624</v>
      </c>
      <c r="P63" s="90">
        <f>SUM(P64:P67)</f>
        <v>20659668060</v>
      </c>
      <c r="Q63" s="90">
        <f>SUM(Q64:Q67)</f>
        <v>2155750564</v>
      </c>
      <c r="R63" s="175">
        <f t="shared" ref="R63:R67" si="14">+P63/O63</f>
        <v>0.90551343372098714</v>
      </c>
    </row>
    <row r="64" spans="1:18" s="8" customFormat="1" ht="21" customHeight="1" x14ac:dyDescent="0.2">
      <c r="A64" s="9" t="s">
        <v>37</v>
      </c>
      <c r="B64" s="10" t="s">
        <v>39</v>
      </c>
      <c r="C64" s="46">
        <v>1321391087</v>
      </c>
      <c r="D64" s="46"/>
      <c r="E64" s="46"/>
      <c r="F64" s="46">
        <f>+C64+D64-E64</f>
        <v>1321391087</v>
      </c>
      <c r="G64" s="46">
        <v>0</v>
      </c>
      <c r="H64" s="158">
        <f t="shared" si="13"/>
        <v>0</v>
      </c>
      <c r="I64" s="44"/>
      <c r="J64" s="46"/>
      <c r="K64" s="46"/>
      <c r="L64" s="11"/>
      <c r="M64" s="11"/>
      <c r="N64" s="159"/>
      <c r="O64" s="9">
        <f t="shared" ref="O64:P67" si="15">+L64+F64</f>
        <v>1321391087</v>
      </c>
      <c r="P64" s="11">
        <f t="shared" si="15"/>
        <v>0</v>
      </c>
      <c r="Q64" s="48">
        <f t="shared" ref="Q64:Q65" si="16">+O64-P64</f>
        <v>1321391087</v>
      </c>
      <c r="R64" s="155">
        <f t="shared" si="14"/>
        <v>0</v>
      </c>
    </row>
    <row r="65" spans="1:18" s="8" customFormat="1" ht="21" customHeight="1" x14ac:dyDescent="0.2">
      <c r="A65" s="9" t="s">
        <v>244</v>
      </c>
      <c r="B65" s="10" t="s">
        <v>39</v>
      </c>
      <c r="C65" s="46"/>
      <c r="D65" s="46"/>
      <c r="E65" s="46"/>
      <c r="F65" s="46">
        <f t="shared" ref="F65:F66" si="17">+C65+D65-E65</f>
        <v>0</v>
      </c>
      <c r="G65" s="46">
        <v>0</v>
      </c>
      <c r="H65" s="158" t="e">
        <f t="shared" si="13"/>
        <v>#DIV/0!</v>
      </c>
      <c r="I65" s="44"/>
      <c r="J65" s="46"/>
      <c r="K65" s="46"/>
      <c r="L65" s="11"/>
      <c r="M65" s="11"/>
      <c r="N65" s="159"/>
      <c r="O65" s="9">
        <f t="shared" si="15"/>
        <v>0</v>
      </c>
      <c r="P65" s="11">
        <f t="shared" si="15"/>
        <v>0</v>
      </c>
      <c r="Q65" s="48">
        <f t="shared" si="16"/>
        <v>0</v>
      </c>
      <c r="R65" s="155" t="e">
        <f t="shared" si="14"/>
        <v>#DIV/0!</v>
      </c>
    </row>
    <row r="66" spans="1:18" s="8" customFormat="1" ht="22.5" customHeight="1" x14ac:dyDescent="0.2">
      <c r="A66" s="9" t="s">
        <v>38</v>
      </c>
      <c r="B66" s="10" t="s">
        <v>30</v>
      </c>
      <c r="C66" s="46">
        <v>960000000</v>
      </c>
      <c r="D66" s="46"/>
      <c r="E66" s="46"/>
      <c r="F66" s="46">
        <f t="shared" si="17"/>
        <v>960000000</v>
      </c>
      <c r="G66" s="46">
        <v>416715703</v>
      </c>
      <c r="H66" s="158">
        <f t="shared" si="13"/>
        <v>0.43407885729166668</v>
      </c>
      <c r="I66" s="44"/>
      <c r="J66" s="46"/>
      <c r="K66" s="46"/>
      <c r="L66" s="11"/>
      <c r="M66" s="11"/>
      <c r="N66" s="159"/>
      <c r="O66" s="9">
        <f t="shared" si="15"/>
        <v>960000000</v>
      </c>
      <c r="P66" s="11">
        <f t="shared" si="15"/>
        <v>416715703</v>
      </c>
      <c r="Q66" s="48">
        <f>+O66-P66</f>
        <v>543284297</v>
      </c>
      <c r="R66" s="155">
        <f t="shared" si="14"/>
        <v>0.43407885729166668</v>
      </c>
    </row>
    <row r="67" spans="1:18" s="8" customFormat="1" ht="27.75" customHeight="1" x14ac:dyDescent="0.2">
      <c r="A67" s="9" t="s">
        <v>269</v>
      </c>
      <c r="B67" s="10" t="s">
        <v>270</v>
      </c>
      <c r="C67" s="46">
        <v>20534027537</v>
      </c>
      <c r="D67" s="46"/>
      <c r="E67" s="46"/>
      <c r="F67" s="46">
        <f>+C67+D67-E67</f>
        <v>20534027537</v>
      </c>
      <c r="G67" s="46">
        <v>20242952357</v>
      </c>
      <c r="H67" s="158">
        <f t="shared" si="13"/>
        <v>0.98582473996026765</v>
      </c>
      <c r="I67" s="44"/>
      <c r="J67" s="46"/>
      <c r="K67" s="46"/>
      <c r="L67" s="11"/>
      <c r="M67" s="11"/>
      <c r="N67" s="159"/>
      <c r="O67" s="9">
        <f t="shared" si="15"/>
        <v>20534027537</v>
      </c>
      <c r="P67" s="11">
        <f t="shared" si="15"/>
        <v>20242952357</v>
      </c>
      <c r="Q67" s="48">
        <f>+O67-P67</f>
        <v>291075180</v>
      </c>
      <c r="R67" s="155">
        <f t="shared" si="14"/>
        <v>0.98582473996026765</v>
      </c>
    </row>
    <row r="68" spans="1:18" s="8" customFormat="1" ht="13.15" customHeight="1" x14ac:dyDescent="0.2">
      <c r="A68" s="9"/>
      <c r="B68" s="10"/>
      <c r="C68" s="46"/>
      <c r="D68" s="46"/>
      <c r="E68" s="46"/>
      <c r="F68" s="46"/>
      <c r="G68" s="46"/>
      <c r="H68" s="63"/>
      <c r="I68" s="44"/>
      <c r="J68" s="46"/>
      <c r="K68" s="46"/>
      <c r="L68" s="11"/>
      <c r="M68" s="11"/>
      <c r="N68" s="12"/>
      <c r="O68" s="9"/>
      <c r="P68" s="11"/>
      <c r="Q68" s="48"/>
      <c r="R68" s="49"/>
    </row>
    <row r="69" spans="1:18" s="8" customFormat="1" ht="24" customHeight="1" x14ac:dyDescent="0.2">
      <c r="A69" s="89"/>
      <c r="B69" s="177" t="s">
        <v>271</v>
      </c>
      <c r="C69" s="92">
        <f>SUM(C70:C73)</f>
        <v>6616608939</v>
      </c>
      <c r="D69" s="92">
        <f>SUM(D70:D73)</f>
        <v>0</v>
      </c>
      <c r="E69" s="92">
        <f>SUM(E70:E72)</f>
        <v>0</v>
      </c>
      <c r="F69" s="92">
        <f>SUM(F70:F73)</f>
        <v>6616608939</v>
      </c>
      <c r="G69" s="92">
        <f>SUM(G70:G73)</f>
        <v>71700000</v>
      </c>
      <c r="H69" s="173">
        <f>+G69/F69</f>
        <v>1.0836366583096925E-2</v>
      </c>
      <c r="I69" s="89">
        <f>SUM(I70:I72)</f>
        <v>0</v>
      </c>
      <c r="J69" s="92">
        <f>SUM(J70:J72)</f>
        <v>0</v>
      </c>
      <c r="K69" s="92">
        <f>SUM(K70:K72)</f>
        <v>0</v>
      </c>
      <c r="L69" s="92">
        <f>SUM(L70:L72)</f>
        <v>0</v>
      </c>
      <c r="M69" s="92">
        <f>SUM(M70:M72)</f>
        <v>0</v>
      </c>
      <c r="N69" s="174"/>
      <c r="O69" s="93">
        <f>SUM(O70:O73)</f>
        <v>6616608939</v>
      </c>
      <c r="P69" s="90">
        <f>SUM(P70:P73)</f>
        <v>71700000</v>
      </c>
      <c r="Q69" s="90">
        <f>SUM(Q70:Q73)</f>
        <v>6544908939</v>
      </c>
      <c r="R69" s="178">
        <f>+P69/O69</f>
        <v>1.0836366583096925E-2</v>
      </c>
    </row>
    <row r="70" spans="1:18" s="8" customFormat="1" ht="19.5" customHeight="1" x14ac:dyDescent="0.2">
      <c r="A70" s="44" t="s">
        <v>272</v>
      </c>
      <c r="B70" s="45" t="s">
        <v>31</v>
      </c>
      <c r="C70" s="46">
        <v>1000000000</v>
      </c>
      <c r="D70" s="46"/>
      <c r="E70" s="46"/>
      <c r="F70" s="46">
        <f>+C70+D70-E70</f>
        <v>1000000000</v>
      </c>
      <c r="G70" s="46">
        <v>0</v>
      </c>
      <c r="H70" s="158">
        <f>+G70/F70</f>
        <v>0</v>
      </c>
      <c r="I70" s="44"/>
      <c r="J70" s="46"/>
      <c r="K70" s="46"/>
      <c r="L70" s="11"/>
      <c r="M70" s="11"/>
      <c r="N70" s="159"/>
      <c r="O70" s="9">
        <f t="shared" ref="O70:P73" si="18">+L70+F70</f>
        <v>1000000000</v>
      </c>
      <c r="P70" s="11">
        <f t="shared" si="18"/>
        <v>0</v>
      </c>
      <c r="Q70" s="48">
        <f>+O70-P70</f>
        <v>1000000000</v>
      </c>
      <c r="R70" s="155">
        <f>+P70/O70</f>
        <v>0</v>
      </c>
    </row>
    <row r="71" spans="1:18" s="8" customFormat="1" ht="19.5" customHeight="1" x14ac:dyDescent="0.2">
      <c r="A71" s="44" t="s">
        <v>240</v>
      </c>
      <c r="B71" s="45" t="s">
        <v>31</v>
      </c>
      <c r="C71" s="46"/>
      <c r="D71" s="46"/>
      <c r="E71" s="46"/>
      <c r="F71" s="46">
        <f>+C71+D71-E71</f>
        <v>0</v>
      </c>
      <c r="G71" s="46">
        <v>0</v>
      </c>
      <c r="H71" s="158" t="e">
        <f>+G71/F71</f>
        <v>#DIV/0!</v>
      </c>
      <c r="I71" s="44"/>
      <c r="J71" s="46"/>
      <c r="K71" s="46"/>
      <c r="L71" s="11"/>
      <c r="M71" s="11"/>
      <c r="N71" s="159"/>
      <c r="O71" s="9">
        <f t="shared" si="18"/>
        <v>0</v>
      </c>
      <c r="P71" s="11">
        <f t="shared" si="18"/>
        <v>0</v>
      </c>
      <c r="Q71" s="48">
        <f>+O71-P71</f>
        <v>0</v>
      </c>
      <c r="R71" s="155" t="e">
        <f>+P71/O71</f>
        <v>#DIV/0!</v>
      </c>
    </row>
    <row r="72" spans="1:18" s="8" customFormat="1" ht="23.25" customHeight="1" x14ac:dyDescent="0.2">
      <c r="A72" s="44" t="s">
        <v>40</v>
      </c>
      <c r="B72" s="45" t="s">
        <v>32</v>
      </c>
      <c r="C72" s="46">
        <v>5616608939</v>
      </c>
      <c r="D72" s="46"/>
      <c r="E72" s="46"/>
      <c r="F72" s="46">
        <f>+C72+D72-E72</f>
        <v>5616608939</v>
      </c>
      <c r="G72" s="46">
        <v>71700000</v>
      </c>
      <c r="H72" s="158">
        <f>+G72/F72</f>
        <v>1.2765709839995681E-2</v>
      </c>
      <c r="I72" s="44"/>
      <c r="J72" s="46"/>
      <c r="K72" s="46"/>
      <c r="L72" s="11"/>
      <c r="M72" s="11"/>
      <c r="N72" s="159"/>
      <c r="O72" s="9">
        <f t="shared" si="18"/>
        <v>5616608939</v>
      </c>
      <c r="P72" s="11">
        <f t="shared" si="18"/>
        <v>71700000</v>
      </c>
      <c r="Q72" s="48">
        <f>+O72-P72</f>
        <v>5544908939</v>
      </c>
      <c r="R72" s="155">
        <f>+P72/O72</f>
        <v>1.2765709839995681E-2</v>
      </c>
    </row>
    <row r="73" spans="1:18" s="8" customFormat="1" ht="23.25" customHeight="1" x14ac:dyDescent="0.2">
      <c r="A73" s="44" t="s">
        <v>241</v>
      </c>
      <c r="B73" s="45" t="s">
        <v>32</v>
      </c>
      <c r="C73" s="46"/>
      <c r="D73" s="46"/>
      <c r="E73" s="46"/>
      <c r="F73" s="46">
        <f>+C73+D73-E73</f>
        <v>0</v>
      </c>
      <c r="G73" s="46">
        <v>0</v>
      </c>
      <c r="H73" s="158" t="e">
        <f>+G73/F73</f>
        <v>#DIV/0!</v>
      </c>
      <c r="I73" s="44"/>
      <c r="J73" s="46"/>
      <c r="K73" s="46"/>
      <c r="L73" s="11"/>
      <c r="M73" s="11"/>
      <c r="N73" s="159"/>
      <c r="O73" s="9">
        <f t="shared" si="18"/>
        <v>0</v>
      </c>
      <c r="P73" s="11">
        <f t="shared" si="18"/>
        <v>0</v>
      </c>
      <c r="Q73" s="48">
        <f>+O73-P73</f>
        <v>0</v>
      </c>
      <c r="R73" s="155" t="e">
        <f>+P73/O73</f>
        <v>#DIV/0!</v>
      </c>
    </row>
    <row r="74" spans="1:18" s="8" customFormat="1" ht="13.15" customHeight="1" x14ac:dyDescent="0.2">
      <c r="A74" s="9"/>
      <c r="B74" s="10"/>
      <c r="C74" s="46"/>
      <c r="D74" s="46"/>
      <c r="E74" s="46"/>
      <c r="F74" s="46"/>
      <c r="G74" s="46"/>
      <c r="H74" s="63"/>
      <c r="I74" s="44"/>
      <c r="J74" s="46"/>
      <c r="K74" s="46"/>
      <c r="L74" s="11"/>
      <c r="M74" s="11"/>
      <c r="N74" s="12"/>
      <c r="O74" s="9"/>
      <c r="P74" s="11"/>
      <c r="Q74" s="48"/>
      <c r="R74" s="49"/>
    </row>
    <row r="75" spans="1:18" s="8" customFormat="1" ht="24" customHeight="1" x14ac:dyDescent="0.2">
      <c r="A75" s="89"/>
      <c r="B75" s="177" t="s">
        <v>50</v>
      </c>
      <c r="C75" s="92">
        <f>+C76</f>
        <v>100000000</v>
      </c>
      <c r="D75" s="92">
        <f>+D76</f>
        <v>0</v>
      </c>
      <c r="E75" s="92">
        <f>+E76</f>
        <v>0</v>
      </c>
      <c r="F75" s="92">
        <f>+F76</f>
        <v>100000000</v>
      </c>
      <c r="G75" s="92">
        <f>+G76</f>
        <v>63960000</v>
      </c>
      <c r="H75" s="173">
        <f>+G75/F75</f>
        <v>0.63959999999999995</v>
      </c>
      <c r="I75" s="89">
        <f t="shared" ref="I75:M75" si="19">+I76</f>
        <v>0</v>
      </c>
      <c r="J75" s="92">
        <f t="shared" si="19"/>
        <v>0</v>
      </c>
      <c r="K75" s="92"/>
      <c r="L75" s="92">
        <f t="shared" si="19"/>
        <v>0</v>
      </c>
      <c r="M75" s="92">
        <f t="shared" si="19"/>
        <v>0</v>
      </c>
      <c r="N75" s="174"/>
      <c r="O75" s="93">
        <f>+O76</f>
        <v>100000000</v>
      </c>
      <c r="P75" s="90">
        <f>+P76</f>
        <v>63960000</v>
      </c>
      <c r="Q75" s="90">
        <f>+Q76</f>
        <v>36040000</v>
      </c>
      <c r="R75" s="178">
        <f>+P75/O75</f>
        <v>0.63959999999999995</v>
      </c>
    </row>
    <row r="76" spans="1:18" s="8" customFormat="1" ht="26.25" customHeight="1" x14ac:dyDescent="0.2">
      <c r="A76" s="44" t="s">
        <v>42</v>
      </c>
      <c r="B76" s="45" t="s">
        <v>41</v>
      </c>
      <c r="C76" s="46">
        <v>100000000</v>
      </c>
      <c r="D76" s="46"/>
      <c r="E76" s="46"/>
      <c r="F76" s="46">
        <f>+C76+D76-E76</f>
        <v>100000000</v>
      </c>
      <c r="G76" s="46">
        <v>63960000</v>
      </c>
      <c r="H76" s="158">
        <f>+G76/F76</f>
        <v>0.63959999999999995</v>
      </c>
      <c r="I76" s="44"/>
      <c r="J76" s="46"/>
      <c r="K76" s="46"/>
      <c r="L76" s="11"/>
      <c r="M76" s="11"/>
      <c r="N76" s="159"/>
      <c r="O76" s="9">
        <f>+L76+F76</f>
        <v>100000000</v>
      </c>
      <c r="P76" s="11">
        <f>+M76+G76</f>
        <v>63960000</v>
      </c>
      <c r="Q76" s="48">
        <f>+O76-P76</f>
        <v>36040000</v>
      </c>
      <c r="R76" s="155">
        <f>+P76/O76</f>
        <v>0.63959999999999995</v>
      </c>
    </row>
    <row r="77" spans="1:18" s="8" customFormat="1" ht="13.15" customHeight="1" x14ac:dyDescent="0.2">
      <c r="A77" s="9"/>
      <c r="B77" s="10"/>
      <c r="C77" s="46"/>
      <c r="D77" s="46"/>
      <c r="E77" s="46"/>
      <c r="F77" s="46"/>
      <c r="G77" s="46"/>
      <c r="H77" s="63"/>
      <c r="I77" s="44"/>
      <c r="J77" s="46"/>
      <c r="K77" s="46"/>
      <c r="L77" s="11"/>
      <c r="M77" s="11"/>
      <c r="N77" s="12"/>
      <c r="O77" s="9"/>
      <c r="P77" s="11"/>
      <c r="Q77" s="48"/>
      <c r="R77" s="49"/>
    </row>
    <row r="78" spans="1:18" s="8" customFormat="1" ht="24" customHeight="1" x14ac:dyDescent="0.2">
      <c r="A78" s="89"/>
      <c r="B78" s="177" t="s">
        <v>273</v>
      </c>
      <c r="C78" s="92">
        <f>SUM(C79:C82)</f>
        <v>22409071632</v>
      </c>
      <c r="D78" s="92">
        <f>SUM(D79:D82)</f>
        <v>3000000000</v>
      </c>
      <c r="E78" s="92">
        <f>SUM(E79:E82)</f>
        <v>0</v>
      </c>
      <c r="F78" s="92">
        <f>SUM(F79:F82)</f>
        <v>25409071632</v>
      </c>
      <c r="G78" s="92">
        <f>SUM(G79:G82)</f>
        <v>21973274011</v>
      </c>
      <c r="H78" s="173">
        <f t="shared" ref="H78:H82" si="20">+G78/F78</f>
        <v>0.86478067082651766</v>
      </c>
      <c r="I78" s="89">
        <f>SUM(I79:I81)</f>
        <v>0</v>
      </c>
      <c r="J78" s="92">
        <f>SUM(J79:J81)</f>
        <v>0</v>
      </c>
      <c r="K78" s="92">
        <f>SUM(K79:K81)</f>
        <v>0</v>
      </c>
      <c r="L78" s="92">
        <f>SUM(L79:L81)</f>
        <v>0</v>
      </c>
      <c r="M78" s="92">
        <f>SUM(M79:M81)</f>
        <v>0</v>
      </c>
      <c r="N78" s="174"/>
      <c r="O78" s="93">
        <f>SUM(O79:O82)</f>
        <v>25409071632</v>
      </c>
      <c r="P78" s="20">
        <f>SUM(P79:P82)</f>
        <v>21973274011</v>
      </c>
      <c r="Q78" s="20">
        <f>SUM(Q79:Q82)</f>
        <v>3435797621</v>
      </c>
      <c r="R78" s="178">
        <f t="shared" ref="R78:R82" si="21">+P78/O78</f>
        <v>0.86478067082651766</v>
      </c>
    </row>
    <row r="79" spans="1:18" s="8" customFormat="1" ht="24" customHeight="1" x14ac:dyDescent="0.2">
      <c r="A79" s="9" t="s">
        <v>274</v>
      </c>
      <c r="B79" s="10" t="s">
        <v>275</v>
      </c>
      <c r="C79" s="46">
        <v>120000000</v>
      </c>
      <c r="D79" s="46"/>
      <c r="E79" s="46"/>
      <c r="F79" s="46">
        <f>+C79+D79-E79</f>
        <v>120000000</v>
      </c>
      <c r="G79" s="46">
        <v>0</v>
      </c>
      <c r="H79" s="158">
        <f t="shared" si="20"/>
        <v>0</v>
      </c>
      <c r="I79" s="44"/>
      <c r="J79" s="46"/>
      <c r="K79" s="46"/>
      <c r="L79" s="11"/>
      <c r="M79" s="11"/>
      <c r="N79" s="159"/>
      <c r="O79" s="9">
        <f t="shared" ref="O79:P82" si="22">+L79+F79</f>
        <v>120000000</v>
      </c>
      <c r="P79" s="11">
        <f t="shared" si="22"/>
        <v>0</v>
      </c>
      <c r="Q79" s="48">
        <f>+O79-P79</f>
        <v>120000000</v>
      </c>
      <c r="R79" s="155">
        <f t="shared" si="21"/>
        <v>0</v>
      </c>
    </row>
    <row r="80" spans="1:18" s="8" customFormat="1" ht="24" customHeight="1" x14ac:dyDescent="0.2">
      <c r="A80" s="9" t="s">
        <v>276</v>
      </c>
      <c r="B80" s="10" t="s">
        <v>277</v>
      </c>
      <c r="C80" s="46">
        <v>100000000</v>
      </c>
      <c r="D80" s="46"/>
      <c r="E80" s="46"/>
      <c r="F80" s="46">
        <f>+C80+D80-E80</f>
        <v>100000000</v>
      </c>
      <c r="G80" s="46">
        <v>0</v>
      </c>
      <c r="H80" s="158">
        <f t="shared" si="20"/>
        <v>0</v>
      </c>
      <c r="I80" s="44"/>
      <c r="J80" s="46"/>
      <c r="K80" s="46"/>
      <c r="L80" s="11"/>
      <c r="M80" s="11"/>
      <c r="N80" s="159"/>
      <c r="O80" s="9">
        <f t="shared" si="22"/>
        <v>100000000</v>
      </c>
      <c r="P80" s="11">
        <f t="shared" si="22"/>
        <v>0</v>
      </c>
      <c r="Q80" s="48">
        <f>+O80-P80</f>
        <v>100000000</v>
      </c>
      <c r="R80" s="155">
        <f t="shared" si="21"/>
        <v>0</v>
      </c>
    </row>
    <row r="81" spans="1:18" s="8" customFormat="1" ht="24" customHeight="1" x14ac:dyDescent="0.2">
      <c r="A81" s="9" t="s">
        <v>279</v>
      </c>
      <c r="B81" s="10" t="s">
        <v>278</v>
      </c>
      <c r="C81" s="46">
        <v>22189071632</v>
      </c>
      <c r="D81" s="46">
        <v>3000000000</v>
      </c>
      <c r="E81" s="46"/>
      <c r="F81" s="46">
        <f>+C81+D81-E81</f>
        <v>25189071632</v>
      </c>
      <c r="G81" s="46">
        <v>21973274011</v>
      </c>
      <c r="H81" s="158">
        <f t="shared" si="20"/>
        <v>0.87233361880178717</v>
      </c>
      <c r="I81" s="44"/>
      <c r="J81" s="46"/>
      <c r="K81" s="46"/>
      <c r="L81" s="11"/>
      <c r="M81" s="11"/>
      <c r="N81" s="159"/>
      <c r="O81" s="9">
        <f t="shared" si="22"/>
        <v>25189071632</v>
      </c>
      <c r="P81" s="11">
        <f t="shared" si="22"/>
        <v>21973274011</v>
      </c>
      <c r="Q81" s="48">
        <f>+O81-P81</f>
        <v>3215797621</v>
      </c>
      <c r="R81" s="155">
        <f t="shared" si="21"/>
        <v>0.87233361880178717</v>
      </c>
    </row>
    <row r="82" spans="1:18" s="8" customFormat="1" ht="24" customHeight="1" x14ac:dyDescent="0.2">
      <c r="A82" s="9" t="s">
        <v>280</v>
      </c>
      <c r="B82" s="10" t="s">
        <v>278</v>
      </c>
      <c r="C82" s="46"/>
      <c r="D82" s="46"/>
      <c r="E82" s="46"/>
      <c r="F82" s="46">
        <f>+C82+D82-E82</f>
        <v>0</v>
      </c>
      <c r="G82" s="46">
        <v>0</v>
      </c>
      <c r="H82" s="158" t="e">
        <f t="shared" si="20"/>
        <v>#DIV/0!</v>
      </c>
      <c r="I82" s="44"/>
      <c r="J82" s="46"/>
      <c r="K82" s="46"/>
      <c r="L82" s="11"/>
      <c r="M82" s="11"/>
      <c r="N82" s="159"/>
      <c r="O82" s="9">
        <f t="shared" si="22"/>
        <v>0</v>
      </c>
      <c r="P82" s="11">
        <f t="shared" si="22"/>
        <v>0</v>
      </c>
      <c r="Q82" s="48">
        <f>+O82-P82</f>
        <v>0</v>
      </c>
      <c r="R82" s="155" t="e">
        <f t="shared" si="21"/>
        <v>#DIV/0!</v>
      </c>
    </row>
    <row r="83" spans="1:18" s="8" customFormat="1" ht="13.15" customHeight="1" x14ac:dyDescent="0.2">
      <c r="A83" s="9"/>
      <c r="B83" s="10"/>
      <c r="C83" s="46"/>
      <c r="D83" s="46"/>
      <c r="E83" s="46"/>
      <c r="F83" s="46"/>
      <c r="G83" s="46"/>
      <c r="H83" s="63"/>
      <c r="I83" s="44"/>
      <c r="J83" s="46"/>
      <c r="K83" s="46"/>
      <c r="L83" s="11"/>
      <c r="M83" s="11"/>
      <c r="N83" s="12"/>
      <c r="O83" s="9"/>
      <c r="P83" s="11"/>
      <c r="Q83" s="48"/>
      <c r="R83" s="49"/>
    </row>
    <row r="84" spans="1:18" s="8" customFormat="1" ht="37.5" customHeight="1" x14ac:dyDescent="0.2">
      <c r="A84" s="89"/>
      <c r="B84" s="177" t="s">
        <v>281</v>
      </c>
      <c r="C84" s="92">
        <f>SUM(C85:C86)</f>
        <v>322641305</v>
      </c>
      <c r="D84" s="92">
        <f>SUM(D85:D86)</f>
        <v>0</v>
      </c>
      <c r="E84" s="92">
        <f>SUM(E85:E85)</f>
        <v>0</v>
      </c>
      <c r="F84" s="92">
        <f>SUM(F85:F86)</f>
        <v>322641305</v>
      </c>
      <c r="G84" s="92">
        <f>SUM(G85:G86)</f>
        <v>0</v>
      </c>
      <c r="H84" s="173">
        <f>+G84/F84</f>
        <v>0</v>
      </c>
      <c r="I84" s="89">
        <f>SUM(I85:I85)</f>
        <v>0</v>
      </c>
      <c r="J84" s="92">
        <f>SUM(J85:J85)</f>
        <v>0</v>
      </c>
      <c r="K84" s="92">
        <f>SUM(K85:K85)</f>
        <v>0</v>
      </c>
      <c r="L84" s="92">
        <f>SUM(L85:L85)</f>
        <v>0</v>
      </c>
      <c r="M84" s="92">
        <f>SUM(M85:M85)</f>
        <v>0</v>
      </c>
      <c r="N84" s="179"/>
      <c r="O84" s="180">
        <f>SUM(O85:O86)</f>
        <v>322641305</v>
      </c>
      <c r="P84" s="20">
        <f>SUM(P85:P86)</f>
        <v>0</v>
      </c>
      <c r="Q84" s="20">
        <f>SUM(Q85:Q86)</f>
        <v>322641305</v>
      </c>
      <c r="R84" s="178">
        <f>+P84/O84</f>
        <v>0</v>
      </c>
    </row>
    <row r="85" spans="1:18" s="8" customFormat="1" ht="23.25" customHeight="1" x14ac:dyDescent="0.2">
      <c r="A85" s="44" t="s">
        <v>282</v>
      </c>
      <c r="B85" s="45" t="s">
        <v>283</v>
      </c>
      <c r="C85" s="46">
        <v>322641305</v>
      </c>
      <c r="D85" s="46"/>
      <c r="E85" s="46">
        <v>0</v>
      </c>
      <c r="F85" s="46">
        <f>+C85+D85-E85</f>
        <v>322641305</v>
      </c>
      <c r="G85" s="46">
        <v>0</v>
      </c>
      <c r="H85" s="158">
        <f>+G85/F85</f>
        <v>0</v>
      </c>
      <c r="I85" s="44"/>
      <c r="J85" s="46"/>
      <c r="K85" s="46"/>
      <c r="L85" s="11"/>
      <c r="M85" s="11"/>
      <c r="N85" s="159"/>
      <c r="O85" s="9">
        <f t="shared" ref="O85:P86" si="23">+L85+F85</f>
        <v>322641305</v>
      </c>
      <c r="P85" s="11">
        <f t="shared" si="23"/>
        <v>0</v>
      </c>
      <c r="Q85" s="48">
        <f>+O85-P85</f>
        <v>322641305</v>
      </c>
      <c r="R85" s="155">
        <f>+P85/O85</f>
        <v>0</v>
      </c>
    </row>
    <row r="86" spans="1:18" s="8" customFormat="1" ht="23.25" customHeight="1" x14ac:dyDescent="0.2">
      <c r="A86" s="44" t="s">
        <v>284</v>
      </c>
      <c r="B86" s="45" t="s">
        <v>283</v>
      </c>
      <c r="C86" s="46"/>
      <c r="D86" s="46"/>
      <c r="E86" s="46">
        <v>0</v>
      </c>
      <c r="F86" s="46">
        <f>+C86+D86-E86</f>
        <v>0</v>
      </c>
      <c r="G86" s="46">
        <v>0</v>
      </c>
      <c r="H86" s="158" t="e">
        <f>+G86/F86</f>
        <v>#DIV/0!</v>
      </c>
      <c r="I86" s="44"/>
      <c r="J86" s="46"/>
      <c r="K86" s="46"/>
      <c r="L86" s="11"/>
      <c r="M86" s="11"/>
      <c r="N86" s="159"/>
      <c r="O86" s="9">
        <f t="shared" si="23"/>
        <v>0</v>
      </c>
      <c r="P86" s="11">
        <f t="shared" si="23"/>
        <v>0</v>
      </c>
      <c r="Q86" s="48">
        <f>+O86-P86</f>
        <v>0</v>
      </c>
      <c r="R86" s="155" t="e">
        <f>+P86/O86</f>
        <v>#DIV/0!</v>
      </c>
    </row>
    <row r="87" spans="1:18" s="8" customFormat="1" ht="23.25" customHeight="1" x14ac:dyDescent="0.2">
      <c r="A87" s="9"/>
      <c r="B87" s="10"/>
      <c r="C87" s="46"/>
      <c r="D87" s="46"/>
      <c r="E87" s="46"/>
      <c r="F87" s="46"/>
      <c r="G87" s="46"/>
      <c r="H87" s="168"/>
      <c r="I87" s="44"/>
      <c r="J87" s="46"/>
      <c r="K87" s="46"/>
      <c r="L87" s="11"/>
      <c r="M87" s="11"/>
      <c r="N87" s="159"/>
      <c r="O87" s="9"/>
      <c r="P87" s="11"/>
      <c r="Q87" s="48"/>
      <c r="R87" s="155"/>
    </row>
    <row r="88" spans="1:18" s="8" customFormat="1" ht="23.25" customHeight="1" x14ac:dyDescent="0.2">
      <c r="A88" s="89"/>
      <c r="B88" s="177" t="s">
        <v>285</v>
      </c>
      <c r="C88" s="92">
        <f>SUM(C89:C89)</f>
        <v>0</v>
      </c>
      <c r="D88" s="92">
        <f>SUM(D89:D89)</f>
        <v>0</v>
      </c>
      <c r="E88" s="92">
        <f>SUM(E89:E89)</f>
        <v>0</v>
      </c>
      <c r="F88" s="92">
        <f>SUM(F89:F89)</f>
        <v>0</v>
      </c>
      <c r="G88" s="92">
        <f>SUM(G89:G90)</f>
        <v>0</v>
      </c>
      <c r="H88" s="173" t="e">
        <f>+G88/F88</f>
        <v>#DIV/0!</v>
      </c>
      <c r="I88" s="89">
        <f>SUM(I89:I89)</f>
        <v>0</v>
      </c>
      <c r="J88" s="92">
        <f>SUM(J89:J89)</f>
        <v>0</v>
      </c>
      <c r="K88" s="92">
        <f>SUM(K89:K89)</f>
        <v>0</v>
      </c>
      <c r="L88" s="92">
        <f>SUM(L89:L89)</f>
        <v>0</v>
      </c>
      <c r="M88" s="181">
        <f>SUM(M89:M89)</f>
        <v>0</v>
      </c>
      <c r="N88" s="179"/>
      <c r="O88" s="180">
        <f>SUM(O89:O89)</f>
        <v>0</v>
      </c>
      <c r="P88" s="20">
        <f>SUM(P89:P90)</f>
        <v>0</v>
      </c>
      <c r="Q88" s="20">
        <f>SUM(Q89:Q89)</f>
        <v>0</v>
      </c>
      <c r="R88" s="178" t="e">
        <f>+P88/O88</f>
        <v>#DIV/0!</v>
      </c>
    </row>
    <row r="89" spans="1:18" s="8" customFormat="1" ht="23.25" customHeight="1" x14ac:dyDescent="0.2">
      <c r="A89" s="9" t="s">
        <v>286</v>
      </c>
      <c r="B89" s="10" t="s">
        <v>287</v>
      </c>
      <c r="C89" s="46"/>
      <c r="D89" s="46"/>
      <c r="E89" s="46">
        <v>0</v>
      </c>
      <c r="F89" s="46">
        <f>+C89+D89-E89</f>
        <v>0</v>
      </c>
      <c r="G89" s="46">
        <v>0</v>
      </c>
      <c r="H89" s="158" t="e">
        <f>+G89/F89</f>
        <v>#DIV/0!</v>
      </c>
      <c r="I89" s="44"/>
      <c r="J89" s="46"/>
      <c r="K89" s="46"/>
      <c r="L89" s="11"/>
      <c r="M89" s="11"/>
      <c r="N89" s="159"/>
      <c r="O89" s="9">
        <f t="shared" ref="O89:P89" si="24">+L89+F89</f>
        <v>0</v>
      </c>
      <c r="P89" s="11">
        <f t="shared" si="24"/>
        <v>0</v>
      </c>
      <c r="Q89" s="48">
        <f>+O89-P89</f>
        <v>0</v>
      </c>
      <c r="R89" s="155" t="e">
        <f>+P89/O89</f>
        <v>#DIV/0!</v>
      </c>
    </row>
    <row r="90" spans="1:18" s="8" customFormat="1" ht="13.15" customHeight="1" x14ac:dyDescent="0.2">
      <c r="A90" s="9"/>
      <c r="B90" s="10"/>
      <c r="C90" s="46"/>
      <c r="D90" s="46"/>
      <c r="E90" s="46"/>
      <c r="F90" s="46"/>
      <c r="G90" s="46"/>
      <c r="H90" s="63"/>
      <c r="I90" s="44"/>
      <c r="J90" s="46"/>
      <c r="K90" s="46"/>
      <c r="L90" s="11"/>
      <c r="M90" s="11"/>
      <c r="N90" s="12"/>
      <c r="O90" s="9"/>
      <c r="P90" s="11"/>
      <c r="Q90" s="48"/>
      <c r="R90" s="49"/>
    </row>
    <row r="91" spans="1:18" s="8" customFormat="1" ht="35.25" customHeight="1" x14ac:dyDescent="0.2">
      <c r="A91" s="89"/>
      <c r="B91" s="177" t="s">
        <v>288</v>
      </c>
      <c r="C91" s="92">
        <f>SUM(C92:C95)</f>
        <v>660000000</v>
      </c>
      <c r="D91" s="92">
        <f>SUM(D92:D95)</f>
        <v>0</v>
      </c>
      <c r="E91" s="92">
        <f>SUM(E92:E95)</f>
        <v>0</v>
      </c>
      <c r="F91" s="92">
        <f>SUM(F92:F95)</f>
        <v>660000000</v>
      </c>
      <c r="G91" s="92">
        <f>SUM(G92:G95)</f>
        <v>155555416</v>
      </c>
      <c r="H91" s="173">
        <f t="shared" ref="H91:H95" si="25">+G91/F91</f>
        <v>0.23569002424242425</v>
      </c>
      <c r="I91" s="89">
        <f>SUM(I92:I95)</f>
        <v>0</v>
      </c>
      <c r="J91" s="92">
        <f>SUM(J92:J95)</f>
        <v>0</v>
      </c>
      <c r="K91" s="92">
        <f>SUM(K92:K95)</f>
        <v>0</v>
      </c>
      <c r="L91" s="92">
        <f>SUM(L92:L95)</f>
        <v>0</v>
      </c>
      <c r="M91" s="92">
        <f>SUM(M92:M95)</f>
        <v>0</v>
      </c>
      <c r="N91" s="174"/>
      <c r="O91" s="93">
        <f>SUM(O92:O95)</f>
        <v>660000000</v>
      </c>
      <c r="P91" s="90">
        <f>SUM(P92:P95)</f>
        <v>155555416</v>
      </c>
      <c r="Q91" s="90">
        <f>SUM(Q92:Q95)</f>
        <v>504444584</v>
      </c>
      <c r="R91" s="182">
        <f t="shared" ref="R91:R95" si="26">+P91/O91</f>
        <v>0.23569002424242425</v>
      </c>
    </row>
    <row r="92" spans="1:18" s="8" customFormat="1" ht="24" customHeight="1" x14ac:dyDescent="0.2">
      <c r="A92" s="44" t="s">
        <v>45</v>
      </c>
      <c r="B92" s="45" t="s">
        <v>43</v>
      </c>
      <c r="C92" s="46">
        <v>100000000</v>
      </c>
      <c r="D92" s="46"/>
      <c r="E92" s="183"/>
      <c r="F92" s="46">
        <f t="shared" ref="F92:F95" si="27">+C92+D92-E92</f>
        <v>100000000</v>
      </c>
      <c r="G92" s="46">
        <v>0</v>
      </c>
      <c r="H92" s="158">
        <f t="shared" si="25"/>
        <v>0</v>
      </c>
      <c r="I92" s="44"/>
      <c r="J92" s="46"/>
      <c r="K92" s="46"/>
      <c r="L92" s="11"/>
      <c r="M92" s="11"/>
      <c r="N92" s="159"/>
      <c r="O92" s="9">
        <f t="shared" ref="O92:P95" si="28">+L92+F92</f>
        <v>100000000</v>
      </c>
      <c r="P92" s="11">
        <f t="shared" si="28"/>
        <v>0</v>
      </c>
      <c r="Q92" s="48">
        <f t="shared" ref="Q92:Q95" si="29">+O92-P92</f>
        <v>100000000</v>
      </c>
      <c r="R92" s="155">
        <f t="shared" si="26"/>
        <v>0</v>
      </c>
    </row>
    <row r="93" spans="1:18" s="8" customFormat="1" ht="12" x14ac:dyDescent="0.2">
      <c r="A93" s="44" t="s">
        <v>46</v>
      </c>
      <c r="B93" s="45" t="s">
        <v>44</v>
      </c>
      <c r="C93" s="46">
        <v>200000000</v>
      </c>
      <c r="D93" s="46"/>
      <c r="E93" s="46"/>
      <c r="F93" s="46">
        <f t="shared" si="27"/>
        <v>200000000</v>
      </c>
      <c r="G93" s="46">
        <v>0</v>
      </c>
      <c r="H93" s="158">
        <f t="shared" si="25"/>
        <v>0</v>
      </c>
      <c r="I93" s="44"/>
      <c r="J93" s="46"/>
      <c r="K93" s="46"/>
      <c r="L93" s="11"/>
      <c r="M93" s="11"/>
      <c r="N93" s="159"/>
      <c r="O93" s="9">
        <f t="shared" si="28"/>
        <v>200000000</v>
      </c>
      <c r="P93" s="11">
        <f>+M93+G93</f>
        <v>0</v>
      </c>
      <c r="Q93" s="48">
        <f t="shared" si="29"/>
        <v>200000000</v>
      </c>
      <c r="R93" s="155">
        <f t="shared" si="26"/>
        <v>0</v>
      </c>
    </row>
    <row r="94" spans="1:18" s="8" customFormat="1" ht="13.15" customHeight="1" x14ac:dyDescent="0.2">
      <c r="A94" s="44" t="s">
        <v>47</v>
      </c>
      <c r="B94" s="45" t="s">
        <v>227</v>
      </c>
      <c r="C94" s="46">
        <v>160000000</v>
      </c>
      <c r="D94" s="46"/>
      <c r="E94" s="46"/>
      <c r="F94" s="46">
        <f t="shared" si="27"/>
        <v>160000000</v>
      </c>
      <c r="G94" s="46">
        <v>155555416</v>
      </c>
      <c r="H94" s="158">
        <f t="shared" si="25"/>
        <v>0.97222134999999998</v>
      </c>
      <c r="I94" s="44"/>
      <c r="J94" s="46"/>
      <c r="K94" s="46"/>
      <c r="L94" s="11"/>
      <c r="M94" s="11"/>
      <c r="N94" s="159"/>
      <c r="O94" s="9">
        <f t="shared" si="28"/>
        <v>160000000</v>
      </c>
      <c r="P94" s="11">
        <f>+M94+G94</f>
        <v>155555416</v>
      </c>
      <c r="Q94" s="48">
        <f t="shared" si="29"/>
        <v>4444584</v>
      </c>
      <c r="R94" s="155">
        <f t="shared" si="26"/>
        <v>0.97222134999999998</v>
      </c>
    </row>
    <row r="95" spans="1:18" s="8" customFormat="1" ht="13.15" customHeight="1" x14ac:dyDescent="0.2">
      <c r="A95" s="44" t="s">
        <v>48</v>
      </c>
      <c r="B95" s="45" t="s">
        <v>289</v>
      </c>
      <c r="C95" s="46">
        <v>200000000</v>
      </c>
      <c r="D95" s="46"/>
      <c r="E95" s="46"/>
      <c r="F95" s="46">
        <f t="shared" si="27"/>
        <v>200000000</v>
      </c>
      <c r="G95" s="46">
        <v>0</v>
      </c>
      <c r="H95" s="158">
        <f t="shared" si="25"/>
        <v>0</v>
      </c>
      <c r="I95" s="44"/>
      <c r="J95" s="46"/>
      <c r="K95" s="46"/>
      <c r="L95" s="11"/>
      <c r="M95" s="11"/>
      <c r="N95" s="159"/>
      <c r="O95" s="9">
        <f t="shared" si="28"/>
        <v>200000000</v>
      </c>
      <c r="P95" s="11">
        <f>+M95+G95</f>
        <v>0</v>
      </c>
      <c r="Q95" s="48">
        <f t="shared" si="29"/>
        <v>200000000</v>
      </c>
      <c r="R95" s="155">
        <f t="shared" si="26"/>
        <v>0</v>
      </c>
    </row>
    <row r="96" spans="1:18" s="8" customFormat="1" ht="13.15" customHeight="1" thickBot="1" x14ac:dyDescent="0.25">
      <c r="A96" s="9"/>
      <c r="B96" s="10"/>
      <c r="C96" s="46"/>
      <c r="D96" s="46"/>
      <c r="E96" s="46"/>
      <c r="F96" s="46"/>
      <c r="G96" s="46"/>
      <c r="H96" s="67"/>
      <c r="I96" s="44"/>
      <c r="J96" s="46"/>
      <c r="K96" s="46"/>
      <c r="L96" s="11"/>
      <c r="M96" s="11"/>
      <c r="N96" s="12"/>
      <c r="O96" s="9"/>
      <c r="P96" s="11"/>
      <c r="Q96" s="48"/>
      <c r="R96" s="49"/>
    </row>
    <row r="97" spans="1:18" ht="13.5" thickBot="1" x14ac:dyDescent="0.25">
      <c r="A97" s="184"/>
      <c r="B97" s="185" t="s">
        <v>298</v>
      </c>
      <c r="C97" s="21">
        <f>+C32+C41+C43</f>
        <v>97763527478</v>
      </c>
      <c r="D97" s="21">
        <f>+D32+D41+D43</f>
        <v>3000000000</v>
      </c>
      <c r="E97" s="21">
        <f>+E32+E41+E43</f>
        <v>0</v>
      </c>
      <c r="F97" s="21">
        <f>+F32+F41+F43</f>
        <v>100763527478</v>
      </c>
      <c r="G97" s="21">
        <f>+G32+G41+G43</f>
        <v>52238172990</v>
      </c>
      <c r="H97" s="186">
        <f>+G97/F97</f>
        <v>0.51842342460078439</v>
      </c>
      <c r="I97" s="68">
        <f>+I32+I41+I43</f>
        <v>6007037000</v>
      </c>
      <c r="J97" s="21">
        <f>+J32+J41+J43</f>
        <v>0</v>
      </c>
      <c r="K97" s="21">
        <f>+K32+K41+K43</f>
        <v>0</v>
      </c>
      <c r="L97" s="21">
        <f>+L32+L41+L43</f>
        <v>6007037000</v>
      </c>
      <c r="M97" s="21">
        <f>+M32+M41+M43</f>
        <v>1481574040</v>
      </c>
      <c r="N97" s="186">
        <f>+M97/L97</f>
        <v>0.24663973935902175</v>
      </c>
      <c r="O97" s="68">
        <f>O32+O41+O43</f>
        <v>106770564478</v>
      </c>
      <c r="P97" s="21">
        <f>+P32+P41+P43</f>
        <v>53719747030</v>
      </c>
      <c r="Q97" s="21">
        <f>+Q32+Q41+Q43</f>
        <v>53180408098</v>
      </c>
      <c r="R97" s="186">
        <f>+P97/O97</f>
        <v>0.50313255617440256</v>
      </c>
    </row>
    <row r="98" spans="1:18" x14ac:dyDescent="0.2">
      <c r="C98" s="166"/>
      <c r="F98" s="166"/>
      <c r="H98" s="189"/>
      <c r="O98" s="166"/>
      <c r="P98" s="166"/>
      <c r="Q98" s="166"/>
      <c r="R98" s="166"/>
    </row>
    <row r="99" spans="1:18" customFormat="1" x14ac:dyDescent="0.2">
      <c r="P99" s="129"/>
      <c r="Q99" s="129"/>
    </row>
    <row r="100" spans="1:18" ht="13.5" thickBot="1" x14ac:dyDescent="0.25">
      <c r="C100" s="191"/>
      <c r="F100" s="166"/>
      <c r="H100" s="189"/>
      <c r="O100" s="191"/>
      <c r="P100" s="191"/>
      <c r="Q100" s="166"/>
    </row>
    <row r="101" spans="1:18" ht="13.5" thickBot="1" x14ac:dyDescent="0.25">
      <c r="A101" s="248" t="s">
        <v>8</v>
      </c>
      <c r="B101" s="249"/>
      <c r="C101" s="249"/>
      <c r="D101" s="249"/>
      <c r="E101" s="249"/>
      <c r="F101" s="249"/>
      <c r="G101" s="250"/>
      <c r="L101" s="176"/>
      <c r="M101" s="176"/>
      <c r="P101" s="166"/>
      <c r="Q101" s="166"/>
    </row>
    <row r="102" spans="1:18" ht="13.5" thickBot="1" x14ac:dyDescent="0.25">
      <c r="A102" s="248" t="s">
        <v>182</v>
      </c>
      <c r="B102" s="249"/>
      <c r="C102" s="249"/>
      <c r="D102" s="249"/>
      <c r="E102" s="249"/>
      <c r="F102" s="249"/>
      <c r="G102" s="250"/>
      <c r="H102" s="192"/>
      <c r="L102" s="176"/>
      <c r="M102" s="176"/>
      <c r="P102" s="166"/>
      <c r="R102" s="193"/>
    </row>
    <row r="103" spans="1:18" ht="13.5" thickBot="1" x14ac:dyDescent="0.25">
      <c r="A103" s="251" t="s">
        <v>296</v>
      </c>
      <c r="B103" s="252"/>
      <c r="C103" s="252"/>
      <c r="D103" s="252"/>
      <c r="E103" s="252"/>
      <c r="F103" s="252"/>
      <c r="G103" s="253"/>
      <c r="H103" s="192"/>
      <c r="I103" s="176"/>
      <c r="J103" s="176"/>
      <c r="K103" s="176"/>
      <c r="L103" s="176"/>
      <c r="M103" s="176"/>
      <c r="O103" s="191"/>
      <c r="P103" s="166"/>
      <c r="R103" s="194"/>
    </row>
    <row r="104" spans="1:18" ht="13.5" thickBot="1" x14ac:dyDescent="0.25">
      <c r="A104" s="248" t="s">
        <v>304</v>
      </c>
      <c r="B104" s="249"/>
      <c r="C104" s="249"/>
      <c r="D104" s="249"/>
      <c r="E104" s="249"/>
      <c r="F104" s="249"/>
      <c r="G104" s="250"/>
      <c r="H104" s="192"/>
      <c r="I104" s="176"/>
      <c r="J104" s="176"/>
      <c r="K104" s="176"/>
      <c r="L104" s="176"/>
      <c r="O104" s="166"/>
    </row>
    <row r="105" spans="1:18" ht="21.75" customHeight="1" thickBot="1" x14ac:dyDescent="0.25">
      <c r="A105" s="195"/>
      <c r="B105" s="254" t="s">
        <v>3</v>
      </c>
      <c r="C105" s="256" t="s">
        <v>290</v>
      </c>
      <c r="D105" s="257"/>
      <c r="E105" s="257"/>
      <c r="F105" s="257"/>
      <c r="G105" s="258"/>
      <c r="O105" s="191"/>
      <c r="P105" s="190"/>
    </row>
    <row r="106" spans="1:18" ht="22.5" customHeight="1" thickBot="1" x14ac:dyDescent="0.25">
      <c r="A106" s="142"/>
      <c r="B106" s="255"/>
      <c r="C106" s="143" t="s">
        <v>9</v>
      </c>
      <c r="D106" s="144" t="s">
        <v>291</v>
      </c>
      <c r="E106" s="144" t="s">
        <v>292</v>
      </c>
      <c r="F106" s="144" t="s">
        <v>10</v>
      </c>
      <c r="G106" s="144" t="s">
        <v>11</v>
      </c>
      <c r="O106" s="166"/>
      <c r="P106" s="190"/>
    </row>
    <row r="107" spans="1:18" ht="36" x14ac:dyDescent="0.2">
      <c r="A107" s="196" t="s">
        <v>293</v>
      </c>
      <c r="B107" s="197" t="s">
        <v>294</v>
      </c>
      <c r="C107" s="198">
        <v>1436899994</v>
      </c>
      <c r="D107" s="198">
        <v>0</v>
      </c>
      <c r="E107" s="198">
        <v>0</v>
      </c>
      <c r="F107" s="198">
        <f>+D107+C107</f>
        <v>1436899994</v>
      </c>
      <c r="G107" s="199">
        <v>1389848263</v>
      </c>
      <c r="I107" s="166"/>
      <c r="O107" s="200"/>
      <c r="P107" s="190"/>
    </row>
    <row r="108" spans="1:18" ht="36" x14ac:dyDescent="0.2">
      <c r="A108" s="9" t="s">
        <v>168</v>
      </c>
      <c r="B108" s="10" t="s">
        <v>169</v>
      </c>
      <c r="C108" s="11">
        <v>11774740316</v>
      </c>
      <c r="D108" s="11">
        <v>0</v>
      </c>
      <c r="E108" s="11">
        <v>0</v>
      </c>
      <c r="F108" s="11">
        <f>+D108+C108</f>
        <v>11774740316</v>
      </c>
      <c r="G108" s="71">
        <v>11727346380</v>
      </c>
      <c r="I108" s="166"/>
      <c r="J108" s="166"/>
    </row>
    <row r="109" spans="1:18" ht="36" x14ac:dyDescent="0.2">
      <c r="A109" s="57" t="s">
        <v>170</v>
      </c>
      <c r="B109" s="58" t="s">
        <v>171</v>
      </c>
      <c r="C109" s="59">
        <v>146200805</v>
      </c>
      <c r="D109" s="59">
        <v>0</v>
      </c>
      <c r="E109" s="59">
        <v>0</v>
      </c>
      <c r="F109" s="59">
        <f>+D109+C109</f>
        <v>146200805</v>
      </c>
      <c r="G109" s="72">
        <v>115208636</v>
      </c>
      <c r="I109" s="166"/>
    </row>
    <row r="110" spans="1:18" ht="36" x14ac:dyDescent="0.2">
      <c r="A110" s="11" t="s">
        <v>234</v>
      </c>
      <c r="B110" s="10" t="s">
        <v>235</v>
      </c>
      <c r="C110" s="11"/>
      <c r="D110" s="11">
        <v>3601719337</v>
      </c>
      <c r="E110" s="11"/>
      <c r="F110" s="11">
        <f>+D110+C110</f>
        <v>3601719337</v>
      </c>
      <c r="G110" s="71">
        <v>3601192896</v>
      </c>
      <c r="I110" s="166"/>
    </row>
    <row r="111" spans="1:18" ht="13.5" thickBot="1" x14ac:dyDescent="0.25">
      <c r="A111" s="201"/>
      <c r="B111" s="202" t="s">
        <v>299</v>
      </c>
      <c r="C111" s="75">
        <f>SUM(C107:C110)</f>
        <v>13357841115</v>
      </c>
      <c r="D111" s="75">
        <f t="shared" ref="D111:G111" si="30">SUM(D107:D110)</f>
        <v>3601719337</v>
      </c>
      <c r="E111" s="75">
        <f t="shared" si="30"/>
        <v>0</v>
      </c>
      <c r="F111" s="75">
        <f>SUM(F107:F110)</f>
        <v>16959560452</v>
      </c>
      <c r="G111" s="75">
        <f t="shared" si="30"/>
        <v>16833596175</v>
      </c>
      <c r="I111" s="203"/>
    </row>
  </sheetData>
  <mergeCells count="15">
    <mergeCell ref="B6:B7"/>
    <mergeCell ref="C6:G6"/>
    <mergeCell ref="I6:M6"/>
    <mergeCell ref="O6:R6"/>
    <mergeCell ref="A1:R1"/>
    <mergeCell ref="A2:R2"/>
    <mergeCell ref="A3:R3"/>
    <mergeCell ref="A4:R4"/>
    <mergeCell ref="A5:R5"/>
    <mergeCell ref="A101:G101"/>
    <mergeCell ref="A102:G102"/>
    <mergeCell ref="A103:G103"/>
    <mergeCell ref="A104:G104"/>
    <mergeCell ref="B105:B106"/>
    <mergeCell ref="C105:G105"/>
  </mergeCells>
  <pageMargins left="0.31496062992125984" right="0.35433070866141736" top="0.39370078740157483" bottom="0.27559055118110237" header="0.51181102362204722" footer="0.15748031496062992"/>
  <pageSetup scale="40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INGRESOS MARZO 2024</vt:lpstr>
      <vt:lpstr>GASTOS MARZO 2024</vt:lpstr>
      <vt:lpstr>'INGRESOS MARZO 2024'!Área_de_impresión</vt:lpstr>
      <vt:lpstr>'GASTOS MARZO 2024'!Títulos_a_imprimir</vt:lpstr>
      <vt:lpstr>'INGRESOS MARZO 2024'!Títulos_a_imprimir</vt:lpstr>
    </vt:vector>
  </TitlesOfParts>
  <Company>Personal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Giovanny Ortiz R.</dc:creator>
  <cp:lastModifiedBy>Stephany Vanessa Zuñiga Padilla</cp:lastModifiedBy>
  <cp:lastPrinted>2024-04-30T13:42:34Z</cp:lastPrinted>
  <dcterms:created xsi:type="dcterms:W3CDTF">2004-01-28T22:51:19Z</dcterms:created>
  <dcterms:modified xsi:type="dcterms:W3CDTF">2024-04-30T13:48:39Z</dcterms:modified>
</cp:coreProperties>
</file>