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FINANCIERA\Desktop\SynologyDrive\Stephany Zuñiga\CORPAMAG-PRESUPUESTO\EJECUCION INGRESOS Y GASTOS\INFORMES ANUALES\EJECUCION VIGENCIA 2024\ABRIL 2024\"/>
    </mc:Choice>
  </mc:AlternateContent>
  <bookViews>
    <workbookView xWindow="0" yWindow="0" windowWidth="21600" windowHeight="9435" tabRatio="580"/>
  </bookViews>
  <sheets>
    <sheet name="INGRESOS ABRIL 2024" sheetId="25" r:id="rId1"/>
    <sheet name="GASTOS ABRIL 2024" sheetId="27" r:id="rId2"/>
  </sheets>
  <definedNames>
    <definedName name="_xlnm._FilterDatabase" localSheetId="0" hidden="1">'INGRESOS ABRIL 2024'!$B$6:$I$84</definedName>
    <definedName name="_xlnm.Print_Area" localSheetId="1">'GASTOS ABRIL 2024'!$A$1:$R$114</definedName>
    <definedName name="_xlnm.Print_Area" localSheetId="0">'INGRESOS ABRIL 2024'!$B$1:$I$94</definedName>
    <definedName name="_xlnm.Print_Titles" localSheetId="1">'GASTOS ABRIL 2024'!$2:$7</definedName>
    <definedName name="_xlnm.Print_Titles" localSheetId="0">'INGRESOS ABRIL 2024'!$1:$6</definedName>
  </definedNames>
  <calcPr calcId="152511"/>
</workbook>
</file>

<file path=xl/calcChain.xml><?xml version="1.0" encoding="utf-8"?>
<calcChain xmlns="http://schemas.openxmlformats.org/spreadsheetml/2006/main">
  <c r="R94" i="27" l="1"/>
  <c r="R88" i="27"/>
  <c r="R85" i="27"/>
  <c r="R81" i="27"/>
  <c r="R76" i="27"/>
  <c r="R68" i="27"/>
  <c r="R62" i="27"/>
  <c r="R52" i="27"/>
  <c r="R46" i="27"/>
  <c r="R44" i="27"/>
  <c r="R42" i="27"/>
  <c r="R40" i="27"/>
  <c r="R37" i="27"/>
  <c r="R33" i="27"/>
  <c r="R31" i="27"/>
  <c r="R27" i="27"/>
  <c r="R23" i="27"/>
  <c r="R17" i="27"/>
  <c r="R14" i="27"/>
  <c r="R10" i="27"/>
  <c r="P35" i="27" l="1"/>
  <c r="P29" i="27"/>
  <c r="P36" i="27"/>
  <c r="P8" i="27"/>
  <c r="P34" i="27" l="1"/>
  <c r="P21" i="27" l="1"/>
  <c r="P20" i="27"/>
  <c r="R20" i="27" s="1"/>
  <c r="P19" i="27"/>
  <c r="P13" i="27"/>
  <c r="P9" i="27"/>
  <c r="G109" i="27" l="1"/>
  <c r="E109" i="27"/>
  <c r="D109" i="27"/>
  <c r="C109" i="27"/>
  <c r="F108" i="27"/>
  <c r="F107" i="27"/>
  <c r="F106" i="27"/>
  <c r="F105" i="27"/>
  <c r="P93" i="27"/>
  <c r="P92" i="27"/>
  <c r="P91" i="27"/>
  <c r="P90" i="27"/>
  <c r="M89" i="27"/>
  <c r="L89" i="27"/>
  <c r="K89" i="27"/>
  <c r="J89" i="27"/>
  <c r="P87" i="27"/>
  <c r="M86" i="27"/>
  <c r="L86" i="27"/>
  <c r="K86" i="27"/>
  <c r="J86" i="27"/>
  <c r="P84" i="27"/>
  <c r="P83" i="27"/>
  <c r="M82" i="27"/>
  <c r="L82" i="27"/>
  <c r="K82" i="27"/>
  <c r="J82" i="27"/>
  <c r="P80" i="27"/>
  <c r="O80" i="27"/>
  <c r="P79" i="27"/>
  <c r="R79" i="27" s="1"/>
  <c r="O79" i="27"/>
  <c r="P78" i="27"/>
  <c r="O78" i="27"/>
  <c r="M77" i="27"/>
  <c r="L77" i="27"/>
  <c r="K77" i="27"/>
  <c r="J77" i="27"/>
  <c r="P75" i="27"/>
  <c r="M74" i="27"/>
  <c r="L74" i="27"/>
  <c r="J74" i="27"/>
  <c r="P73" i="27"/>
  <c r="P72" i="27"/>
  <c r="P71" i="27"/>
  <c r="P70" i="27"/>
  <c r="M69" i="27"/>
  <c r="L69" i="27"/>
  <c r="K69" i="27"/>
  <c r="J69" i="27"/>
  <c r="P67" i="27"/>
  <c r="R67" i="27" s="1"/>
  <c r="O67" i="27"/>
  <c r="P66" i="27"/>
  <c r="O66" i="27"/>
  <c r="P65" i="27"/>
  <c r="P64" i="27"/>
  <c r="O64" i="27"/>
  <c r="M63" i="27"/>
  <c r="L63" i="27"/>
  <c r="K63" i="27"/>
  <c r="J63" i="27"/>
  <c r="P61" i="27"/>
  <c r="O61" i="27"/>
  <c r="P60" i="27"/>
  <c r="O60" i="27"/>
  <c r="P59" i="27"/>
  <c r="O59" i="27"/>
  <c r="P58" i="27"/>
  <c r="P57" i="27"/>
  <c r="P56" i="27"/>
  <c r="O56" i="27"/>
  <c r="P55" i="27"/>
  <c r="O55" i="27"/>
  <c r="P54" i="27"/>
  <c r="O54" i="27"/>
  <c r="M53" i="27"/>
  <c r="L53" i="27"/>
  <c r="K53" i="27"/>
  <c r="J53" i="27"/>
  <c r="P51" i="27"/>
  <c r="P50" i="27"/>
  <c r="P49" i="27"/>
  <c r="P48" i="27"/>
  <c r="M47" i="27"/>
  <c r="L47" i="27"/>
  <c r="K47" i="27"/>
  <c r="J47" i="27"/>
  <c r="P39" i="27"/>
  <c r="L39" i="27"/>
  <c r="N39" i="27" s="1"/>
  <c r="M38" i="27"/>
  <c r="K38" i="27"/>
  <c r="K41" i="27" s="1"/>
  <c r="J38" i="27"/>
  <c r="J41" i="27" s="1"/>
  <c r="O36" i="27"/>
  <c r="P30" i="27"/>
  <c r="L30" i="27"/>
  <c r="L29" i="27"/>
  <c r="N29" i="27" s="1"/>
  <c r="M28" i="27"/>
  <c r="K28" i="27"/>
  <c r="J28" i="27"/>
  <c r="P26" i="27"/>
  <c r="O26" i="27"/>
  <c r="P25" i="27"/>
  <c r="O25" i="27"/>
  <c r="P22" i="27"/>
  <c r="O22" i="27"/>
  <c r="P18" i="27"/>
  <c r="P16" i="27"/>
  <c r="L16" i="27"/>
  <c r="N16" i="27" s="1"/>
  <c r="M15" i="27"/>
  <c r="P15" i="27" s="1"/>
  <c r="K15" i="27"/>
  <c r="J15" i="27"/>
  <c r="O13" i="27"/>
  <c r="R13" i="27" s="1"/>
  <c r="P12" i="27"/>
  <c r="O12" i="27"/>
  <c r="P11" i="27"/>
  <c r="L9" i="27"/>
  <c r="N9" i="27" s="1"/>
  <c r="O8" i="27"/>
  <c r="N63" i="27" l="1"/>
  <c r="R25" i="27"/>
  <c r="P28" i="27"/>
  <c r="R54" i="27"/>
  <c r="R56" i="27"/>
  <c r="R59" i="27"/>
  <c r="R61" i="27"/>
  <c r="Q8" i="27"/>
  <c r="R8" i="27"/>
  <c r="R12" i="27"/>
  <c r="Q36" i="27"/>
  <c r="R36" i="27"/>
  <c r="R66" i="27"/>
  <c r="R78" i="27"/>
  <c r="R80" i="27"/>
  <c r="R22" i="27"/>
  <c r="R26" i="27"/>
  <c r="P38" i="27"/>
  <c r="R55" i="27"/>
  <c r="R60" i="27"/>
  <c r="R64" i="27"/>
  <c r="R87" i="27"/>
  <c r="Q12" i="27"/>
  <c r="Q79" i="27"/>
  <c r="P24" i="27"/>
  <c r="Q55" i="27"/>
  <c r="Q78" i="27"/>
  <c r="O30" i="27"/>
  <c r="Q30" i="27" s="1"/>
  <c r="Q59" i="27"/>
  <c r="Q61" i="27"/>
  <c r="O39" i="27"/>
  <c r="R39" i="27" s="1"/>
  <c r="P89" i="27"/>
  <c r="F109" i="27"/>
  <c r="Q60" i="27"/>
  <c r="O87" i="27"/>
  <c r="O86" i="27" s="1"/>
  <c r="O16" i="27"/>
  <c r="Q16" i="27" s="1"/>
  <c r="Q15" i="27" s="1"/>
  <c r="O65" i="27"/>
  <c r="Q65" i="27" s="1"/>
  <c r="O70" i="27"/>
  <c r="R70" i="27" s="1"/>
  <c r="O92" i="27"/>
  <c r="R92" i="27" s="1"/>
  <c r="P47" i="27"/>
  <c r="P69" i="27"/>
  <c r="J32" i="27"/>
  <c r="O50" i="27"/>
  <c r="Q50" i="27" s="1"/>
  <c r="P82" i="27"/>
  <c r="P63" i="27"/>
  <c r="O9" i="27"/>
  <c r="L15" i="27"/>
  <c r="N15" i="27" s="1"/>
  <c r="M45" i="27"/>
  <c r="Q56" i="27"/>
  <c r="Q67" i="27"/>
  <c r="K45" i="27"/>
  <c r="K43" i="27" s="1"/>
  <c r="L38" i="27"/>
  <c r="J45" i="27"/>
  <c r="J43" i="27" s="1"/>
  <c r="O57" i="27"/>
  <c r="Q57" i="27" s="1"/>
  <c r="O72" i="27"/>
  <c r="Q72" i="27" s="1"/>
  <c r="O83" i="27"/>
  <c r="R83" i="27" s="1"/>
  <c r="K32" i="27"/>
  <c r="Q66" i="27"/>
  <c r="O90" i="27"/>
  <c r="Q90" i="27" s="1"/>
  <c r="O35" i="27"/>
  <c r="Q26" i="27"/>
  <c r="O29" i="27"/>
  <c r="L45" i="27"/>
  <c r="L43" i="27" s="1"/>
  <c r="O48" i="27"/>
  <c r="R48" i="27" s="1"/>
  <c r="Q80" i="27"/>
  <c r="Q13" i="27"/>
  <c r="Q11" i="27" s="1"/>
  <c r="Q25" i="27"/>
  <c r="O24" i="27"/>
  <c r="Q54" i="27"/>
  <c r="Q64" i="27"/>
  <c r="O93" i="27"/>
  <c r="Q93" i="27" s="1"/>
  <c r="O11" i="27"/>
  <c r="R11" i="27" s="1"/>
  <c r="O19" i="27"/>
  <c r="R19" i="27" s="1"/>
  <c r="O21" i="27"/>
  <c r="Q22" i="27"/>
  <c r="N30" i="27"/>
  <c r="L28" i="27"/>
  <c r="O49" i="27"/>
  <c r="Q49" i="27" s="1"/>
  <c r="O73" i="27"/>
  <c r="Q73" i="27" s="1"/>
  <c r="O75" i="27"/>
  <c r="R75" i="27" s="1"/>
  <c r="P77" i="27"/>
  <c r="O84" i="27"/>
  <c r="Q84" i="27" s="1"/>
  <c r="Q87" i="27"/>
  <c r="Q86" i="27" s="1"/>
  <c r="P53" i="27"/>
  <c r="O58" i="27"/>
  <c r="Q58" i="27" s="1"/>
  <c r="P86" i="27"/>
  <c r="O91" i="27"/>
  <c r="Q91" i="27" s="1"/>
  <c r="M32" i="27"/>
  <c r="M41" i="27"/>
  <c r="O51" i="27"/>
  <c r="Q51" i="27" s="1"/>
  <c r="O71" i="27"/>
  <c r="Q71" i="27" s="1"/>
  <c r="P74" i="27"/>
  <c r="O77" i="27"/>
  <c r="R49" i="27" l="1"/>
  <c r="R84" i="27"/>
  <c r="R57" i="27"/>
  <c r="M43" i="27"/>
  <c r="N43" i="27" s="1"/>
  <c r="N45" i="27"/>
  <c r="R65" i="27"/>
  <c r="R58" i="27"/>
  <c r="O34" i="27"/>
  <c r="R34" i="27" s="1"/>
  <c r="R35" i="27"/>
  <c r="L41" i="27"/>
  <c r="N41" i="27" s="1"/>
  <c r="N38" i="27"/>
  <c r="R86" i="27"/>
  <c r="Q21" i="27"/>
  <c r="R21" i="27"/>
  <c r="R72" i="27"/>
  <c r="R91" i="27"/>
  <c r="R30" i="27"/>
  <c r="R90" i="27"/>
  <c r="R77" i="27"/>
  <c r="L32" i="27"/>
  <c r="N32" i="27" s="1"/>
  <c r="Q29" i="27"/>
  <c r="Q28" i="27" s="1"/>
  <c r="R29" i="27"/>
  <c r="Q9" i="27"/>
  <c r="R9" i="27"/>
  <c r="R51" i="27"/>
  <c r="R50" i="27"/>
  <c r="R16" i="27"/>
  <c r="Q92" i="27"/>
  <c r="Q89" i="27" s="1"/>
  <c r="R24" i="27"/>
  <c r="R93" i="27"/>
  <c r="R71" i="27"/>
  <c r="R73" i="27"/>
  <c r="Q77" i="27"/>
  <c r="E95" i="27"/>
  <c r="Q70" i="27"/>
  <c r="Q24" i="27"/>
  <c r="Q39" i="27"/>
  <c r="Q38" i="27" s="1"/>
  <c r="O38" i="27"/>
  <c r="R38" i="27" s="1"/>
  <c r="O63" i="27"/>
  <c r="R63" i="27" s="1"/>
  <c r="O82" i="27"/>
  <c r="R82" i="27" s="1"/>
  <c r="J95" i="27"/>
  <c r="I95" i="27"/>
  <c r="P32" i="27"/>
  <c r="C95" i="27"/>
  <c r="Q83" i="27"/>
  <c r="Q82" i="27" s="1"/>
  <c r="Q48" i="27"/>
  <c r="Q47" i="27" s="1"/>
  <c r="K95" i="27"/>
  <c r="O15" i="27"/>
  <c r="R15" i="27" s="1"/>
  <c r="D95" i="27"/>
  <c r="G95" i="27"/>
  <c r="Q63" i="27"/>
  <c r="Q35" i="27"/>
  <c r="Q34" i="27" s="1"/>
  <c r="O89" i="27"/>
  <c r="R89" i="27" s="1"/>
  <c r="O28" i="27"/>
  <c r="R28" i="27" s="1"/>
  <c r="N28" i="27"/>
  <c r="P45" i="27"/>
  <c r="Q19" i="27"/>
  <c r="O18" i="27"/>
  <c r="R18" i="27" s="1"/>
  <c r="O47" i="27"/>
  <c r="R47" i="27" s="1"/>
  <c r="O53" i="27"/>
  <c r="R53" i="27" s="1"/>
  <c r="O69" i="27"/>
  <c r="R69" i="27" s="1"/>
  <c r="Q53" i="27"/>
  <c r="Q75" i="27"/>
  <c r="Q74" i="27" s="1"/>
  <c r="O74" i="27"/>
  <c r="R74" i="27" s="1"/>
  <c r="Q69" i="27"/>
  <c r="P41" i="27"/>
  <c r="M95" i="27" l="1"/>
  <c r="N95" i="27" s="1"/>
  <c r="L95" i="27"/>
  <c r="Q18" i="27"/>
  <c r="Q32" i="27"/>
  <c r="R41" i="27"/>
  <c r="O41" i="27"/>
  <c r="Q41" i="27"/>
  <c r="P43" i="27"/>
  <c r="Q45" i="27"/>
  <c r="Q43" i="27" s="1"/>
  <c r="O45" i="27"/>
  <c r="O43" i="27" s="1"/>
  <c r="O32" i="27"/>
  <c r="R32" i="27" s="1"/>
  <c r="R45" i="27" l="1"/>
  <c r="P95" i="27"/>
  <c r="R43" i="27"/>
  <c r="O95" i="27"/>
  <c r="Q95" i="27"/>
  <c r="F95" i="27"/>
  <c r="H95" i="27" s="1"/>
  <c r="R95" i="27" l="1"/>
</calcChain>
</file>

<file path=xl/sharedStrings.xml><?xml version="1.0" encoding="utf-8"?>
<sst xmlns="http://schemas.openxmlformats.org/spreadsheetml/2006/main" count="357" uniqueCount="306">
  <si>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</si>
  <si>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</si>
  <si>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</si>
  <si>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</si>
  <si>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</si>
  <si>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</si>
  <si>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</si>
  <si>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</si>
  <si>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</si>
  <si>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</si>
  <si>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</si>
  <si>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</si>
  <si>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</si>
  <si>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</si>
  <si>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</si>
  <si>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</si>
  <si>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</si>
  <si>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</si>
  <si>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</si>
  <si>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</si>
  <si>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</si>
  <si>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</si>
  <si>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</si>
  <si>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</si>
  <si>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</si>
  <si>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</si>
  <si>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</si>
  <si>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</si>
  <si>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</si>
  <si>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</si>
  <si>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</si>
  <si>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</si>
  <si>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</si>
  <si>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</si>
  <si>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</si>
  <si>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3201-0900-04 R20</t>
  </si>
  <si>
    <t>3201-0900-06 R20</t>
  </si>
  <si>
    <t>3202-0900-01 R20</t>
  </si>
  <si>
    <t>3202-0900-02 R20</t>
  </si>
  <si>
    <t>3.1 Restauración de ecosistemas y áreas degradadas.</t>
  </si>
  <si>
    <t>3203-0900-02 R-20</t>
  </si>
  <si>
    <t>5.1 Fortalecimiento del sistema de información ambiental regional (SIAR).</t>
  </si>
  <si>
    <t>3204-0900-01 R20</t>
  </si>
  <si>
    <t>9.1 Uso y aprovechamiento de las tecnologías de la información y las comunicaciones.</t>
  </si>
  <si>
    <t xml:space="preserve">9.2 Fortalecimiento de la gestión institucional. 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</si>
  <si>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</si>
  <si>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</si>
  <si>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</si>
  <si>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</si>
  <si>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</si>
  <si>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</si>
  <si>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>1.1 Implementación de la política de educación ambiental</t>
  </si>
  <si>
    <t>MODIFICACIONES (ADICIONES)</t>
  </si>
  <si>
    <t>MODIFICACIONES (REDUCCIONES)</t>
  </si>
  <si>
    <t>3201-0900-05 R20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</si>
  <si>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</si>
  <si>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</si>
  <si>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</si>
  <si>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</si>
  <si>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</si>
  <si>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</si>
  <si>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</si>
  <si>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</si>
  <si>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</si>
  <si>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</si>
  <si>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</si>
  <si>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</si>
  <si>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</si>
  <si>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</si>
  <si>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</si>
  <si>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</si>
  <si>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</si>
  <si>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</si>
  <si>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</si>
  <si>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</si>
  <si>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</si>
  <si>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</si>
  <si>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</si>
  <si>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</si>
  <si>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</si>
  <si>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</si>
  <si>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</si>
  <si>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</si>
  <si>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</si>
  <si>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</si>
  <si>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</si>
  <si>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</si>
  <si>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</si>
  <si>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</si>
  <si>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</si>
  <si>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</si>
  <si>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</si>
  <si>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</si>
  <si>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</si>
  <si>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</si>
  <si>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</si>
  <si>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</si>
  <si>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</si>
  <si>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</si>
  <si>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</si>
  <si>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</si>
  <si>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</si>
  <si>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</si>
  <si>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</si>
  <si>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</si>
  <si>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</si>
  <si>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</si>
  <si>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</si>
  <si>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</si>
  <si>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</si>
  <si>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</si>
  <si>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</si>
  <si>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</si>
  <si>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</si>
  <si>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</si>
  <si>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</si>
  <si>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</si>
  <si>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</si>
  <si>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</si>
  <si>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</si>
  <si>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</si>
  <si>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</si>
  <si>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</si>
  <si>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</si>
  <si>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</si>
  <si>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</si>
  <si>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</si>
  <si>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</si>
  <si>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</si>
  <si>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</si>
  <si>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</si>
  <si>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</si>
  <si>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</si>
  <si>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</si>
  <si>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</si>
  <si>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</si>
  <si>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</si>
  <si>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</si>
  <si>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</si>
  <si>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</si>
  <si>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</si>
  <si>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</si>
  <si>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</si>
  <si>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</si>
  <si>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</si>
  <si>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</si>
  <si>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</si>
  <si>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</si>
  <si>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1.1.02.02.055.01</t>
  </si>
  <si>
    <t>Tasa por el uso del agua - vigencia actual</t>
  </si>
  <si>
    <t>1.1.02.02.055.02</t>
  </si>
  <si>
    <t>Tasa por el uso del agua - vigencias anteriores</t>
  </si>
  <si>
    <t>1.1.02.02.088.01</t>
  </si>
  <si>
    <t>Tasa retributiva - vigencia actual</t>
  </si>
  <si>
    <t>1.1.02.02.088.02</t>
  </si>
  <si>
    <t>Tasa retributiva - vigencias anteriores</t>
  </si>
  <si>
    <t>1.1.02.02.089.01</t>
  </si>
  <si>
    <t>Tasa por aprovechamiento forestal - vigenica actual</t>
  </si>
  <si>
    <t>1.1.02.02.110.01</t>
  </si>
  <si>
    <t>Sobretasa ambiental - Peajes - vigencia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</si>
  <si>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</si>
  <si>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</si>
  <si>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</si>
  <si>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</si>
  <si>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</si>
  <si>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</si>
  <si>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</si>
  <si>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</si>
  <si>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</si>
  <si>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</si>
  <si>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</si>
  <si>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</si>
  <si>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</si>
  <si>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</si>
  <si>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</si>
  <si>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</si>
  <si>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</si>
  <si>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</si>
  <si>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</si>
  <si>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</si>
  <si>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</si>
  <si>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</si>
  <si>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</si>
  <si>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</si>
  <si>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2.5 Gestion sostenible del suelo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</si>
  <si>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</si>
  <si>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</si>
  <si>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</si>
  <si>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</si>
  <si>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</si>
  <si>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</si>
  <si>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</si>
  <si>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</si>
  <si>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</si>
  <si>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</si>
  <si>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</si>
  <si>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</si>
  <si>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</si>
  <si>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</si>
  <si>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</si>
  <si>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</si>
  <si>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</si>
  <si>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</si>
  <si>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</si>
  <si>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</si>
  <si>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</si>
  <si>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2.2.2</t>
  </si>
  <si>
    <t>2.2.2.02 R 20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</si>
  <si>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</si>
  <si>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</si>
  <si>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</si>
  <si>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</si>
  <si>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</si>
  <si>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</si>
  <si>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</si>
  <si>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</si>
  <si>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</si>
  <si>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</si>
  <si>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</si>
  <si>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</si>
  <si>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</si>
  <si>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</si>
  <si>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08-04 R 11</t>
  </si>
  <si>
    <t>10 R 11</t>
  </si>
  <si>
    <t>08 R 10 - 11</t>
  </si>
  <si>
    <t>10-04 R 11</t>
  </si>
  <si>
    <t>TOTAL SERVICIO  DE LA DEUDA PÚBLICA</t>
  </si>
  <si>
    <t>9.3 Gestión de las comunicaciones.</t>
  </si>
  <si>
    <t>RECURSOS PROPIOS 20 Y 21
$</t>
  </si>
  <si>
    <t>RECURSOS DE LA NACION 10 Y 11
$</t>
  </si>
  <si>
    <t>1.2.05.02.07</t>
  </si>
  <si>
    <t>Rendimientos financieros Sector Eléctrico</t>
  </si>
  <si>
    <t>VIGENCIA 2023 - 2024</t>
  </si>
  <si>
    <t>TOTAL INGRESOS REGALÍAS VIGENCIA 2023-2024</t>
  </si>
  <si>
    <t xml:space="preserve">00MB-3202-0900-20223201010040        </t>
  </si>
  <si>
    <t>Restauración de mangle en la zona noroccidental de la Ciénaga Grande De Santa Marta - sector VIPIS en el Departamento Del Magdalena</t>
  </si>
  <si>
    <t>Asignación Ambiental</t>
  </si>
  <si>
    <t>1-02-6-01-03-04</t>
  </si>
  <si>
    <t>3201-0900-04 R21</t>
  </si>
  <si>
    <t>3201-0900-06 R21</t>
  </si>
  <si>
    <t>3203-0900-01 R-21</t>
  </si>
  <si>
    <t>3203-0900-02 R-21</t>
  </si>
  <si>
    <t>3208-0900-01 R21</t>
  </si>
  <si>
    <t>3208-0900-02 R21</t>
  </si>
  <si>
    <t>3202-0900-01 R21</t>
  </si>
  <si>
    <t>1.1.02.06.006</t>
  </si>
  <si>
    <t>Transferencias de otras entidades del gobierno general</t>
  </si>
  <si>
    <t>Convenio Fondo Para La Accion Ambiental Y La Niñez 097 de 2023</t>
  </si>
  <si>
    <t>1.1.02.06.006.06.07</t>
  </si>
  <si>
    <t>VIGENCIA 2024</t>
  </si>
  <si>
    <t>1.2.05.02.08</t>
  </si>
  <si>
    <t>Rendimientos financieros Seguimeinto de licencias y tramites ambientales</t>
  </si>
  <si>
    <t>1.1.02.06.006.01.01</t>
  </si>
  <si>
    <t>1.1.02.06.006.01.02</t>
  </si>
  <si>
    <t>1.1.02.06.006.01.03</t>
  </si>
  <si>
    <t>1.1.02.03.001</t>
  </si>
  <si>
    <t>1.1.02.03.001.22</t>
  </si>
  <si>
    <t>Multas y sanciones</t>
  </si>
  <si>
    <t>Multas ambientales</t>
  </si>
  <si>
    <t xml:space="preserve">Rendimientos financieros de Evaluaciones </t>
  </si>
  <si>
    <t>TOTAL INGRESOS VIGENCIA 2024</t>
  </si>
  <si>
    <t>Convenio Invias 4878 de 2023</t>
  </si>
  <si>
    <t>TOTAL INGRESOS VIGENCIA 2023</t>
  </si>
  <si>
    <t>2.1.3.05 R-20</t>
  </si>
  <si>
    <t>A entidades del gobierno</t>
  </si>
  <si>
    <t>2.2.2.01 R 20</t>
  </si>
  <si>
    <t>Principal</t>
  </si>
  <si>
    <t>3201-0900-03 R20</t>
  </si>
  <si>
    <t>2.3 Implementación de la política ambiental para la gestión integral de residuos o desechos peligrosos.</t>
  </si>
  <si>
    <t>3202-0900-03 R20</t>
  </si>
  <si>
    <t>3.3 Recuperación, mantenimiento y conservación de la Ciénaga Grande de Santa Marta - CGSM.</t>
  </si>
  <si>
    <t>PROGRAMA 4. GESTIÓN INTEGRAL DEL RECURSO HIDRICO</t>
  </si>
  <si>
    <t>3203-0900-01 R-20</t>
  </si>
  <si>
    <t>PROGRAMA 6. ORDENAMIENTO AMBIENTAL TERRITORIAL</t>
  </si>
  <si>
    <t>3205-0900-02 R20</t>
  </si>
  <si>
    <t>6.2 Formulación de instrumentos de ordenamiento y/o manejo ambiental.</t>
  </si>
  <si>
    <t>3205-0900-03 R20</t>
  </si>
  <si>
    <t xml:space="preserve">6.3 Generación de conocimiento para la prevención del riesgo. </t>
  </si>
  <si>
    <t>6.4 Implementación de acciones para la reducción del riesgo. .</t>
  </si>
  <si>
    <t>3205-0900-04 R20</t>
  </si>
  <si>
    <t>PROGRAMA 7. GESTIÓN DEL CAMBIO CLIMATÍCO PARA UN DESARROLLO BAJO EN CARBONO Y RESILIENTE AL CLIMA</t>
  </si>
  <si>
    <t>3206-0900-02 R20</t>
  </si>
  <si>
    <t xml:space="preserve">7.2 Implementación de estrategias para adaptación al cambio climático. </t>
  </si>
  <si>
    <t>3206-0900-02 R21</t>
  </si>
  <si>
    <t>PROGRAMA 8. ORDENAMIENTO Y MANEJO INTEGRAL DEL TERRITORIO MARINO COSTERO</t>
  </si>
  <si>
    <t>3207-0900-01 R20</t>
  </si>
  <si>
    <t>8.1 Ordenamiento y manejo integral del territorio marino costero</t>
  </si>
  <si>
    <t xml:space="preserve">PROGRAMA 9. FORTALECIMIENTO DE LA GESTIÓN Y DIRECCIÓN DEL SECTOR AMBIENTE Y DESARROLLO SOSTENIBLE </t>
  </si>
  <si>
    <t>9.4 Gestión del Talento Humano.</t>
  </si>
  <si>
    <t>RECURSOS NACIÓN
$</t>
  </si>
  <si>
    <t>ADICIONES</t>
  </si>
  <si>
    <t>REDUCCIONES</t>
  </si>
  <si>
    <t>00AR-3203-0904-201900002-0103</t>
  </si>
  <si>
    <t>Restauración hidráulica y ambiental de tributarios del sector occidental de la CGSM en el Departamento del Magdalena.</t>
  </si>
  <si>
    <t>TOTAL INVERSIÓN  PLAN DE ACCCIÓN INSTITUCIONAL 2024-2027</t>
  </si>
  <si>
    <t>VIGENCIA 2023-2024</t>
  </si>
  <si>
    <t>1.1.02.06.006.06.08</t>
  </si>
  <si>
    <t>TOTAL PRESUPUESTO 2024</t>
  </si>
  <si>
    <t>TOTAL PRESUPUESTO REGALÍAS 2023-2024</t>
  </si>
  <si>
    <t>EJECUCIÓN PRESUPUESTAL DE INGRESOS A ABRIL 2024</t>
  </si>
  <si>
    <t>RECAUDO  A ABRIL-2024</t>
  </si>
  <si>
    <t>EJECUCION PRESUPUESTAL DE INGRESOS - RECURSOS REGALÍAS - ABRIL 2024</t>
  </si>
  <si>
    <t>RECAUDO A ABRIL-2024</t>
  </si>
  <si>
    <t>EJECUCIÓN PRESUPUESTAL - RECURSOS REGALÍAS A ABRIL 2024</t>
  </si>
  <si>
    <t>EJECUCIÓN PRESUPUESTAL ABRIL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</si>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</sst>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  <numFmt numFmtId="173" formatCode="_-&quot;$&quot;\ * #,##0_-;\-&quot;$&quot;\ * #,##0_-;_-&quot;$&quot;\ * &quot;-&quot;??_-;_-@_-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9"/>
      <color rgb="FFFF0000"/>
      <name val="Arial"/>
      <family val="2"/>
    </font>
    <font>
      <sz val="10"/>
      <name val="Arial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CE6F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2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264">
    <xf numFmtId="0" fontId="0" fillId="0" borderId="0" xfId="0"/>
    <xf numFmtId="0" fontId="4" fillId="0" borderId="0" xfId="0" applyFont="1"/>
    <xf numFmtId="0" fontId="7" fillId="0" borderId="0" xfId="0" applyFont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6" fillId="4" borderId="23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169" fontId="2" fillId="9" borderId="1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vertical="center"/>
    </xf>
    <xf numFmtId="169" fontId="2" fillId="8" borderId="20" xfId="17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left"/>
    </xf>
    <xf numFmtId="1" fontId="7" fillId="7" borderId="3" xfId="0" applyNumberFormat="1" applyFont="1" applyFill="1" applyBorder="1" applyAlignment="1">
      <alignment horizontal="left"/>
    </xf>
    <xf numFmtId="1" fontId="7" fillId="7" borderId="22" xfId="0" applyNumberFormat="1" applyFont="1" applyFill="1" applyBorder="1"/>
    <xf numFmtId="169" fontId="4" fillId="3" borderId="1" xfId="17" applyNumberFormat="1" applyFont="1" applyFill="1" applyBorder="1" applyProtection="1">
      <protection locked="0"/>
    </xf>
    <xf numFmtId="1" fontId="4" fillId="0" borderId="33" xfId="0" applyNumberFormat="1" applyFont="1" applyBorder="1" applyAlignment="1">
      <alignment horizontal="left"/>
    </xf>
    <xf numFmtId="1" fontId="7" fillId="7" borderId="3" xfId="0" applyNumberFormat="1" applyFont="1" applyFill="1" applyBorder="1"/>
    <xf numFmtId="169" fontId="7" fillId="7" borderId="19" xfId="17" applyNumberFormat="1" applyFont="1" applyFill="1" applyBorder="1" applyProtection="1">
      <protection locked="0"/>
    </xf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  <xf numFmtId="170" fontId="4" fillId="0" borderId="29" xfId="17" applyNumberFormat="1" applyFont="1" applyBorder="1" applyAlignment="1">
      <alignment horizontal="left" vertical="justify"/>
    </xf>
    <xf numFmtId="170" fontId="4" fillId="0" borderId="1" xfId="17" applyNumberFormat="1" applyFont="1" applyBorder="1" applyAlignment="1">
      <alignment horizontal="left" vertical="justify"/>
    </xf>
    <xf numFmtId="169" fontId="4" fillId="3" borderId="5" xfId="17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wrapText="1"/>
    </xf>
    <xf numFmtId="169" fontId="7" fillId="7" borderId="19" xfId="17" applyNumberFormat="1" applyFont="1" applyFill="1" applyBorder="1"/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169" fontId="7" fillId="3" borderId="30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7" fillId="3" borderId="4" xfId="17" applyNumberFormat="1" applyFont="1" applyFill="1" applyBorder="1" applyAlignment="1">
      <alignment vertical="center"/>
    </xf>
    <xf numFmtId="10" fontId="7" fillId="7" borderId="34" xfId="19" applyNumberFormat="1" applyFont="1" applyFill="1" applyBorder="1"/>
    <xf numFmtId="169" fontId="7" fillId="3" borderId="0" xfId="17" applyNumberFormat="1" applyFont="1" applyFill="1" applyBorder="1"/>
    <xf numFmtId="10" fontId="4" fillId="3" borderId="32" xfId="19" applyNumberFormat="1" applyFont="1" applyFill="1" applyBorder="1"/>
    <xf numFmtId="169" fontId="4" fillId="3" borderId="33" xfId="17" applyNumberFormat="1" applyFont="1" applyFill="1" applyBorder="1" applyAlignment="1">
      <alignment vertical="center"/>
    </xf>
    <xf numFmtId="169" fontId="4" fillId="3" borderId="28" xfId="17" applyNumberFormat="1" applyFont="1" applyFill="1" applyBorder="1" applyAlignment="1">
      <alignment horizontal="left" vertical="center" wrapText="1"/>
    </xf>
    <xf numFmtId="169" fontId="4" fillId="3" borderId="28" xfId="17" applyNumberFormat="1" applyFont="1" applyFill="1" applyBorder="1" applyAlignment="1">
      <alignment vertical="center"/>
    </xf>
    <xf numFmtId="0" fontId="3" fillId="4" borderId="23" xfId="0" applyFont="1" applyFill="1" applyBorder="1" applyAlignment="1">
      <alignment horizontal="left" vertical="center"/>
    </xf>
    <xf numFmtId="169" fontId="4" fillId="3" borderId="28" xfId="17" applyNumberFormat="1" applyFont="1" applyFill="1" applyBorder="1" applyProtection="1">
      <protection locked="0"/>
    </xf>
    <xf numFmtId="169" fontId="4" fillId="0" borderId="30" xfId="17" applyNumberFormat="1" applyFont="1" applyFill="1" applyBorder="1" applyAlignment="1">
      <alignment vertical="center"/>
    </xf>
    <xf numFmtId="169" fontId="7" fillId="0" borderId="30" xfId="17" applyNumberFormat="1" applyFont="1" applyFill="1" applyBorder="1" applyAlignment="1" applyProtection="1">
      <alignment vertical="center"/>
      <protection locked="0"/>
    </xf>
    <xf numFmtId="169" fontId="4" fillId="0" borderId="30" xfId="17" applyNumberFormat="1" applyFont="1" applyFill="1" applyBorder="1" applyAlignment="1" applyProtection="1">
      <alignment vertical="center"/>
      <protection locked="0"/>
    </xf>
    <xf numFmtId="0" fontId="1" fillId="0" borderId="0" xfId="0" applyFont="1"/>
    <xf numFmtId="169" fontId="4" fillId="0" borderId="37" xfId="17" applyNumberFormat="1" applyFont="1" applyFill="1" applyBorder="1" applyAlignment="1">
      <alignment vertical="center"/>
    </xf>
    <xf numFmtId="169" fontId="2" fillId="8" borderId="35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28" xfId="17" applyNumberFormat="1" applyFont="1" applyFill="1" applyBorder="1" applyAlignment="1">
      <alignment vertical="center" wrapText="1"/>
    </xf>
    <xf numFmtId="3" fontId="4" fillId="3" borderId="1" xfId="4" applyNumberFormat="1" applyFont="1" applyFill="1" applyBorder="1"/>
    <xf numFmtId="169" fontId="2" fillId="9" borderId="17" xfId="17" applyNumberFormat="1" applyFont="1" applyFill="1" applyBorder="1" applyAlignment="1">
      <alignment vertical="center"/>
    </xf>
    <xf numFmtId="169" fontId="2" fillId="8" borderId="40" xfId="17" applyNumberFormat="1" applyFont="1" applyFill="1" applyBorder="1" applyAlignment="1">
      <alignment vertical="center"/>
    </xf>
    <xf numFmtId="0" fontId="4" fillId="0" borderId="38" xfId="0" applyFont="1" applyBorder="1" applyAlignment="1">
      <alignment wrapText="1"/>
    </xf>
    <xf numFmtId="3" fontId="4" fillId="3" borderId="28" xfId="4" applyNumberFormat="1" applyFont="1" applyFill="1" applyBorder="1"/>
    <xf numFmtId="170" fontId="4" fillId="0" borderId="0" xfId="17" applyNumberFormat="1" applyFont="1" applyBorder="1" applyAlignment="1">
      <alignment horizontal="left" vertical="justify"/>
    </xf>
    <xf numFmtId="170" fontId="4" fillId="0" borderId="28" xfId="17" applyNumberFormat="1" applyFont="1" applyBorder="1" applyAlignment="1">
      <alignment horizontal="left" vertical="justify"/>
    </xf>
    <xf numFmtId="10" fontId="4" fillId="3" borderId="41" xfId="19" applyNumberFormat="1" applyFont="1" applyFill="1" applyBorder="1"/>
    <xf numFmtId="169" fontId="7" fillId="0" borderId="2" xfId="17" applyNumberFormat="1" applyFont="1" applyFill="1" applyBorder="1" applyAlignment="1" applyProtection="1">
      <alignment vertical="center"/>
      <protection locked="0"/>
    </xf>
    <xf numFmtId="169" fontId="7" fillId="0" borderId="5" xfId="17" applyNumberFormat="1" applyFont="1" applyFill="1" applyBorder="1" applyAlignment="1" applyProtection="1">
      <alignment vertical="center"/>
      <protection locked="0"/>
    </xf>
    <xf numFmtId="169" fontId="7" fillId="0" borderId="2" xfId="17" applyNumberFormat="1" applyFont="1" applyFill="1" applyBorder="1" applyAlignment="1">
      <alignment vertical="center"/>
    </xf>
    <xf numFmtId="169" fontId="4" fillId="0" borderId="2" xfId="17" applyNumberFormat="1" applyFont="1" applyFill="1" applyBorder="1" applyAlignment="1" applyProtection="1">
      <alignment vertical="center"/>
      <protection locked="0"/>
    </xf>
    <xf numFmtId="169" fontId="2" fillId="11" borderId="1" xfId="17" applyNumberFormat="1" applyFont="1" applyFill="1" applyBorder="1" applyAlignment="1">
      <alignment vertical="center"/>
    </xf>
    <xf numFmtId="169" fontId="2" fillId="11" borderId="17" xfId="17" applyNumberFormat="1" applyFont="1" applyFill="1" applyBorder="1" applyAlignment="1">
      <alignment vertical="center"/>
    </xf>
    <xf numFmtId="169" fontId="2" fillId="12" borderId="1" xfId="17" applyNumberFormat="1" applyFont="1" applyFill="1" applyBorder="1" applyAlignment="1">
      <alignment vertical="center"/>
    </xf>
    <xf numFmtId="169" fontId="2" fillId="12" borderId="2" xfId="17" applyNumberFormat="1" applyFont="1" applyFill="1" applyBorder="1" applyAlignment="1">
      <alignment vertical="center"/>
    </xf>
    <xf numFmtId="169" fontId="4" fillId="12" borderId="2" xfId="17" applyNumberFormat="1" applyFont="1" applyFill="1" applyBorder="1" applyAlignment="1">
      <alignment vertical="center"/>
    </xf>
    <xf numFmtId="169" fontId="7" fillId="12" borderId="1" xfId="17" applyNumberFormat="1" applyFont="1" applyFill="1" applyBorder="1" applyAlignment="1">
      <alignment vertical="center"/>
    </xf>
    <xf numFmtId="169" fontId="7" fillId="12" borderId="17" xfId="17" applyNumberFormat="1" applyFont="1" applyFill="1" applyBorder="1" applyAlignment="1">
      <alignment vertical="center"/>
    </xf>
    <xf numFmtId="169" fontId="4" fillId="12" borderId="1" xfId="17" applyNumberFormat="1" applyFont="1" applyFill="1" applyBorder="1" applyAlignment="1">
      <alignment vertical="center"/>
    </xf>
    <xf numFmtId="169" fontId="7" fillId="12" borderId="2" xfId="17" applyNumberFormat="1" applyFont="1" applyFill="1" applyBorder="1" applyAlignment="1">
      <alignment vertical="center"/>
    </xf>
    <xf numFmtId="10" fontId="4" fillId="0" borderId="7" xfId="19" applyNumberFormat="1" applyFont="1" applyFill="1" applyBorder="1"/>
    <xf numFmtId="165" fontId="4" fillId="0" borderId="0" xfId="1" applyFont="1"/>
    <xf numFmtId="43" fontId="4" fillId="0" borderId="0" xfId="0" applyNumberFormat="1" applyFont="1"/>
    <xf numFmtId="170" fontId="4" fillId="0" borderId="0" xfId="1" applyNumberFormat="1" applyFont="1"/>
    <xf numFmtId="169" fontId="4" fillId="0" borderId="1" xfId="0" applyNumberFormat="1" applyFont="1" applyBorder="1"/>
    <xf numFmtId="169" fontId="4" fillId="0" borderId="28" xfId="17" applyNumberFormat="1" applyFont="1" applyFill="1" applyBorder="1" applyProtection="1">
      <protection locked="0"/>
    </xf>
    <xf numFmtId="1" fontId="7" fillId="10" borderId="42" xfId="0" applyNumberFormat="1" applyFont="1" applyFill="1" applyBorder="1" applyAlignment="1">
      <alignment horizontal="left"/>
    </xf>
    <xf numFmtId="1" fontId="7" fillId="3" borderId="43" xfId="0" applyNumberFormat="1" applyFont="1" applyFill="1" applyBorder="1" applyAlignment="1">
      <alignment horizontal="left"/>
    </xf>
    <xf numFmtId="1" fontId="4" fillId="0" borderId="43" xfId="0" applyNumberFormat="1" applyFont="1" applyBorder="1" applyAlignment="1">
      <alignment horizontal="left"/>
    </xf>
    <xf numFmtId="1" fontId="7" fillId="6" borderId="43" xfId="0" applyNumberFormat="1" applyFont="1" applyFill="1" applyBorder="1" applyAlignment="1">
      <alignment horizontal="left"/>
    </xf>
    <xf numFmtId="1" fontId="7" fillId="2" borderId="43" xfId="0" applyNumberFormat="1" applyFont="1" applyFill="1" applyBorder="1" applyAlignment="1">
      <alignment horizontal="left"/>
    </xf>
    <xf numFmtId="1" fontId="7" fillId="7" borderId="44" xfId="0" applyNumberFormat="1" applyFont="1" applyFill="1" applyBorder="1" applyAlignment="1">
      <alignment horizontal="left"/>
    </xf>
    <xf numFmtId="0" fontId="7" fillId="10" borderId="42" xfId="0" applyFont="1" applyFill="1" applyBorder="1"/>
    <xf numFmtId="0" fontId="7" fillId="3" borderId="43" xfId="0" applyFont="1" applyFill="1" applyBorder="1"/>
    <xf numFmtId="0" fontId="4" fillId="0" borderId="43" xfId="0" applyFont="1" applyBorder="1"/>
    <xf numFmtId="1" fontId="7" fillId="6" borderId="43" xfId="0" applyNumberFormat="1" applyFont="1" applyFill="1" applyBorder="1"/>
    <xf numFmtId="1" fontId="7" fillId="2" borderId="43" xfId="0" applyNumberFormat="1" applyFont="1" applyFill="1" applyBorder="1"/>
    <xf numFmtId="1" fontId="7" fillId="7" borderId="44" xfId="0" applyNumberFormat="1" applyFont="1" applyFill="1" applyBorder="1"/>
    <xf numFmtId="169" fontId="4" fillId="10" borderId="42" xfId="17" applyNumberFormat="1" applyFont="1" applyFill="1" applyBorder="1"/>
    <xf numFmtId="169" fontId="7" fillId="3" borderId="43" xfId="17" applyNumberFormat="1" applyFont="1" applyFill="1" applyBorder="1"/>
    <xf numFmtId="169" fontId="4" fillId="0" borderId="43" xfId="17" applyNumberFormat="1" applyFont="1" applyFill="1" applyBorder="1"/>
    <xf numFmtId="169" fontId="7" fillId="0" borderId="43" xfId="17" applyNumberFormat="1" applyFont="1" applyFill="1" applyBorder="1"/>
    <xf numFmtId="169" fontId="7" fillId="0" borderId="43" xfId="17" applyNumberFormat="1" applyFont="1" applyBorder="1" applyProtection="1">
      <protection locked="0"/>
    </xf>
    <xf numFmtId="169" fontId="4" fillId="0" borderId="43" xfId="17" applyNumberFormat="1" applyFont="1" applyFill="1" applyBorder="1" applyProtection="1">
      <protection locked="0"/>
    </xf>
    <xf numFmtId="169" fontId="7" fillId="0" borderId="43" xfId="17" applyNumberFormat="1" applyFont="1" applyFill="1" applyBorder="1" applyProtection="1">
      <protection locked="0"/>
    </xf>
    <xf numFmtId="169" fontId="7" fillId="6" borderId="43" xfId="17" applyNumberFormat="1" applyFont="1" applyFill="1" applyBorder="1"/>
    <xf numFmtId="169" fontId="7" fillId="2" borderId="43" xfId="17" applyNumberFormat="1" applyFont="1" applyFill="1" applyBorder="1" applyProtection="1">
      <protection locked="0"/>
    </xf>
    <xf numFmtId="169" fontId="7" fillId="7" borderId="44" xfId="17" applyNumberFormat="1" applyFont="1" applyFill="1" applyBorder="1"/>
    <xf numFmtId="169" fontId="4" fillId="2" borderId="43" xfId="17" applyNumberFormat="1" applyFont="1" applyFill="1" applyBorder="1" applyProtection="1">
      <protection locked="0"/>
    </xf>
    <xf numFmtId="10" fontId="4" fillId="10" borderId="42" xfId="19" applyNumberFormat="1" applyFont="1" applyFill="1" applyBorder="1"/>
    <xf numFmtId="10" fontId="7" fillId="3" borderId="43" xfId="19" applyNumberFormat="1" applyFont="1" applyFill="1" applyBorder="1"/>
    <xf numFmtId="10" fontId="4" fillId="3" borderId="43" xfId="19" applyNumberFormat="1" applyFont="1" applyFill="1" applyBorder="1"/>
    <xf numFmtId="10" fontId="4" fillId="0" borderId="43" xfId="19" applyNumberFormat="1" applyFont="1" applyFill="1" applyBorder="1"/>
    <xf numFmtId="10" fontId="7" fillId="6" borderId="43" xfId="19" applyNumberFormat="1" applyFont="1" applyFill="1" applyBorder="1"/>
    <xf numFmtId="169" fontId="0" fillId="0" borderId="0" xfId="0" applyNumberFormat="1"/>
    <xf numFmtId="169" fontId="4" fillId="0" borderId="0" xfId="17" applyNumberFormat="1" applyFont="1" applyFill="1"/>
    <xf numFmtId="169" fontId="4" fillId="0" borderId="5" xfId="17" applyNumberFormat="1" applyFont="1" applyFill="1" applyBorder="1" applyAlignment="1" applyProtection="1">
      <alignment vertical="center"/>
      <protection locked="0"/>
    </xf>
    <xf numFmtId="43" fontId="0" fillId="0" borderId="0" xfId="0" applyNumberFormat="1"/>
    <xf numFmtId="1" fontId="4" fillId="0" borderId="43" xfId="0" applyNumberFormat="1" applyFont="1" applyFill="1" applyBorder="1" applyAlignment="1">
      <alignment horizontal="left"/>
    </xf>
    <xf numFmtId="1" fontId="4" fillId="0" borderId="43" xfId="0" applyNumberFormat="1" applyFont="1" applyFill="1" applyBorder="1"/>
    <xf numFmtId="0" fontId="4" fillId="0" borderId="43" xfId="0" applyFont="1" applyFill="1" applyBorder="1" applyAlignment="1">
      <alignment vertical="center"/>
    </xf>
    <xf numFmtId="0" fontId="4" fillId="0" borderId="43" xfId="0" applyFont="1" applyFill="1" applyBorder="1" applyAlignment="1">
      <alignment horizontal="left" vertical="center"/>
    </xf>
    <xf numFmtId="3" fontId="6" fillId="0" borderId="43" xfId="0" applyNumberFormat="1" applyFont="1" applyFill="1" applyBorder="1"/>
    <xf numFmtId="0" fontId="1" fillId="3" borderId="0" xfId="15" applyFont="1" applyFill="1"/>
    <xf numFmtId="0" fontId="8" fillId="9" borderId="8" xfId="15" applyFont="1" applyFill="1" applyBorder="1" applyAlignment="1">
      <alignment vertical="center"/>
    </xf>
    <xf numFmtId="0" fontId="8" fillId="9" borderId="24" xfId="15" applyFont="1" applyFill="1" applyBorder="1" applyAlignment="1">
      <alignment horizontal="center" vertical="center" wrapText="1"/>
    </xf>
    <xf numFmtId="0" fontId="8" fillId="3" borderId="0" xfId="15" applyFont="1" applyFill="1"/>
    <xf numFmtId="0" fontId="8" fillId="9" borderId="25" xfId="15" applyFont="1" applyFill="1" applyBorder="1" applyAlignment="1">
      <alignment vertical="center"/>
    </xf>
    <xf numFmtId="0" fontId="8" fillId="9" borderId="12" xfId="15" applyFont="1" applyFill="1" applyBorder="1" applyAlignment="1">
      <alignment horizontal="center" vertical="center" wrapText="1"/>
    </xf>
    <xf numFmtId="0" fontId="8" fillId="9" borderId="27" xfId="15" applyFont="1" applyFill="1" applyBorder="1" applyAlignment="1">
      <alignment horizontal="center" vertical="center" wrapText="1"/>
    </xf>
    <xf numFmtId="0" fontId="7" fillId="3" borderId="4" xfId="15" applyFont="1" applyFill="1" applyBorder="1" applyAlignment="1">
      <alignment horizontal="left" vertical="center"/>
    </xf>
    <xf numFmtId="0" fontId="7" fillId="3" borderId="5" xfId="15" applyFont="1" applyFill="1" applyBorder="1" applyAlignment="1">
      <alignment vertical="center"/>
    </xf>
    <xf numFmtId="9" fontId="7" fillId="0" borderId="6" xfId="19" applyFont="1" applyFill="1" applyBorder="1" applyAlignment="1">
      <alignment horizontal="center"/>
    </xf>
    <xf numFmtId="9" fontId="7" fillId="3" borderId="31" xfId="19" applyFont="1" applyFill="1" applyBorder="1" applyAlignment="1">
      <alignment horizontal="center"/>
    </xf>
    <xf numFmtId="0" fontId="4" fillId="3" borderId="0" xfId="15" applyFont="1" applyFill="1"/>
    <xf numFmtId="0" fontId="7" fillId="3" borderId="4" xfId="15" quotePrefix="1" applyFont="1" applyFill="1" applyBorder="1" applyAlignment="1">
      <alignment horizontal="left" vertical="center"/>
    </xf>
    <xf numFmtId="0" fontId="7" fillId="3" borderId="1" xfId="15" applyFont="1" applyFill="1" applyBorder="1" applyAlignment="1">
      <alignment vertical="center"/>
    </xf>
    <xf numFmtId="169" fontId="7" fillId="0" borderId="6" xfId="19" applyNumberFormat="1" applyFont="1" applyFill="1" applyBorder="1" applyAlignment="1">
      <alignment horizontal="center"/>
    </xf>
    <xf numFmtId="0" fontId="7" fillId="3" borderId="2" xfId="15" applyFont="1" applyFill="1" applyBorder="1" applyAlignment="1">
      <alignment horizontal="left" vertical="center"/>
    </xf>
    <xf numFmtId="0" fontId="4" fillId="3" borderId="2" xfId="15" applyFont="1" applyFill="1" applyBorder="1" applyAlignment="1">
      <alignment horizontal="left" vertical="center"/>
    </xf>
    <xf numFmtId="0" fontId="4" fillId="3" borderId="1" xfId="15" applyFont="1" applyFill="1" applyBorder="1" applyAlignment="1">
      <alignment vertical="center"/>
    </xf>
    <xf numFmtId="9" fontId="4" fillId="0" borderId="6" xfId="19" applyFont="1" applyFill="1" applyBorder="1" applyAlignment="1">
      <alignment horizontal="center"/>
    </xf>
    <xf numFmtId="9" fontId="4" fillId="3" borderId="31" xfId="19" applyFont="1" applyFill="1" applyBorder="1" applyAlignment="1">
      <alignment horizontal="center"/>
    </xf>
    <xf numFmtId="169" fontId="15" fillId="0" borderId="1" xfId="17" applyNumberFormat="1" applyFont="1" applyFill="1" applyBorder="1" applyAlignment="1" applyProtection="1">
      <alignment vertical="center"/>
      <protection locked="0"/>
    </xf>
    <xf numFmtId="0" fontId="4" fillId="3" borderId="4" xfId="15" quotePrefix="1" applyFont="1" applyFill="1" applyBorder="1" applyAlignment="1">
      <alignment horizontal="left" vertical="center"/>
    </xf>
    <xf numFmtId="0" fontId="1" fillId="9" borderId="2" xfId="15" applyFont="1" applyFill="1" applyBorder="1" applyAlignment="1">
      <alignment vertical="center"/>
    </xf>
    <xf numFmtId="0" fontId="2" fillId="11" borderId="1" xfId="15" applyFont="1" applyFill="1" applyBorder="1" applyAlignment="1">
      <alignment vertical="center"/>
    </xf>
    <xf numFmtId="9" fontId="2" fillId="11" borderId="7" xfId="19" applyFont="1" applyFill="1" applyBorder="1" applyAlignment="1">
      <alignment horizontal="center" vertical="center"/>
    </xf>
    <xf numFmtId="169" fontId="1" fillId="3" borderId="0" xfId="15" applyNumberFormat="1" applyFont="1" applyFill="1"/>
    <xf numFmtId="0" fontId="4" fillId="3" borderId="2" xfId="15" applyFont="1" applyFill="1" applyBorder="1" applyAlignment="1">
      <alignment vertical="center"/>
    </xf>
    <xf numFmtId="9" fontId="4" fillId="0" borderId="31" xfId="19" applyFont="1" applyFill="1" applyBorder="1" applyAlignment="1">
      <alignment horizontal="center"/>
    </xf>
    <xf numFmtId="0" fontId="1" fillId="11" borderId="2" xfId="15" applyFont="1" applyFill="1" applyBorder="1" applyAlignment="1">
      <alignment vertical="center"/>
    </xf>
    <xf numFmtId="0" fontId="2" fillId="12" borderId="2" xfId="15" applyFont="1" applyFill="1" applyBorder="1" applyAlignment="1">
      <alignment vertical="center"/>
    </xf>
    <xf numFmtId="0" fontId="2" fillId="12" borderId="1" xfId="15" applyFont="1" applyFill="1" applyBorder="1" applyAlignment="1">
      <alignment vertical="center"/>
    </xf>
    <xf numFmtId="9" fontId="2" fillId="12" borderId="1" xfId="19" applyFont="1" applyFill="1" applyBorder="1" applyAlignment="1">
      <alignment horizontal="center" vertical="center"/>
    </xf>
    <xf numFmtId="9" fontId="2" fillId="12" borderId="30" xfId="19" applyFont="1" applyFill="1" applyBorder="1" applyAlignment="1">
      <alignment horizontal="center" vertical="center"/>
    </xf>
    <xf numFmtId="9" fontId="2" fillId="12" borderId="7" xfId="19" applyFont="1" applyFill="1" applyBorder="1" applyAlignment="1">
      <alignment horizontal="center" vertical="center"/>
    </xf>
    <xf numFmtId="0" fontId="2" fillId="3" borderId="0" xfId="15" applyFont="1" applyFill="1"/>
    <xf numFmtId="169" fontId="7" fillId="12" borderId="1" xfId="17" applyNumberFormat="1" applyFont="1" applyFill="1" applyBorder="1" applyAlignment="1">
      <alignment horizontal="left" vertical="center" wrapText="1"/>
    </xf>
    <xf numFmtId="9" fontId="2" fillId="5" borderId="30" xfId="19" applyFont="1" applyFill="1" applyBorder="1" applyAlignment="1">
      <alignment horizontal="center" vertical="center"/>
    </xf>
    <xf numFmtId="169" fontId="7" fillId="5" borderId="2" xfId="17" applyNumberFormat="1" applyFont="1" applyFill="1" applyBorder="1" applyAlignment="1">
      <alignment vertical="center"/>
    </xf>
    <xf numFmtId="169" fontId="4" fillId="5" borderId="1" xfId="17" applyNumberFormat="1" applyFont="1" applyFill="1" applyBorder="1" applyAlignment="1">
      <alignment vertical="center"/>
    </xf>
    <xf numFmtId="164" fontId="10" fillId="0" borderId="1" xfId="18" applyFont="1" applyFill="1" applyBorder="1" applyAlignment="1" applyProtection="1">
      <alignment horizontal="center" vertical="center" wrapText="1"/>
    </xf>
    <xf numFmtId="0" fontId="1" fillId="8" borderId="23" xfId="15" applyFont="1" applyFill="1" applyBorder="1" applyAlignment="1">
      <alignment vertical="center"/>
    </xf>
    <xf numFmtId="0" fontId="2" fillId="8" borderId="24" xfId="15" applyFont="1" applyFill="1" applyBorder="1" applyAlignment="1">
      <alignment vertical="center"/>
    </xf>
    <xf numFmtId="9" fontId="2" fillId="8" borderId="21" xfId="19" applyFont="1" applyFill="1" applyBorder="1" applyAlignment="1">
      <alignment horizontal="center" vertical="center"/>
    </xf>
    <xf numFmtId="0" fontId="1" fillId="3" borderId="0" xfId="15" applyFont="1" applyFill="1" applyAlignment="1">
      <alignment vertical="center"/>
    </xf>
    <xf numFmtId="0" fontId="1" fillId="0" borderId="0" xfId="15" applyFont="1"/>
    <xf numFmtId="169" fontId="1" fillId="0" borderId="0" xfId="15" applyNumberFormat="1" applyFont="1"/>
    <xf numFmtId="170" fontId="1" fillId="3" borderId="0" xfId="17" applyNumberFormat="1" applyFont="1" applyFill="1"/>
    <xf numFmtId="170" fontId="1" fillId="3" borderId="0" xfId="15" applyNumberFormat="1" applyFont="1" applyFill="1"/>
    <xf numFmtId="0" fontId="2" fillId="0" borderId="0" xfId="15" applyFont="1"/>
    <xf numFmtId="165" fontId="1" fillId="3" borderId="0" xfId="17" applyFont="1" applyFill="1"/>
    <xf numFmtId="43" fontId="1" fillId="3" borderId="0" xfId="15" applyNumberFormat="1" applyFont="1" applyFill="1"/>
    <xf numFmtId="0" fontId="8" fillId="9" borderId="36" xfId="15" applyFont="1" applyFill="1" applyBorder="1" applyAlignment="1">
      <alignment vertical="center"/>
    </xf>
    <xf numFmtId="169" fontId="4" fillId="3" borderId="49" xfId="17" applyNumberFormat="1" applyFont="1" applyFill="1" applyBorder="1" applyAlignment="1">
      <alignment vertical="center"/>
    </xf>
    <xf numFmtId="169" fontId="4" fillId="3" borderId="50" xfId="17" applyNumberFormat="1" applyFont="1" applyFill="1" applyBorder="1" applyAlignment="1">
      <alignment horizontal="left" vertical="center" wrapText="1"/>
    </xf>
    <xf numFmtId="169" fontId="4" fillId="3" borderId="50" xfId="17" applyNumberFormat="1" applyFont="1" applyFill="1" applyBorder="1" applyAlignment="1">
      <alignment vertical="center"/>
    </xf>
    <xf numFmtId="169" fontId="4" fillId="0" borderId="50" xfId="17" applyNumberFormat="1" applyFont="1" applyFill="1" applyBorder="1" applyAlignment="1">
      <alignment vertical="center" wrapText="1"/>
    </xf>
    <xf numFmtId="164" fontId="1" fillId="3" borderId="0" xfId="15" applyNumberFormat="1" applyFont="1" applyFill="1"/>
    <xf numFmtId="0" fontId="1" fillId="8" borderId="39" xfId="15" applyFont="1" applyFill="1" applyBorder="1" applyAlignment="1">
      <alignment vertical="center"/>
    </xf>
    <xf numFmtId="0" fontId="2" fillId="8" borderId="14" xfId="15" applyFont="1" applyFill="1" applyBorder="1" applyAlignment="1">
      <alignment vertical="center"/>
    </xf>
    <xf numFmtId="168" fontId="1" fillId="3" borderId="0" xfId="15" applyNumberFormat="1" applyFont="1" applyFill="1"/>
    <xf numFmtId="0" fontId="4" fillId="0" borderId="2" xfId="15" applyFont="1" applyFill="1" applyBorder="1" applyAlignment="1">
      <alignment horizontal="left" vertical="center"/>
    </xf>
    <xf numFmtId="0" fontId="4" fillId="0" borderId="1" xfId="15" applyFont="1" applyFill="1" applyBorder="1" applyAlignment="1">
      <alignment vertical="center"/>
    </xf>
    <xf numFmtId="0" fontId="4" fillId="0" borderId="0" xfId="15" applyFont="1" applyFill="1"/>
    <xf numFmtId="9" fontId="7" fillId="0" borderId="31" xfId="19" applyFont="1" applyFill="1" applyBorder="1" applyAlignment="1">
      <alignment horizontal="center"/>
    </xf>
    <xf numFmtId="169" fontId="7" fillId="0" borderId="17" xfId="17" applyNumberFormat="1" applyFont="1" applyFill="1" applyBorder="1" applyAlignment="1" applyProtection="1">
      <alignment vertical="center"/>
      <protection locked="0"/>
    </xf>
    <xf numFmtId="0" fontId="3" fillId="12" borderId="1" xfId="15" applyFont="1" applyFill="1" applyBorder="1" applyAlignment="1">
      <alignment horizontal="left" vertical="center" wrapText="1"/>
    </xf>
    <xf numFmtId="1" fontId="7" fillId="0" borderId="43" xfId="0" applyNumberFormat="1" applyFont="1" applyFill="1" applyBorder="1" applyAlignment="1">
      <alignment horizontal="left"/>
    </xf>
    <xf numFmtId="0" fontId="7" fillId="0" borderId="43" xfId="0" applyFont="1" applyFill="1" applyBorder="1"/>
    <xf numFmtId="0" fontId="4" fillId="0" borderId="43" xfId="0" applyFont="1" applyFill="1" applyBorder="1"/>
    <xf numFmtId="3" fontId="7" fillId="0" borderId="43" xfId="0" applyNumberFormat="1" applyFont="1" applyFill="1" applyBorder="1"/>
    <xf numFmtId="3" fontId="4" fillId="0" borderId="43" xfId="0" applyNumberFormat="1" applyFont="1" applyFill="1" applyBorder="1"/>
    <xf numFmtId="170" fontId="14" fillId="0" borderId="48" xfId="1" applyNumberFormat="1" applyFont="1" applyFill="1" applyBorder="1" applyAlignment="1">
      <alignment horizontal="left"/>
    </xf>
    <xf numFmtId="165" fontId="7" fillId="3" borderId="0" xfId="1" applyFont="1" applyFill="1" applyBorder="1"/>
    <xf numFmtId="169" fontId="4" fillId="0" borderId="36" xfId="18" applyNumberFormat="1" applyFont="1" applyFill="1" applyBorder="1"/>
    <xf numFmtId="173" fontId="4" fillId="0" borderId="0" xfId="20" applyNumberFormat="1" applyFont="1" applyFill="1"/>
    <xf numFmtId="169" fontId="4" fillId="0" borderId="0" xfId="0" applyNumberFormat="1" applyFont="1" applyFill="1"/>
    <xf numFmtId="170" fontId="4" fillId="0" borderId="1" xfId="17" applyNumberFormat="1" applyFont="1" applyFill="1" applyBorder="1"/>
    <xf numFmtId="170" fontId="4" fillId="0" borderId="28" xfId="17" applyNumberFormat="1" applyFont="1" applyFill="1" applyBorder="1"/>
    <xf numFmtId="0" fontId="4" fillId="0" borderId="0" xfId="0" applyFont="1" applyFill="1"/>
    <xf numFmtId="165" fontId="4" fillId="0" borderId="0" xfId="17" applyFont="1" applyFill="1"/>
    <xf numFmtId="170" fontId="13" fillId="0" borderId="0" xfId="1" applyNumberFormat="1" applyFont="1" applyFill="1" applyBorder="1"/>
    <xf numFmtId="0" fontId="7" fillId="4" borderId="0" xfId="0" applyFont="1" applyFill="1" applyBorder="1" applyAlignment="1">
      <alignment horizontal="center" vertical="center" wrapText="1"/>
    </xf>
    <xf numFmtId="10" fontId="7" fillId="0" borderId="43" xfId="19" applyNumberFormat="1" applyFont="1" applyFill="1" applyBorder="1"/>
    <xf numFmtId="3" fontId="3" fillId="0" borderId="43" xfId="0" applyNumberFormat="1" applyFont="1" applyFill="1" applyBorder="1"/>
    <xf numFmtId="49" fontId="4" fillId="0" borderId="43" xfId="0" applyNumberFormat="1" applyFont="1" applyFill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8" xfId="0" applyFont="1" applyBorder="1" applyAlignment="1">
      <alignment horizontal="center"/>
    </xf>
    <xf numFmtId="1" fontId="11" fillId="7" borderId="45" xfId="0" applyNumberFormat="1" applyFont="1" applyFill="1" applyBorder="1" applyAlignment="1">
      <alignment horizontal="center" vertical="top" wrapText="1"/>
    </xf>
    <xf numFmtId="1" fontId="11" fillId="7" borderId="46" xfId="0" applyNumberFormat="1" applyFont="1" applyFill="1" applyBorder="1" applyAlignment="1">
      <alignment horizontal="center" vertical="top" wrapText="1"/>
    </xf>
    <xf numFmtId="1" fontId="11" fillId="7" borderId="47" xfId="0" applyNumberFormat="1" applyFont="1" applyFill="1" applyBorder="1" applyAlignment="1">
      <alignment horizontal="center" vertical="top" wrapText="1"/>
    </xf>
    <xf numFmtId="0" fontId="8" fillId="9" borderId="8" xfId="15" applyFont="1" applyFill="1" applyBorder="1" applyAlignment="1">
      <alignment horizontal="center" vertical="center" wrapText="1"/>
    </xf>
    <xf numFmtId="0" fontId="8" fillId="9" borderId="25" xfId="15" applyFont="1" applyFill="1" applyBorder="1" applyAlignment="1">
      <alignment horizontal="center" vertical="center" wrapText="1"/>
    </xf>
    <xf numFmtId="0" fontId="8" fillId="9" borderId="12" xfId="15" applyFont="1" applyFill="1" applyBorder="1" applyAlignment="1">
      <alignment horizontal="center" vertical="center" wrapText="1"/>
    </xf>
    <xf numFmtId="0" fontId="8" fillId="9" borderId="24" xfId="15" applyFont="1" applyFill="1" applyBorder="1" applyAlignment="1">
      <alignment horizontal="center" vertical="center" wrapText="1"/>
    </xf>
    <xf numFmtId="0" fontId="8" fillId="9" borderId="9" xfId="15" applyFont="1" applyFill="1" applyBorder="1" applyAlignment="1">
      <alignment horizontal="center" vertical="center" wrapText="1"/>
    </xf>
    <xf numFmtId="0" fontId="8" fillId="9" borderId="11" xfId="15" applyFont="1" applyFill="1" applyBorder="1" applyAlignment="1">
      <alignment horizontal="center" vertical="center" wrapText="1"/>
    </xf>
    <xf numFmtId="0" fontId="1" fillId="3" borderId="14" xfId="15" applyFont="1" applyFill="1" applyBorder="1" applyAlignment="1">
      <alignment horizontal="center" vertical="center"/>
    </xf>
    <xf numFmtId="0" fontId="2" fillId="3" borderId="10" xfId="15" applyFont="1" applyFill="1" applyBorder="1" applyAlignment="1">
      <alignment horizontal="center" vertical="center"/>
    </xf>
    <xf numFmtId="0" fontId="2" fillId="3" borderId="9" xfId="15" applyFont="1" applyFill="1" applyBorder="1" applyAlignment="1">
      <alignment horizontal="center" vertical="center"/>
    </xf>
    <xf numFmtId="0" fontId="2" fillId="3" borderId="26" xfId="15" applyFont="1" applyFill="1" applyBorder="1" applyAlignment="1">
      <alignment horizontal="center" vertical="center"/>
    </xf>
    <xf numFmtId="0" fontId="2" fillId="3" borderId="16" xfId="15" applyFont="1" applyFill="1" applyBorder="1" applyAlignment="1">
      <alignment horizontal="center" vertical="center"/>
    </xf>
    <xf numFmtId="0" fontId="2" fillId="3" borderId="0" xfId="15" applyFont="1" applyFill="1" applyAlignment="1">
      <alignment horizontal="center" vertical="center"/>
    </xf>
    <xf numFmtId="0" fontId="2" fillId="3" borderId="18" xfId="15" applyFont="1" applyFill="1" applyBorder="1" applyAlignment="1">
      <alignment horizontal="center" vertical="center"/>
    </xf>
    <xf numFmtId="0" fontId="2" fillId="3" borderId="13" xfId="15" applyFont="1" applyFill="1" applyBorder="1" applyAlignment="1">
      <alignment horizontal="center" vertical="center"/>
    </xf>
    <xf numFmtId="0" fontId="2" fillId="3" borderId="14" xfId="15" applyFont="1" applyFill="1" applyBorder="1" applyAlignment="1">
      <alignment horizontal="center" vertical="center"/>
    </xf>
    <xf numFmtId="0" fontId="2" fillId="3" borderId="15" xfId="15" applyFont="1" applyFill="1" applyBorder="1" applyAlignment="1">
      <alignment horizontal="center" vertical="center"/>
    </xf>
    <xf numFmtId="0" fontId="2" fillId="3" borderId="12" xfId="15" applyFont="1" applyFill="1" applyBorder="1" applyAlignment="1">
      <alignment horizontal="center" vertical="center"/>
    </xf>
    <xf numFmtId="0" fontId="2" fillId="3" borderId="24" xfId="15" applyFont="1" applyFill="1" applyBorder="1" applyAlignment="1">
      <alignment horizontal="center" vertical="center"/>
    </xf>
    <xf numFmtId="0" fontId="2" fillId="3" borderId="11" xfId="15" applyFont="1" applyFill="1" applyBorder="1" applyAlignment="1">
      <alignment horizontal="center" vertical="center"/>
    </xf>
    <xf numFmtId="0" fontId="2" fillId="0" borderId="12" xfId="15" applyFont="1" applyFill="1" applyBorder="1" applyAlignment="1">
      <alignment horizontal="center" vertical="center"/>
    </xf>
    <xf numFmtId="0" fontId="2" fillId="0" borderId="24" xfId="15" applyFont="1" applyFill="1" applyBorder="1" applyAlignment="1">
      <alignment horizontal="center" vertical="center"/>
    </xf>
    <xf numFmtId="0" fontId="2" fillId="0" borderId="11" xfId="15" applyFont="1" applyFill="1" applyBorder="1" applyAlignment="1">
      <alignment horizontal="center" vertical="center"/>
    </xf>
    <xf numFmtId="0" fontId="8" fillId="9" borderId="36" xfId="15" applyFont="1" applyFill="1" applyBorder="1" applyAlignment="1">
      <alignment horizontal="center" vertical="center" wrapText="1"/>
    </xf>
    <xf numFmtId="9" fontId="4" fillId="0" borderId="6" xfId="21" applyFont="1" applyFill="1" applyBorder="1" applyAlignment="1">
      <alignment horizontal="center"/>
    </xf>
    <xf numFmtId="9" fontId="2" fillId="8" borderId="20" xfId="21" applyFont="1" applyFill="1" applyBorder="1" applyAlignment="1">
      <alignment vertical="center"/>
    </xf>
    <xf numFmtId="9" fontId="7" fillId="12" borderId="1" xfId="21" applyFont="1" applyFill="1" applyBorder="1" applyAlignment="1">
      <alignment vertical="center"/>
    </xf>
    <xf numFmtId="9" fontId="7" fillId="5" borderId="1" xfId="21" applyFont="1" applyFill="1" applyBorder="1" applyAlignment="1">
      <alignment vertical="center"/>
    </xf>
    <xf numFmtId="9" fontId="2" fillId="9" borderId="1" xfId="21" applyFont="1" applyFill="1" applyBorder="1" applyAlignment="1">
      <alignment vertical="center"/>
    </xf>
    <xf numFmtId="9" fontId="7" fillId="0" borderId="6" xfId="21" applyFont="1" applyFill="1" applyBorder="1" applyAlignment="1">
      <alignment horizontal="center"/>
    </xf>
    <xf numFmtId="9" fontId="4" fillId="12" borderId="1" xfId="21" applyFont="1" applyFill="1" applyBorder="1" applyAlignment="1">
      <alignment vertical="center"/>
    </xf>
  </cellXfs>
  <cellStyles count="22">
    <cellStyle name="Millares" xfId="1" builtinId="3"/>
    <cellStyle name="Millares [0] 2" xfId="7"/>
    <cellStyle name="Millares [0] 3" xfId="18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" xfId="20" builtinId="4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21" builtinId="5"/>
    <cellStyle name="Porcentaje 2" xfId="6"/>
    <cellStyle name="Porcentaje 3" xfId="19"/>
  </cellStyles>
  <dxfs count="0"/>
  <tableStyles count="0" defaultTableStyle="TableStyleMedium9" defaultPivotStyle="PivotStyleLight16"/>
  <colors>
    <mruColors>
      <color rgb="FFDCE6F1"/>
      <color rgb="FFDDD9C4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95250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120"/>
  <sheetViews>
    <sheetView tabSelected="1" zoomScaleNormal="100" workbookViewId="0">
      <pane ySplit="6" topLeftCell="A7" activePane="bottomLeft" state="frozen"/>
      <selection sqref="B1:I94"/>
      <selection pane="bottomLeft" activeCell="B1" sqref="B1:I1"/>
    </sheetView>
  </sheetViews>
  <sheetFormatPr baseColWidth="10" defaultColWidth="11.42578125" defaultRowHeight="12.75" x14ac:dyDescent="0.2"/>
  <cols>
    <col min="1" max="1" width="1.7109375" style="1" customWidth="1"/>
    <col min="2" max="2" width="19.140625" style="5" customWidth="1"/>
    <col min="3" max="3" width="61" style="1" customWidth="1"/>
    <col min="4" max="5" width="18" style="1" customWidth="1"/>
    <col min="6" max="6" width="16.5703125" style="1" customWidth="1"/>
    <col min="7" max="7" width="19" style="3" customWidth="1"/>
    <col min="8" max="8" width="17.7109375" style="208" bestFit="1" customWidth="1"/>
    <col min="9" max="9" width="10.7109375" style="1" customWidth="1"/>
    <col min="10" max="10" width="17" customWidth="1"/>
    <col min="11" max="11" width="16.7109375" customWidth="1"/>
    <col min="12" max="12" width="16.42578125" customWidth="1"/>
    <col min="13" max="13" width="14.28515625" customWidth="1"/>
    <col min="14" max="14" width="16.28515625" customWidth="1"/>
    <col min="15" max="15" width="15.28515625" customWidth="1"/>
    <col min="16" max="16" width="0.140625" customWidth="1"/>
    <col min="17" max="19" width="12.7109375" customWidth="1"/>
    <col min="20" max="20" width="16.7109375" customWidth="1"/>
    <col min="21" max="21" width="12.140625" customWidth="1"/>
    <col min="22" max="23" width="11.42578125" customWidth="1"/>
    <col min="24" max="24" width="12.7109375" customWidth="1"/>
    <col min="25" max="31" width="11.42578125" customWidth="1"/>
    <col min="32" max="32" width="17.140625" customWidth="1"/>
    <col min="33" max="33" width="13.42578125" customWidth="1"/>
    <col min="34" max="34" width="18" bestFit="1" customWidth="1"/>
    <col min="35" max="36" width="17" bestFit="1" customWidth="1"/>
    <col min="38" max="16384" width="11.42578125" style="1"/>
  </cols>
  <sheetData>
    <row r="1" spans="2:11" ht="13.5" thickBot="1" x14ac:dyDescent="0.25">
      <c r="B1" s="224" t="s">
        <v>13</v>
      </c>
      <c r="C1" s="225"/>
      <c r="D1" s="225"/>
      <c r="E1" s="225"/>
      <c r="F1" s="225"/>
      <c r="G1" s="225"/>
      <c r="H1" s="225"/>
      <c r="I1" s="226"/>
    </row>
    <row r="2" spans="2:11" x14ac:dyDescent="0.2">
      <c r="B2" s="215" t="s">
        <v>14</v>
      </c>
      <c r="C2" s="216"/>
      <c r="D2" s="216"/>
      <c r="E2" s="216"/>
      <c r="F2" s="216"/>
      <c r="G2" s="216"/>
      <c r="H2" s="216"/>
      <c r="I2" s="217"/>
    </row>
    <row r="3" spans="2:11" x14ac:dyDescent="0.2">
      <c r="B3" s="218" t="s">
        <v>182</v>
      </c>
      <c r="C3" s="227"/>
      <c r="D3" s="227"/>
      <c r="E3" s="227"/>
      <c r="F3" s="227"/>
      <c r="G3" s="227"/>
      <c r="H3" s="227"/>
      <c r="I3" s="220"/>
    </row>
    <row r="4" spans="2:11" x14ac:dyDescent="0.2">
      <c r="B4" s="218" t="s">
        <v>249</v>
      </c>
      <c r="C4" s="227"/>
      <c r="D4" s="227"/>
      <c r="E4" s="227"/>
      <c r="F4" s="227"/>
      <c r="G4" s="227"/>
      <c r="H4" s="227"/>
      <c r="I4" s="220"/>
    </row>
    <row r="5" spans="2:11" ht="13.5" thickBot="1" x14ac:dyDescent="0.25">
      <c r="B5" s="228" t="s">
        <v>299</v>
      </c>
      <c r="C5" s="229"/>
      <c r="D5" s="229"/>
      <c r="E5" s="229"/>
      <c r="F5" s="229"/>
      <c r="G5" s="229"/>
      <c r="H5" s="229"/>
      <c r="I5" s="230"/>
    </row>
    <row r="6" spans="2:11" ht="30" customHeight="1" thickBot="1" x14ac:dyDescent="0.25">
      <c r="B6" s="54" t="s">
        <v>180</v>
      </c>
      <c r="C6" s="22" t="s">
        <v>0</v>
      </c>
      <c r="D6" s="22" t="s">
        <v>15</v>
      </c>
      <c r="E6" s="22" t="s">
        <v>52</v>
      </c>
      <c r="F6" s="22" t="s">
        <v>53</v>
      </c>
      <c r="G6" s="22" t="s">
        <v>16</v>
      </c>
      <c r="H6" s="22" t="s">
        <v>300</v>
      </c>
      <c r="I6" s="23" t="s">
        <v>172</v>
      </c>
      <c r="K6" s="211"/>
    </row>
    <row r="7" spans="2:11" ht="16.5" customHeight="1" x14ac:dyDescent="0.2">
      <c r="B7" s="93">
        <v>1</v>
      </c>
      <c r="C7" s="99" t="s">
        <v>81</v>
      </c>
      <c r="D7" s="105">
        <v>97763527478</v>
      </c>
      <c r="E7" s="105">
        <v>3000000000</v>
      </c>
      <c r="F7" s="105">
        <v>0</v>
      </c>
      <c r="G7" s="105">
        <v>100763527478</v>
      </c>
      <c r="H7" s="105">
        <v>23181930861</v>
      </c>
      <c r="I7" s="116">
        <v>0.2300627165524885</v>
      </c>
      <c r="K7" s="121"/>
    </row>
    <row r="8" spans="2:11" ht="16.5" customHeight="1" x14ac:dyDescent="0.2">
      <c r="B8" s="94" t="s">
        <v>82</v>
      </c>
      <c r="C8" s="100" t="s">
        <v>83</v>
      </c>
      <c r="D8" s="106">
        <v>97042425353</v>
      </c>
      <c r="E8" s="106">
        <v>3000000000</v>
      </c>
      <c r="F8" s="106">
        <v>0</v>
      </c>
      <c r="G8" s="108">
        <v>100042425353</v>
      </c>
      <c r="H8" s="108">
        <v>23169358636</v>
      </c>
      <c r="I8" s="117">
        <v>0.23159533122319703</v>
      </c>
      <c r="J8" s="121"/>
    </row>
    <row r="9" spans="2:11" ht="16.5" customHeight="1" x14ac:dyDescent="0.2">
      <c r="B9" s="125" t="s">
        <v>84</v>
      </c>
      <c r="C9" s="198" t="s">
        <v>85</v>
      </c>
      <c r="D9" s="107">
        <v>63138111537</v>
      </c>
      <c r="E9" s="107">
        <v>0</v>
      </c>
      <c r="F9" s="107">
        <v>0</v>
      </c>
      <c r="G9" s="107">
        <v>63138111537</v>
      </c>
      <c r="H9" s="107">
        <v>14115051951</v>
      </c>
      <c r="I9" s="119">
        <v>0.22355834863271673</v>
      </c>
    </row>
    <row r="10" spans="2:11" ht="16.5" customHeight="1" x14ac:dyDescent="0.2">
      <c r="B10" s="125" t="s">
        <v>86</v>
      </c>
      <c r="C10" s="198" t="s">
        <v>87</v>
      </c>
      <c r="D10" s="107">
        <v>63138111537</v>
      </c>
      <c r="E10" s="107">
        <v>0</v>
      </c>
      <c r="F10" s="107">
        <v>0</v>
      </c>
      <c r="G10" s="107">
        <v>63138111537</v>
      </c>
      <c r="H10" s="107">
        <v>14115051951</v>
      </c>
      <c r="I10" s="119">
        <v>0.22355834863271673</v>
      </c>
    </row>
    <row r="11" spans="2:11" ht="16.5" customHeight="1" x14ac:dyDescent="0.2">
      <c r="B11" s="125" t="s">
        <v>88</v>
      </c>
      <c r="C11" s="198" t="s">
        <v>89</v>
      </c>
      <c r="D11" s="107">
        <v>63138111537</v>
      </c>
      <c r="E11" s="107">
        <v>0</v>
      </c>
      <c r="F11" s="107">
        <v>0</v>
      </c>
      <c r="G11" s="107">
        <v>63138111537</v>
      </c>
      <c r="H11" s="107">
        <v>14115051951</v>
      </c>
      <c r="I11" s="119">
        <v>0.22355834863271673</v>
      </c>
    </row>
    <row r="12" spans="2:11" ht="16.5" customHeight="1" x14ac:dyDescent="0.2">
      <c r="B12" s="196" t="s">
        <v>90</v>
      </c>
      <c r="C12" s="197" t="s">
        <v>91</v>
      </c>
      <c r="D12" s="108">
        <v>60442601572</v>
      </c>
      <c r="E12" s="108">
        <v>0</v>
      </c>
      <c r="F12" s="108">
        <v>0</v>
      </c>
      <c r="G12" s="108">
        <v>60442601572</v>
      </c>
      <c r="H12" s="108">
        <v>14046905429</v>
      </c>
      <c r="I12" s="212">
        <v>0.23240074159063367</v>
      </c>
    </row>
    <row r="13" spans="2:11" ht="16.5" customHeight="1" x14ac:dyDescent="0.2">
      <c r="B13" s="127" t="s">
        <v>134</v>
      </c>
      <c r="C13" s="128" t="s">
        <v>135</v>
      </c>
      <c r="D13" s="107">
        <v>59816788239</v>
      </c>
      <c r="E13" s="107"/>
      <c r="F13" s="107"/>
      <c r="G13" s="107">
        <v>59816788239</v>
      </c>
      <c r="H13" s="107">
        <v>8181628325</v>
      </c>
      <c r="I13" s="119">
        <v>0.13677812811196127</v>
      </c>
    </row>
    <row r="14" spans="2:11" ht="16.5" customHeight="1" x14ac:dyDescent="0.2">
      <c r="B14" s="127" t="s">
        <v>136</v>
      </c>
      <c r="C14" s="128" t="s">
        <v>137</v>
      </c>
      <c r="D14" s="107">
        <v>625813333</v>
      </c>
      <c r="E14" s="107"/>
      <c r="F14" s="107"/>
      <c r="G14" s="107">
        <v>625813333</v>
      </c>
      <c r="H14" s="107">
        <v>5865277104</v>
      </c>
      <c r="I14" s="119">
        <v>9.3722469540290216</v>
      </c>
    </row>
    <row r="15" spans="2:11" ht="16.5" customHeight="1" x14ac:dyDescent="0.2">
      <c r="B15" s="196" t="s">
        <v>92</v>
      </c>
      <c r="C15" s="197" t="s">
        <v>93</v>
      </c>
      <c r="D15" s="108">
        <v>2695509965</v>
      </c>
      <c r="E15" s="108">
        <v>0</v>
      </c>
      <c r="F15" s="108">
        <v>0</v>
      </c>
      <c r="G15" s="108">
        <v>2695509965</v>
      </c>
      <c r="H15" s="108">
        <v>68146522</v>
      </c>
      <c r="I15" s="212">
        <v>2.5281495110332491E-2</v>
      </c>
    </row>
    <row r="16" spans="2:11" ht="16.5" customHeight="1" x14ac:dyDescent="0.2">
      <c r="B16" s="127" t="s">
        <v>138</v>
      </c>
      <c r="C16" s="128" t="s">
        <v>139</v>
      </c>
      <c r="D16" s="107">
        <v>2297382386</v>
      </c>
      <c r="E16" s="107">
        <v>0</v>
      </c>
      <c r="F16" s="107">
        <v>0</v>
      </c>
      <c r="G16" s="107">
        <v>2297382386</v>
      </c>
      <c r="H16" s="107">
        <v>32964647</v>
      </c>
      <c r="I16" s="212">
        <v>1.4348785470317435E-2</v>
      </c>
    </row>
    <row r="17" spans="2:37" ht="16.5" customHeight="1" x14ac:dyDescent="0.2">
      <c r="B17" s="127" t="s">
        <v>140</v>
      </c>
      <c r="C17" s="128" t="s">
        <v>141</v>
      </c>
      <c r="D17" s="107">
        <v>398127579</v>
      </c>
      <c r="E17" s="107">
        <v>0</v>
      </c>
      <c r="F17" s="107">
        <v>0</v>
      </c>
      <c r="G17" s="107">
        <v>398127579</v>
      </c>
      <c r="H17" s="107">
        <v>35181875</v>
      </c>
      <c r="I17" s="212">
        <v>8.8368344359283882E-2</v>
      </c>
    </row>
    <row r="18" spans="2:37" ht="16.5" hidden="1" customHeight="1" x14ac:dyDescent="0.2">
      <c r="B18" s="127" t="s">
        <v>142</v>
      </c>
      <c r="C18" s="128" t="s">
        <v>143</v>
      </c>
      <c r="D18" s="107">
        <v>0</v>
      </c>
      <c r="E18" s="107">
        <v>0</v>
      </c>
      <c r="F18" s="107">
        <v>0</v>
      </c>
      <c r="G18" s="107">
        <v>0</v>
      </c>
      <c r="H18" s="108"/>
      <c r="I18" s="212" t="e">
        <v>#DIV/0!</v>
      </c>
    </row>
    <row r="19" spans="2:37" ht="16.5" customHeight="1" x14ac:dyDescent="0.2">
      <c r="B19" s="196" t="s">
        <v>94</v>
      </c>
      <c r="C19" s="197" t="s">
        <v>95</v>
      </c>
      <c r="D19" s="111">
        <v>33904313816</v>
      </c>
      <c r="E19" s="111">
        <v>3000000000</v>
      </c>
      <c r="F19" s="111">
        <v>0</v>
      </c>
      <c r="G19" s="111">
        <v>36904313816</v>
      </c>
      <c r="H19" s="111">
        <v>9054306685</v>
      </c>
      <c r="I19" s="212">
        <v>0.73425417223249401</v>
      </c>
    </row>
    <row r="20" spans="2:37" ht="16.5" customHeight="1" x14ac:dyDescent="0.2">
      <c r="B20" s="125" t="s">
        <v>96</v>
      </c>
      <c r="C20" s="198" t="s">
        <v>74</v>
      </c>
      <c r="D20" s="107">
        <v>1881110212</v>
      </c>
      <c r="E20" s="107">
        <v>0</v>
      </c>
      <c r="F20" s="107">
        <v>0</v>
      </c>
      <c r="G20" s="107">
        <v>1881110212</v>
      </c>
      <c r="H20" s="107">
        <v>544975781</v>
      </c>
      <c r="I20" s="119">
        <v>0.28970964993092069</v>
      </c>
    </row>
    <row r="21" spans="2:37" s="2" customFormat="1" ht="16.5" customHeight="1" x14ac:dyDescent="0.2">
      <c r="B21" s="125" t="s">
        <v>97</v>
      </c>
      <c r="C21" s="198" t="s">
        <v>98</v>
      </c>
      <c r="D21" s="110">
        <v>1881110212</v>
      </c>
      <c r="E21" s="110">
        <v>0</v>
      </c>
      <c r="F21" s="110">
        <v>0</v>
      </c>
      <c r="G21" s="110">
        <v>1881110212</v>
      </c>
      <c r="H21" s="110">
        <v>544975781</v>
      </c>
      <c r="I21" s="119">
        <v>0.28970964993092069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2:37" ht="16.5" customHeight="1" x14ac:dyDescent="0.2">
      <c r="B22" s="125" t="s">
        <v>99</v>
      </c>
      <c r="C22" s="129" t="s">
        <v>100</v>
      </c>
      <c r="D22" s="110">
        <v>1881110212</v>
      </c>
      <c r="E22" s="110">
        <v>0</v>
      </c>
      <c r="F22" s="110">
        <v>0</v>
      </c>
      <c r="G22" s="110">
        <v>1881110212</v>
      </c>
      <c r="H22" s="110">
        <v>544975781</v>
      </c>
      <c r="I22" s="119">
        <v>0.28970964993092069</v>
      </c>
    </row>
    <row r="23" spans="2:37" ht="16.5" customHeight="1" x14ac:dyDescent="0.2">
      <c r="B23" s="196" t="s">
        <v>101</v>
      </c>
      <c r="C23" s="213" t="s">
        <v>102</v>
      </c>
      <c r="D23" s="111">
        <v>1881110212</v>
      </c>
      <c r="E23" s="111">
        <v>0</v>
      </c>
      <c r="F23" s="111">
        <v>0</v>
      </c>
      <c r="G23" s="111">
        <v>1881110212</v>
      </c>
      <c r="H23" s="111">
        <v>544975781</v>
      </c>
      <c r="I23" s="212">
        <v>0.28970964993092069</v>
      </c>
    </row>
    <row r="24" spans="2:37" ht="16.5" customHeight="1" x14ac:dyDescent="0.2">
      <c r="B24" s="125" t="s">
        <v>176</v>
      </c>
      <c r="C24" s="129" t="s">
        <v>177</v>
      </c>
      <c r="D24" s="110">
        <v>1881110212</v>
      </c>
      <c r="E24" s="110"/>
      <c r="F24" s="110">
        <v>0</v>
      </c>
      <c r="G24" s="107">
        <v>1881110212</v>
      </c>
      <c r="H24" s="110">
        <v>544975781</v>
      </c>
      <c r="I24" s="119">
        <v>0.28970964993092069</v>
      </c>
    </row>
    <row r="25" spans="2:37" ht="16.5" customHeight="1" x14ac:dyDescent="0.2">
      <c r="B25" s="214" t="s">
        <v>103</v>
      </c>
      <c r="C25" s="129" t="s">
        <v>104</v>
      </c>
      <c r="D25" s="110">
        <v>30860925584</v>
      </c>
      <c r="E25" s="110">
        <v>0</v>
      </c>
      <c r="F25" s="110">
        <v>0</v>
      </c>
      <c r="G25" s="110">
        <v>30860925584</v>
      </c>
      <c r="H25" s="110">
        <v>8148913712</v>
      </c>
      <c r="I25" s="119">
        <v>0.26405279679054228</v>
      </c>
    </row>
    <row r="26" spans="2:37" ht="16.5" customHeight="1" x14ac:dyDescent="0.2">
      <c r="B26" s="196" t="s">
        <v>105</v>
      </c>
      <c r="C26" s="197" t="s">
        <v>106</v>
      </c>
      <c r="D26" s="108">
        <v>711766320</v>
      </c>
      <c r="E26" s="108"/>
      <c r="F26" s="108">
        <v>0</v>
      </c>
      <c r="G26" s="108">
        <v>711766320</v>
      </c>
      <c r="H26" s="108">
        <v>127923452</v>
      </c>
      <c r="I26" s="212">
        <v>0.17972675638824831</v>
      </c>
    </row>
    <row r="27" spans="2:37" ht="16.5" customHeight="1" x14ac:dyDescent="0.2">
      <c r="B27" s="196" t="s">
        <v>107</v>
      </c>
      <c r="C27" s="197" t="s">
        <v>108</v>
      </c>
      <c r="D27" s="111">
        <v>596493000</v>
      </c>
      <c r="E27" s="111">
        <v>0</v>
      </c>
      <c r="F27" s="111">
        <v>0</v>
      </c>
      <c r="G27" s="111">
        <v>596493000</v>
      </c>
      <c r="H27" s="111">
        <v>130191253</v>
      </c>
      <c r="I27" s="212">
        <v>0.21826115813597141</v>
      </c>
    </row>
    <row r="28" spans="2:37" ht="16.5" customHeight="1" x14ac:dyDescent="0.2">
      <c r="B28" s="125" t="s">
        <v>144</v>
      </c>
      <c r="C28" s="198" t="s">
        <v>145</v>
      </c>
      <c r="D28" s="110">
        <v>376740000</v>
      </c>
      <c r="E28" s="110">
        <v>0</v>
      </c>
      <c r="F28" s="110">
        <v>0</v>
      </c>
      <c r="G28" s="107">
        <v>376740000</v>
      </c>
      <c r="H28" s="107">
        <v>76460269</v>
      </c>
      <c r="I28" s="119">
        <v>0.20295235175452567</v>
      </c>
    </row>
    <row r="29" spans="2:37" ht="16.5" customHeight="1" x14ac:dyDescent="0.2">
      <c r="B29" s="125" t="s">
        <v>146</v>
      </c>
      <c r="C29" s="198" t="s">
        <v>147</v>
      </c>
      <c r="D29" s="110">
        <v>219753000</v>
      </c>
      <c r="E29" s="110">
        <v>0</v>
      </c>
      <c r="F29" s="110">
        <v>0</v>
      </c>
      <c r="G29" s="107">
        <v>219753000</v>
      </c>
      <c r="H29" s="107">
        <v>53730984</v>
      </c>
      <c r="I29" s="119">
        <v>0.24450625930021433</v>
      </c>
    </row>
    <row r="30" spans="2:37" ht="16.5" customHeight="1" x14ac:dyDescent="0.2">
      <c r="B30" s="196" t="s">
        <v>109</v>
      </c>
      <c r="C30" s="197" t="s">
        <v>110</v>
      </c>
      <c r="D30" s="111">
        <v>2152633506</v>
      </c>
      <c r="E30" s="111">
        <v>0</v>
      </c>
      <c r="F30" s="111">
        <v>0</v>
      </c>
      <c r="G30" s="111">
        <v>2152633506</v>
      </c>
      <c r="H30" s="111">
        <v>804386466</v>
      </c>
      <c r="I30" s="212">
        <v>0.37367552988372005</v>
      </c>
    </row>
    <row r="31" spans="2:37" ht="16.5" customHeight="1" x14ac:dyDescent="0.2">
      <c r="B31" s="125" t="s">
        <v>148</v>
      </c>
      <c r="C31" s="198" t="s">
        <v>149</v>
      </c>
      <c r="D31" s="110">
        <v>1837023028</v>
      </c>
      <c r="E31" s="110"/>
      <c r="F31" s="110">
        <v>0</v>
      </c>
      <c r="G31" s="107">
        <v>1837023028</v>
      </c>
      <c r="H31" s="107">
        <v>454780175</v>
      </c>
      <c r="I31" s="119">
        <v>0.24756367670313167</v>
      </c>
    </row>
    <row r="32" spans="2:37" ht="16.5" customHeight="1" x14ac:dyDescent="0.2">
      <c r="B32" s="125" t="s">
        <v>150</v>
      </c>
      <c r="C32" s="198" t="s">
        <v>151</v>
      </c>
      <c r="D32" s="110">
        <v>315610478</v>
      </c>
      <c r="E32" s="110"/>
      <c r="F32" s="110">
        <v>0</v>
      </c>
      <c r="G32" s="107">
        <v>315610478</v>
      </c>
      <c r="H32" s="107">
        <v>349606291</v>
      </c>
      <c r="I32" s="119">
        <v>1.1077144625090678</v>
      </c>
    </row>
    <row r="33" spans="2:9" ht="16.5" customHeight="1" x14ac:dyDescent="0.2">
      <c r="B33" s="196" t="s">
        <v>111</v>
      </c>
      <c r="C33" s="199" t="s">
        <v>112</v>
      </c>
      <c r="D33" s="111">
        <v>6164881513</v>
      </c>
      <c r="E33" s="111">
        <v>0</v>
      </c>
      <c r="F33" s="111">
        <v>0</v>
      </c>
      <c r="G33" s="111">
        <v>6164881513</v>
      </c>
      <c r="H33" s="111">
        <v>765302141</v>
      </c>
      <c r="I33" s="212">
        <v>0.12413898618914138</v>
      </c>
    </row>
    <row r="34" spans="2:9" ht="16.5" customHeight="1" x14ac:dyDescent="0.2">
      <c r="B34" s="125" t="s">
        <v>152</v>
      </c>
      <c r="C34" s="200" t="s">
        <v>153</v>
      </c>
      <c r="D34" s="110">
        <v>3636758513</v>
      </c>
      <c r="E34" s="110"/>
      <c r="F34" s="110">
        <v>0</v>
      </c>
      <c r="G34" s="107">
        <v>3636758513</v>
      </c>
      <c r="H34" s="203">
        <v>0</v>
      </c>
      <c r="I34" s="119">
        <v>0</v>
      </c>
    </row>
    <row r="35" spans="2:9" ht="16.5" customHeight="1" x14ac:dyDescent="0.2">
      <c r="B35" s="125" t="s">
        <v>154</v>
      </c>
      <c r="C35" s="200" t="s">
        <v>155</v>
      </c>
      <c r="D35" s="110">
        <v>2528123000</v>
      </c>
      <c r="E35" s="110"/>
      <c r="F35" s="110">
        <v>0</v>
      </c>
      <c r="G35" s="107">
        <v>2528123000</v>
      </c>
      <c r="H35" s="107">
        <v>765302141</v>
      </c>
      <c r="I35" s="119">
        <v>0.30271554865012501</v>
      </c>
    </row>
    <row r="36" spans="2:9" ht="16.5" customHeight="1" x14ac:dyDescent="0.2">
      <c r="B36" s="196" t="s">
        <v>113</v>
      </c>
      <c r="C36" s="197" t="s">
        <v>114</v>
      </c>
      <c r="D36" s="111">
        <v>22809520</v>
      </c>
      <c r="E36" s="111">
        <v>0</v>
      </c>
      <c r="F36" s="111">
        <v>0</v>
      </c>
      <c r="G36" s="111">
        <v>22809520</v>
      </c>
      <c r="H36" s="111">
        <v>0</v>
      </c>
      <c r="I36" s="212">
        <v>0</v>
      </c>
    </row>
    <row r="37" spans="2:9" ht="16.5" customHeight="1" x14ac:dyDescent="0.2">
      <c r="B37" s="125" t="s">
        <v>156</v>
      </c>
      <c r="C37" s="198" t="s">
        <v>157</v>
      </c>
      <c r="D37" s="110">
        <v>22809520</v>
      </c>
      <c r="E37" s="110"/>
      <c r="F37" s="110">
        <v>0</v>
      </c>
      <c r="G37" s="107">
        <v>22809520</v>
      </c>
      <c r="H37" s="110">
        <v>0</v>
      </c>
      <c r="I37" s="119">
        <v>0</v>
      </c>
    </row>
    <row r="38" spans="2:9" ht="16.5" customHeight="1" x14ac:dyDescent="0.2">
      <c r="B38" s="196" t="s">
        <v>115</v>
      </c>
      <c r="C38" s="197" t="s">
        <v>116</v>
      </c>
      <c r="D38" s="111">
        <v>21210004276</v>
      </c>
      <c r="E38" s="111">
        <v>0</v>
      </c>
      <c r="F38" s="111">
        <v>0</v>
      </c>
      <c r="G38" s="111">
        <v>21210004276</v>
      </c>
      <c r="H38" s="111">
        <v>6321110400</v>
      </c>
      <c r="I38" s="212">
        <v>0.29802494698940718</v>
      </c>
    </row>
    <row r="39" spans="2:9" ht="16.5" customHeight="1" x14ac:dyDescent="0.2">
      <c r="B39" s="125" t="s">
        <v>158</v>
      </c>
      <c r="C39" s="198" t="s">
        <v>159</v>
      </c>
      <c r="D39" s="110">
        <v>21210004276</v>
      </c>
      <c r="E39" s="110">
        <v>0</v>
      </c>
      <c r="F39" s="110">
        <v>0</v>
      </c>
      <c r="G39" s="107">
        <v>21210004276</v>
      </c>
      <c r="H39" s="110">
        <v>6321110400</v>
      </c>
      <c r="I39" s="119">
        <v>0.29802494698940718</v>
      </c>
    </row>
    <row r="40" spans="2:9" ht="16.5" customHeight="1" x14ac:dyDescent="0.2">
      <c r="B40" s="196" t="s">
        <v>189</v>
      </c>
      <c r="C40" s="197" t="s">
        <v>190</v>
      </c>
      <c r="D40" s="111">
        <v>2337449</v>
      </c>
      <c r="E40" s="111"/>
      <c r="F40" s="111">
        <v>0</v>
      </c>
      <c r="G40" s="108">
        <v>2337449</v>
      </c>
      <c r="H40" s="108">
        <v>0</v>
      </c>
      <c r="I40" s="212">
        <v>0</v>
      </c>
    </row>
    <row r="41" spans="2:9" ht="16.5" customHeight="1" x14ac:dyDescent="0.2">
      <c r="B41" s="125" t="s">
        <v>210</v>
      </c>
      <c r="C41" s="198" t="s">
        <v>220</v>
      </c>
      <c r="D41" s="110">
        <v>551008000</v>
      </c>
      <c r="E41" s="110">
        <v>0</v>
      </c>
      <c r="F41" s="110">
        <v>0</v>
      </c>
      <c r="G41" s="110">
        <v>551008000</v>
      </c>
      <c r="H41" s="110">
        <v>52465004</v>
      </c>
      <c r="I41" s="119">
        <v>9.5216410651025027E-2</v>
      </c>
    </row>
    <row r="42" spans="2:9" ht="16.5" customHeight="1" x14ac:dyDescent="0.2">
      <c r="B42" s="196" t="s">
        <v>255</v>
      </c>
      <c r="C42" s="197" t="s">
        <v>257</v>
      </c>
      <c r="D42" s="111">
        <v>200000000</v>
      </c>
      <c r="E42" s="111">
        <v>0</v>
      </c>
      <c r="F42" s="111">
        <v>0</v>
      </c>
      <c r="G42" s="111">
        <v>200000000</v>
      </c>
      <c r="H42" s="111">
        <v>27514008</v>
      </c>
      <c r="I42" s="212">
        <v>0.13757004</v>
      </c>
    </row>
    <row r="43" spans="2:9" ht="16.5" customHeight="1" x14ac:dyDescent="0.25">
      <c r="B43" s="125" t="s">
        <v>256</v>
      </c>
      <c r="C43" s="198" t="s">
        <v>258</v>
      </c>
      <c r="D43" s="201">
        <v>200000000</v>
      </c>
      <c r="E43" s="111"/>
      <c r="F43" s="111">
        <v>0</v>
      </c>
      <c r="G43" s="107">
        <v>200000000</v>
      </c>
      <c r="H43" s="107">
        <v>27514008</v>
      </c>
      <c r="I43" s="119">
        <v>0.13757004</v>
      </c>
    </row>
    <row r="44" spans="2:9" ht="16.5" customHeight="1" x14ac:dyDescent="0.2">
      <c r="B44" s="196" t="s">
        <v>211</v>
      </c>
      <c r="C44" s="197" t="s">
        <v>221</v>
      </c>
      <c r="D44" s="111">
        <v>351008000</v>
      </c>
      <c r="E44" s="111">
        <v>0</v>
      </c>
      <c r="F44" s="111">
        <v>0</v>
      </c>
      <c r="G44" s="111">
        <v>351008000</v>
      </c>
      <c r="H44" s="111">
        <v>24950996</v>
      </c>
      <c r="I44" s="212">
        <v>7.1083838544990424E-2</v>
      </c>
    </row>
    <row r="45" spans="2:9" ht="15.95" customHeight="1" x14ac:dyDescent="0.2">
      <c r="B45" s="125" t="s">
        <v>213</v>
      </c>
      <c r="C45" s="198" t="s">
        <v>216</v>
      </c>
      <c r="D45" s="110">
        <v>170000000</v>
      </c>
      <c r="E45" s="111"/>
      <c r="F45" s="111">
        <v>0</v>
      </c>
      <c r="G45" s="107">
        <v>170000000</v>
      </c>
      <c r="H45" s="107">
        <v>4314622</v>
      </c>
      <c r="I45" s="119">
        <v>2.5380129411764707E-2</v>
      </c>
    </row>
    <row r="46" spans="2:9" ht="15.95" customHeight="1" x14ac:dyDescent="0.2">
      <c r="B46" s="125" t="s">
        <v>212</v>
      </c>
      <c r="C46" s="198" t="s">
        <v>217</v>
      </c>
      <c r="D46" s="110">
        <v>80000000</v>
      </c>
      <c r="E46" s="110"/>
      <c r="F46" s="111">
        <v>0</v>
      </c>
      <c r="G46" s="107">
        <v>80000000</v>
      </c>
      <c r="H46" s="107">
        <v>7111615</v>
      </c>
      <c r="I46" s="119">
        <v>8.88951875E-2</v>
      </c>
    </row>
    <row r="47" spans="2:9" ht="15.95" customHeight="1" x14ac:dyDescent="0.2">
      <c r="B47" s="125" t="s">
        <v>214</v>
      </c>
      <c r="C47" s="198" t="s">
        <v>218</v>
      </c>
      <c r="D47" s="110">
        <v>75236000</v>
      </c>
      <c r="E47" s="110"/>
      <c r="F47" s="111">
        <v>0</v>
      </c>
      <c r="G47" s="107">
        <v>75236000</v>
      </c>
      <c r="H47" s="107">
        <v>12506557</v>
      </c>
      <c r="I47" s="119">
        <v>0.16623101972459992</v>
      </c>
    </row>
    <row r="48" spans="2:9" ht="15.95" customHeight="1" x14ac:dyDescent="0.2">
      <c r="B48" s="125" t="s">
        <v>215</v>
      </c>
      <c r="C48" s="198" t="s">
        <v>219</v>
      </c>
      <c r="D48" s="110">
        <v>25772000</v>
      </c>
      <c r="E48" s="110"/>
      <c r="F48" s="111">
        <v>0</v>
      </c>
      <c r="G48" s="107">
        <v>25772000</v>
      </c>
      <c r="H48" s="107">
        <v>1018202</v>
      </c>
      <c r="I48" s="119">
        <v>3.9508070774483935E-2</v>
      </c>
    </row>
    <row r="49" spans="2:37" ht="15.75" customHeight="1" x14ac:dyDescent="0.2">
      <c r="B49" s="125" t="s">
        <v>117</v>
      </c>
      <c r="C49" s="198" t="s">
        <v>118</v>
      </c>
      <c r="D49" s="108">
        <v>611270020</v>
      </c>
      <c r="E49" s="108">
        <v>3000000000</v>
      </c>
      <c r="F49" s="108">
        <v>0</v>
      </c>
      <c r="G49" s="108">
        <v>3611270020</v>
      </c>
      <c r="H49" s="108">
        <v>307952188</v>
      </c>
      <c r="I49" s="212">
        <v>8.527531486000596E-2</v>
      </c>
    </row>
    <row r="50" spans="2:37" s="2" customFormat="1" ht="16.5" customHeight="1" x14ac:dyDescent="0.2">
      <c r="B50" s="125" t="s">
        <v>119</v>
      </c>
      <c r="C50" s="198" t="s">
        <v>120</v>
      </c>
      <c r="D50" s="110">
        <v>611270020</v>
      </c>
      <c r="E50" s="110">
        <v>0</v>
      </c>
      <c r="F50" s="110">
        <v>0</v>
      </c>
      <c r="G50" s="110">
        <v>611270020</v>
      </c>
      <c r="H50" s="110">
        <v>307952188</v>
      </c>
      <c r="I50" s="119">
        <v>0.50379076009649548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2:37" s="2" customFormat="1" ht="16.5" customHeight="1" x14ac:dyDescent="0.2">
      <c r="B51" s="125" t="s">
        <v>121</v>
      </c>
      <c r="C51" s="198" t="s">
        <v>122</v>
      </c>
      <c r="D51" s="110">
        <v>611270020</v>
      </c>
      <c r="E51" s="110">
        <v>0</v>
      </c>
      <c r="F51" s="110">
        <v>0</v>
      </c>
      <c r="G51" s="110">
        <v>611270020</v>
      </c>
      <c r="H51" s="110">
        <v>307952188</v>
      </c>
      <c r="I51" s="119">
        <v>0.50379076009649548</v>
      </c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2:37" ht="16.5" customHeight="1" x14ac:dyDescent="0.2">
      <c r="B52" s="196" t="s">
        <v>123</v>
      </c>
      <c r="C52" s="197" t="s">
        <v>124</v>
      </c>
      <c r="D52" s="111">
        <v>611270020</v>
      </c>
      <c r="E52" s="111">
        <v>0</v>
      </c>
      <c r="F52" s="111">
        <v>0</v>
      </c>
      <c r="G52" s="111">
        <v>611270020</v>
      </c>
      <c r="H52" s="111">
        <v>307952188</v>
      </c>
      <c r="I52" s="212">
        <v>0.50379076009649548</v>
      </c>
    </row>
    <row r="53" spans="2:37" ht="16.5" customHeight="1" x14ac:dyDescent="0.2">
      <c r="B53" s="125" t="s">
        <v>160</v>
      </c>
      <c r="C53" s="198" t="s">
        <v>161</v>
      </c>
      <c r="D53" s="110">
        <v>459270020</v>
      </c>
      <c r="E53" s="111">
        <v>0</v>
      </c>
      <c r="F53" s="111">
        <v>0</v>
      </c>
      <c r="G53" s="107">
        <v>459270020</v>
      </c>
      <c r="H53" s="110">
        <v>118335977</v>
      </c>
      <c r="I53" s="119">
        <v>0.25766100952986221</v>
      </c>
    </row>
    <row r="54" spans="2:37" ht="16.5" customHeight="1" x14ac:dyDescent="0.2">
      <c r="B54" s="125" t="s">
        <v>162</v>
      </c>
      <c r="C54" s="198" t="s">
        <v>163</v>
      </c>
      <c r="D54" s="110">
        <v>152000000</v>
      </c>
      <c r="E54" s="111">
        <v>0</v>
      </c>
      <c r="F54" s="111">
        <v>0</v>
      </c>
      <c r="G54" s="107">
        <v>152000000</v>
      </c>
      <c r="H54" s="110">
        <v>189616211</v>
      </c>
      <c r="I54" s="119">
        <v>1.2474750723684211</v>
      </c>
    </row>
    <row r="55" spans="2:37" ht="16.5" customHeight="1" x14ac:dyDescent="0.2">
      <c r="B55" s="196" t="s">
        <v>245</v>
      </c>
      <c r="C55" s="197" t="s">
        <v>246</v>
      </c>
      <c r="D55" s="111">
        <v>0</v>
      </c>
      <c r="E55" s="111">
        <v>3000000000</v>
      </c>
      <c r="F55" s="111"/>
      <c r="G55" s="108">
        <v>3000000000</v>
      </c>
      <c r="H55" s="111">
        <v>0</v>
      </c>
      <c r="I55" s="212">
        <v>0</v>
      </c>
    </row>
    <row r="56" spans="2:37" ht="16.5" customHeight="1" x14ac:dyDescent="0.2">
      <c r="B56" s="125" t="s">
        <v>296</v>
      </c>
      <c r="C56" s="198" t="s">
        <v>261</v>
      </c>
      <c r="D56" s="110">
        <v>0</v>
      </c>
      <c r="E56" s="110">
        <v>3000000000</v>
      </c>
      <c r="F56" s="111"/>
      <c r="G56" s="107">
        <v>3000000000</v>
      </c>
      <c r="H56" s="110">
        <v>0</v>
      </c>
      <c r="I56" s="119">
        <v>0</v>
      </c>
    </row>
    <row r="57" spans="2:37" s="2" customFormat="1" ht="16.5" customHeight="1" x14ac:dyDescent="0.2">
      <c r="B57" s="196" t="s">
        <v>133</v>
      </c>
      <c r="C57" s="197" t="s">
        <v>125</v>
      </c>
      <c r="D57" s="111">
        <v>721102125</v>
      </c>
      <c r="E57" s="111">
        <v>0</v>
      </c>
      <c r="F57" s="111">
        <v>0</v>
      </c>
      <c r="G57" s="111">
        <v>721102125</v>
      </c>
      <c r="H57" s="111">
        <v>12572225</v>
      </c>
      <c r="I57" s="212">
        <v>1.7434735752581507E-2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2:37" s="2" customFormat="1" ht="16.5" customHeight="1" x14ac:dyDescent="0.2">
      <c r="B58" s="125" t="s">
        <v>191</v>
      </c>
      <c r="C58" s="198" t="s">
        <v>199</v>
      </c>
      <c r="D58" s="111">
        <v>74092029</v>
      </c>
      <c r="E58" s="111">
        <v>0</v>
      </c>
      <c r="F58" s="111">
        <v>0</v>
      </c>
      <c r="G58" s="111">
        <v>74092029</v>
      </c>
      <c r="H58" s="111">
        <v>12572225</v>
      </c>
      <c r="I58" s="212">
        <v>0.16968390756311991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2:37" s="2" customFormat="1" ht="16.5" customHeight="1" x14ac:dyDescent="0.2">
      <c r="B59" s="196" t="s">
        <v>192</v>
      </c>
      <c r="C59" s="197" t="s">
        <v>200</v>
      </c>
      <c r="D59" s="111">
        <v>74092029</v>
      </c>
      <c r="E59" s="111">
        <v>0</v>
      </c>
      <c r="F59" s="111">
        <v>0</v>
      </c>
      <c r="G59" s="111">
        <v>74092029</v>
      </c>
      <c r="H59" s="111">
        <v>12572225</v>
      </c>
      <c r="I59" s="212">
        <v>0.16968390756311991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2:37" s="2" customFormat="1" ht="16.5" customHeight="1" x14ac:dyDescent="0.2">
      <c r="B60" s="125" t="s">
        <v>193</v>
      </c>
      <c r="C60" s="198" t="s">
        <v>201</v>
      </c>
      <c r="D60" s="110">
        <v>49574351</v>
      </c>
      <c r="E60" s="111">
        <v>0</v>
      </c>
      <c r="F60" s="111">
        <v>0</v>
      </c>
      <c r="G60" s="107">
        <v>49574351</v>
      </c>
      <c r="H60" s="110">
        <v>11568378</v>
      </c>
      <c r="I60" s="119">
        <v>0.23335409877579638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2:37" s="2" customFormat="1" ht="16.5" customHeight="1" x14ac:dyDescent="0.2">
      <c r="B61" s="125" t="s">
        <v>194</v>
      </c>
      <c r="C61" s="198" t="s">
        <v>202</v>
      </c>
      <c r="D61" s="110">
        <v>6024875</v>
      </c>
      <c r="E61" s="110"/>
      <c r="F61" s="111">
        <v>0</v>
      </c>
      <c r="G61" s="107">
        <v>6024875</v>
      </c>
      <c r="H61" s="110">
        <v>78938</v>
      </c>
      <c r="I61" s="119">
        <v>1.3102014564617523E-2</v>
      </c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2:37" s="2" customFormat="1" ht="16.5" customHeight="1" x14ac:dyDescent="0.2">
      <c r="B62" s="125" t="s">
        <v>195</v>
      </c>
      <c r="C62" s="198" t="s">
        <v>203</v>
      </c>
      <c r="D62" s="110">
        <v>559087</v>
      </c>
      <c r="E62" s="111">
        <v>0</v>
      </c>
      <c r="F62" s="111">
        <v>0</v>
      </c>
      <c r="G62" s="107">
        <v>559087</v>
      </c>
      <c r="H62" s="110">
        <v>72018</v>
      </c>
      <c r="I62" s="119">
        <v>0.12881358357464939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2:37" s="2" customFormat="1" ht="16.5" customHeight="1" x14ac:dyDescent="0.2">
      <c r="B63" s="125" t="s">
        <v>196</v>
      </c>
      <c r="C63" s="198" t="s">
        <v>204</v>
      </c>
      <c r="D63" s="110">
        <v>4023261</v>
      </c>
      <c r="E63" s="111">
        <v>0</v>
      </c>
      <c r="F63" s="111">
        <v>0</v>
      </c>
      <c r="G63" s="107">
        <v>4023261</v>
      </c>
      <c r="H63" s="110">
        <v>275917</v>
      </c>
      <c r="I63" s="119">
        <v>6.8580437610187353E-2</v>
      </c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2:37" s="2" customFormat="1" ht="16.5" customHeight="1" x14ac:dyDescent="0.2">
      <c r="B64" s="125" t="s">
        <v>197</v>
      </c>
      <c r="C64" s="198" t="s">
        <v>259</v>
      </c>
      <c r="D64" s="110">
        <v>10000000</v>
      </c>
      <c r="E64" s="110"/>
      <c r="F64" s="111">
        <v>0</v>
      </c>
      <c r="G64" s="107">
        <v>10000000</v>
      </c>
      <c r="H64" s="110">
        <v>238383</v>
      </c>
      <c r="I64" s="119">
        <v>2.38383E-2</v>
      </c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2:37" s="2" customFormat="1" ht="16.5" customHeight="1" x14ac:dyDescent="0.2">
      <c r="B65" s="125" t="s">
        <v>198</v>
      </c>
      <c r="C65" s="198" t="s">
        <v>205</v>
      </c>
      <c r="D65" s="110">
        <v>10037</v>
      </c>
      <c r="E65" s="111">
        <v>0</v>
      </c>
      <c r="F65" s="111">
        <v>0</v>
      </c>
      <c r="G65" s="107">
        <v>10037</v>
      </c>
      <c r="H65" s="110">
        <v>3458</v>
      </c>
      <c r="I65" s="119">
        <v>0.34452525655076216</v>
      </c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2:37" s="2" customFormat="1" ht="16.5" customHeight="1" x14ac:dyDescent="0.2">
      <c r="B66" s="125" t="s">
        <v>230</v>
      </c>
      <c r="C66" s="198" t="s">
        <v>231</v>
      </c>
      <c r="D66" s="110">
        <v>1900418</v>
      </c>
      <c r="E66" s="110"/>
      <c r="F66" s="111">
        <v>0</v>
      </c>
      <c r="G66" s="107">
        <v>1900418</v>
      </c>
      <c r="H66" s="110">
        <v>270354</v>
      </c>
      <c r="I66" s="119">
        <v>0.14226028168539764</v>
      </c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2:37" s="2" customFormat="1" ht="16.5" customHeight="1" x14ac:dyDescent="0.2">
      <c r="B67" s="125" t="s">
        <v>250</v>
      </c>
      <c r="C67" s="198" t="s">
        <v>251</v>
      </c>
      <c r="D67" s="110">
        <v>2000000</v>
      </c>
      <c r="E67" s="110"/>
      <c r="F67" s="111">
        <v>0</v>
      </c>
      <c r="G67" s="107">
        <v>2000000</v>
      </c>
      <c r="H67" s="110">
        <v>64779</v>
      </c>
      <c r="I67" s="119">
        <v>3.2389500000000002E-2</v>
      </c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2:37" s="2" customFormat="1" ht="16.5" customHeight="1" x14ac:dyDescent="0.2">
      <c r="B68" s="125" t="s">
        <v>126</v>
      </c>
      <c r="C68" s="198" t="s">
        <v>127</v>
      </c>
      <c r="D68" s="110">
        <v>647010096</v>
      </c>
      <c r="E68" s="110">
        <v>0</v>
      </c>
      <c r="F68" s="110">
        <v>0</v>
      </c>
      <c r="G68" s="110">
        <v>647010096</v>
      </c>
      <c r="H68" s="110">
        <v>0</v>
      </c>
      <c r="I68" s="119">
        <v>0</v>
      </c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2:37" ht="16.5" customHeight="1" x14ac:dyDescent="0.2">
      <c r="B69" s="125" t="s">
        <v>128</v>
      </c>
      <c r="C69" s="198" t="s">
        <v>1</v>
      </c>
      <c r="D69" s="110">
        <v>647010096</v>
      </c>
      <c r="E69" s="110">
        <v>0</v>
      </c>
      <c r="F69" s="110">
        <v>0</v>
      </c>
      <c r="G69" s="110">
        <v>647010096</v>
      </c>
      <c r="H69" s="110">
        <v>0</v>
      </c>
      <c r="I69" s="119">
        <v>0</v>
      </c>
    </row>
    <row r="70" spans="2:37" ht="16.5" customHeight="1" x14ac:dyDescent="0.2">
      <c r="B70" s="125" t="s">
        <v>129</v>
      </c>
      <c r="C70" s="198" t="s">
        <v>130</v>
      </c>
      <c r="D70" s="110">
        <v>647010096</v>
      </c>
      <c r="E70" s="110">
        <v>0</v>
      </c>
      <c r="F70" s="110">
        <v>0</v>
      </c>
      <c r="G70" s="110">
        <v>647010096</v>
      </c>
      <c r="H70" s="110">
        <v>0</v>
      </c>
      <c r="I70" s="119">
        <v>0</v>
      </c>
    </row>
    <row r="71" spans="2:37" ht="16.5" customHeight="1" x14ac:dyDescent="0.2">
      <c r="B71" s="196" t="s">
        <v>131</v>
      </c>
      <c r="C71" s="197" t="s">
        <v>132</v>
      </c>
      <c r="D71" s="111">
        <v>647010096</v>
      </c>
      <c r="E71" s="111">
        <v>0</v>
      </c>
      <c r="F71" s="111">
        <v>0</v>
      </c>
      <c r="G71" s="111">
        <v>647010096</v>
      </c>
      <c r="H71" s="111">
        <v>0</v>
      </c>
      <c r="I71" s="212">
        <v>0</v>
      </c>
    </row>
    <row r="72" spans="2:37" ht="16.5" customHeight="1" x14ac:dyDescent="0.2">
      <c r="B72" s="125" t="s">
        <v>164</v>
      </c>
      <c r="C72" s="198" t="s">
        <v>19</v>
      </c>
      <c r="D72" s="110">
        <v>285825829</v>
      </c>
      <c r="E72" s="110"/>
      <c r="F72" s="110">
        <v>0</v>
      </c>
      <c r="G72" s="110">
        <v>285825829</v>
      </c>
      <c r="H72" s="110">
        <v>0</v>
      </c>
      <c r="I72" s="119">
        <v>0</v>
      </c>
    </row>
    <row r="73" spans="2:37" ht="16.5" customHeight="1" x14ac:dyDescent="0.2">
      <c r="B73" s="125" t="s">
        <v>165</v>
      </c>
      <c r="C73" s="198" t="s">
        <v>20</v>
      </c>
      <c r="D73" s="110">
        <v>361184267</v>
      </c>
      <c r="E73" s="110"/>
      <c r="F73" s="110">
        <v>0</v>
      </c>
      <c r="G73" s="110">
        <v>361184267</v>
      </c>
      <c r="H73" s="110">
        <v>0</v>
      </c>
      <c r="I73" s="119">
        <v>0</v>
      </c>
    </row>
    <row r="74" spans="2:37" ht="16.5" customHeight="1" x14ac:dyDescent="0.2">
      <c r="B74" s="96"/>
      <c r="C74" s="102" t="s">
        <v>183</v>
      </c>
      <c r="D74" s="112">
        <v>6007037000</v>
      </c>
      <c r="E74" s="112">
        <v>0</v>
      </c>
      <c r="F74" s="112">
        <v>0</v>
      </c>
      <c r="G74" s="112">
        <v>6007037000</v>
      </c>
      <c r="H74" s="112">
        <v>2100195656</v>
      </c>
      <c r="I74" s="120">
        <v>0.34962256034048067</v>
      </c>
    </row>
    <row r="75" spans="2:37" ht="16.5" customHeight="1" x14ac:dyDescent="0.2">
      <c r="B75" s="97"/>
      <c r="C75" s="103" t="s">
        <v>2</v>
      </c>
      <c r="D75" s="113">
        <v>6007037000</v>
      </c>
      <c r="E75" s="113">
        <v>0</v>
      </c>
      <c r="F75" s="113">
        <v>0</v>
      </c>
      <c r="G75" s="113">
        <v>6007037000</v>
      </c>
      <c r="H75" s="111">
        <v>2100195656</v>
      </c>
      <c r="I75" s="118">
        <v>0.34962256034048067</v>
      </c>
    </row>
    <row r="76" spans="2:37" ht="16.5" customHeight="1" x14ac:dyDescent="0.2">
      <c r="B76" s="125" t="s">
        <v>252</v>
      </c>
      <c r="C76" s="126" t="s">
        <v>17</v>
      </c>
      <c r="D76" s="110">
        <v>5909693000</v>
      </c>
      <c r="E76" s="115"/>
      <c r="F76" s="115">
        <v>0</v>
      </c>
      <c r="G76" s="110">
        <v>5909693000</v>
      </c>
      <c r="H76" s="107">
        <v>2096735656</v>
      </c>
      <c r="I76" s="118">
        <v>0.35479603695149647</v>
      </c>
    </row>
    <row r="77" spans="2:37" ht="16.5" customHeight="1" x14ac:dyDescent="0.2">
      <c r="B77" s="125" t="s">
        <v>253</v>
      </c>
      <c r="C77" s="126" t="s">
        <v>208</v>
      </c>
      <c r="D77" s="110">
        <v>75661000</v>
      </c>
      <c r="E77" s="115"/>
      <c r="F77" s="115">
        <v>0</v>
      </c>
      <c r="G77" s="110">
        <v>75661000</v>
      </c>
      <c r="H77" s="110">
        <v>0</v>
      </c>
      <c r="I77" s="118">
        <v>0</v>
      </c>
      <c r="J77" s="121"/>
    </row>
    <row r="78" spans="2:37" ht="16.5" customHeight="1" x14ac:dyDescent="0.2">
      <c r="B78" s="125" t="s">
        <v>254</v>
      </c>
      <c r="C78" s="126" t="s">
        <v>209</v>
      </c>
      <c r="D78" s="110">
        <v>21683000</v>
      </c>
      <c r="E78" s="115"/>
      <c r="F78" s="115">
        <v>0</v>
      </c>
      <c r="G78" s="110">
        <v>21683000</v>
      </c>
      <c r="H78" s="110">
        <v>3460000</v>
      </c>
      <c r="I78" s="118">
        <v>0.15957201494258175</v>
      </c>
    </row>
    <row r="79" spans="2:37" ht="16.5" customHeight="1" thickBot="1" x14ac:dyDescent="0.25">
      <c r="B79" s="98"/>
      <c r="C79" s="104" t="s">
        <v>260</v>
      </c>
      <c r="D79" s="114">
        <v>103770564478</v>
      </c>
      <c r="E79" s="114">
        <v>3000000000</v>
      </c>
      <c r="F79" s="114">
        <v>0</v>
      </c>
      <c r="G79" s="114">
        <v>106770564478</v>
      </c>
      <c r="H79" s="114">
        <v>25282126517</v>
      </c>
      <c r="I79" s="48">
        <v>0.23678929338440807</v>
      </c>
      <c r="K79" s="121"/>
    </row>
    <row r="80" spans="2:37" ht="16.5" customHeight="1" thickBot="1" x14ac:dyDescent="0.3">
      <c r="B80" s="31"/>
      <c r="C80" s="32"/>
      <c r="D80" s="49"/>
      <c r="E80" s="49"/>
      <c r="F80" s="49"/>
      <c r="G80" s="49"/>
      <c r="H80" s="210"/>
      <c r="I80" s="202"/>
      <c r="J80" s="124"/>
      <c r="K80" s="124"/>
    </row>
    <row r="81" spans="2:10" ht="16.5" customHeight="1" x14ac:dyDescent="0.2">
      <c r="B81" s="231" t="s">
        <v>18</v>
      </c>
      <c r="C81" s="232"/>
      <c r="D81" s="232"/>
      <c r="E81" s="232"/>
      <c r="F81" s="232"/>
      <c r="G81" s="232"/>
      <c r="H81" s="232"/>
      <c r="I81" s="233"/>
      <c r="J81" s="59"/>
    </row>
    <row r="82" spans="2:10" ht="16.5" customHeight="1" x14ac:dyDescent="0.2">
      <c r="B82" s="95" t="s">
        <v>245</v>
      </c>
      <c r="C82" s="101" t="s">
        <v>246</v>
      </c>
      <c r="D82" s="91">
        <v>10161985</v>
      </c>
      <c r="E82" s="109">
        <v>0</v>
      </c>
      <c r="F82" s="109">
        <v>0</v>
      </c>
      <c r="G82" s="109">
        <v>10161985</v>
      </c>
      <c r="H82" s="111">
        <v>10161985</v>
      </c>
      <c r="I82" s="117">
        <v>1</v>
      </c>
    </row>
    <row r="83" spans="2:10" ht="16.5" customHeight="1" x14ac:dyDescent="0.2">
      <c r="B83" s="95" t="s">
        <v>248</v>
      </c>
      <c r="C83" s="101" t="s">
        <v>247</v>
      </c>
      <c r="D83" s="91">
        <v>10161985</v>
      </c>
      <c r="E83" s="92">
        <v>0</v>
      </c>
      <c r="F83" s="92">
        <v>0</v>
      </c>
      <c r="G83" s="92">
        <v>10161985</v>
      </c>
      <c r="H83" s="92">
        <v>10161985</v>
      </c>
      <c r="I83" s="87">
        <v>1</v>
      </c>
    </row>
    <row r="84" spans="2:10" ht="16.5" customHeight="1" thickBot="1" x14ac:dyDescent="0.25">
      <c r="B84" s="29"/>
      <c r="C84" s="26" t="s">
        <v>262</v>
      </c>
      <c r="D84" s="30">
        <v>10161985</v>
      </c>
      <c r="E84" s="30">
        <v>0</v>
      </c>
      <c r="F84" s="30">
        <v>0</v>
      </c>
      <c r="G84" s="30">
        <v>10161985</v>
      </c>
      <c r="H84" s="30">
        <v>10161985</v>
      </c>
      <c r="I84" s="48">
        <v>1</v>
      </c>
    </row>
    <row r="85" spans="2:10" x14ac:dyDescent="0.2">
      <c r="B85" s="1"/>
      <c r="G85" s="1"/>
      <c r="H85" s="204"/>
      <c r="I85" s="3"/>
    </row>
    <row r="86" spans="2:10" ht="13.5" thickBot="1" x14ac:dyDescent="0.25">
      <c r="B86" s="1"/>
      <c r="G86" s="1"/>
      <c r="H86" s="205"/>
    </row>
    <row r="87" spans="2:10" x14ac:dyDescent="0.2">
      <c r="B87" s="215" t="s">
        <v>14</v>
      </c>
      <c r="C87" s="216"/>
      <c r="D87" s="216"/>
      <c r="E87" s="216"/>
      <c r="F87" s="216"/>
      <c r="G87" s="216"/>
      <c r="H87" s="216"/>
      <c r="I87" s="217"/>
    </row>
    <row r="88" spans="2:10" x14ac:dyDescent="0.2">
      <c r="B88" s="218" t="s">
        <v>182</v>
      </c>
      <c r="C88" s="219"/>
      <c r="D88" s="219"/>
      <c r="E88" s="219"/>
      <c r="F88" s="219"/>
      <c r="G88" s="219"/>
      <c r="H88" s="219"/>
      <c r="I88" s="220"/>
    </row>
    <row r="89" spans="2:10" x14ac:dyDescent="0.2">
      <c r="B89" s="218" t="s">
        <v>232</v>
      </c>
      <c r="C89" s="219"/>
      <c r="D89" s="219"/>
      <c r="E89" s="219"/>
      <c r="F89" s="219"/>
      <c r="G89" s="219"/>
      <c r="H89" s="219"/>
      <c r="I89" s="220"/>
    </row>
    <row r="90" spans="2:10" ht="13.5" thickBot="1" x14ac:dyDescent="0.25">
      <c r="B90" s="221" t="s">
        <v>301</v>
      </c>
      <c r="C90" s="222"/>
      <c r="D90" s="222"/>
      <c r="E90" s="222"/>
      <c r="F90" s="222"/>
      <c r="G90" s="222"/>
      <c r="H90" s="222"/>
      <c r="I90" s="223"/>
    </row>
    <row r="91" spans="2:10" ht="24.75" thickBot="1" x14ac:dyDescent="0.25">
      <c r="B91" s="6"/>
      <c r="C91" s="22" t="s">
        <v>0</v>
      </c>
      <c r="D91" s="22" t="s">
        <v>15</v>
      </c>
      <c r="E91" s="22" t="s">
        <v>52</v>
      </c>
      <c r="F91" s="22" t="s">
        <v>53</v>
      </c>
      <c r="G91" s="22" t="s">
        <v>16</v>
      </c>
      <c r="H91" s="22" t="s">
        <v>302</v>
      </c>
      <c r="I91" s="23" t="s">
        <v>172</v>
      </c>
    </row>
    <row r="92" spans="2:10" ht="15" customHeight="1" x14ac:dyDescent="0.2">
      <c r="B92" s="24" t="s">
        <v>166</v>
      </c>
      <c r="C92" s="36" t="s">
        <v>167</v>
      </c>
      <c r="D92" s="66">
        <v>13357841114</v>
      </c>
      <c r="E92" s="33">
        <v>0</v>
      </c>
      <c r="F92" s="34">
        <v>0</v>
      </c>
      <c r="G92" s="27">
        <v>13357841114</v>
      </c>
      <c r="H92" s="206">
        <v>6423428391.3900003</v>
      </c>
      <c r="I92" s="50">
        <v>0.48087324415453442</v>
      </c>
    </row>
    <row r="93" spans="2:10" ht="15" customHeight="1" x14ac:dyDescent="0.2">
      <c r="B93" s="28" t="s">
        <v>237</v>
      </c>
      <c r="C93" s="69" t="s">
        <v>236</v>
      </c>
      <c r="D93" s="70"/>
      <c r="E93" s="71">
        <v>3601719337</v>
      </c>
      <c r="F93" s="72"/>
      <c r="G93" s="55">
        <v>3601719337</v>
      </c>
      <c r="H93" s="207">
        <v>0</v>
      </c>
      <c r="I93" s="73"/>
    </row>
    <row r="94" spans="2:10" ht="15" customHeight="1" thickBot="1" x14ac:dyDescent="0.25">
      <c r="B94" s="25"/>
      <c r="C94" s="26" t="s">
        <v>233</v>
      </c>
      <c r="D94" s="37">
        <v>13357841114</v>
      </c>
      <c r="E94" s="37">
        <v>3601719337</v>
      </c>
      <c r="F94" s="37">
        <v>0</v>
      </c>
      <c r="G94" s="37">
        <v>16959560451</v>
      </c>
      <c r="H94" s="37">
        <v>6423428391.3900003</v>
      </c>
      <c r="I94" s="48">
        <v>0.37874969754957599</v>
      </c>
    </row>
    <row r="95" spans="2:10" x14ac:dyDescent="0.2">
      <c r="B95" s="1"/>
      <c r="G95" s="1"/>
    </row>
    <row r="96" spans="2:10" x14ac:dyDescent="0.2">
      <c r="B96" s="1"/>
      <c r="D96" s="3"/>
      <c r="G96" s="1"/>
      <c r="H96" s="209"/>
    </row>
    <row r="97" spans="2:8" x14ac:dyDescent="0.2">
      <c r="B97" s="1"/>
      <c r="D97" s="3"/>
      <c r="H97" s="209"/>
    </row>
    <row r="98" spans="2:8" x14ac:dyDescent="0.2">
      <c r="B98" s="1"/>
      <c r="D98" s="88"/>
      <c r="E98" s="88"/>
      <c r="G98" s="90"/>
      <c r="H98" s="209"/>
    </row>
    <row r="99" spans="2:8" x14ac:dyDescent="0.2">
      <c r="B99" s="1"/>
      <c r="D99" s="88"/>
      <c r="E99" s="88"/>
      <c r="G99" s="1"/>
      <c r="H99" s="209"/>
    </row>
    <row r="100" spans="2:8" x14ac:dyDescent="0.2">
      <c r="B100" s="1"/>
      <c r="D100" s="88"/>
      <c r="E100" s="88"/>
      <c r="G100" s="1"/>
      <c r="H100" s="209"/>
    </row>
    <row r="101" spans="2:8" x14ac:dyDescent="0.2">
      <c r="B101" s="1"/>
      <c r="D101" s="88"/>
      <c r="E101" s="88"/>
      <c r="G101" s="1"/>
    </row>
    <row r="102" spans="2:8" x14ac:dyDescent="0.2">
      <c r="B102" s="1"/>
      <c r="D102" s="88"/>
      <c r="E102" s="88"/>
      <c r="F102" s="3"/>
      <c r="G102" s="1"/>
    </row>
    <row r="103" spans="2:8" x14ac:dyDescent="0.2">
      <c r="B103" s="1"/>
      <c r="G103" s="1"/>
    </row>
    <row r="104" spans="2:8" x14ac:dyDescent="0.2">
      <c r="B104" s="1"/>
      <c r="D104" s="4"/>
      <c r="G104" s="1"/>
    </row>
    <row r="105" spans="2:8" x14ac:dyDescent="0.2">
      <c r="B105" s="1"/>
      <c r="G105" s="1"/>
    </row>
    <row r="106" spans="2:8" x14ac:dyDescent="0.2">
      <c r="B106" s="1"/>
      <c r="D106" s="3"/>
      <c r="G106" s="1"/>
    </row>
    <row r="107" spans="2:8" x14ac:dyDescent="0.2">
      <c r="B107" s="1"/>
      <c r="D107" s="88"/>
      <c r="G107" s="1"/>
    </row>
    <row r="108" spans="2:8" x14ac:dyDescent="0.2">
      <c r="B108" s="1"/>
      <c r="D108" s="3"/>
      <c r="G108" s="1"/>
    </row>
    <row r="109" spans="2:8" x14ac:dyDescent="0.2">
      <c r="B109" s="1"/>
      <c r="G109" s="1"/>
    </row>
    <row r="110" spans="2:8" x14ac:dyDescent="0.2">
      <c r="B110" s="1"/>
      <c r="D110" s="88"/>
      <c r="G110" s="1"/>
    </row>
    <row r="111" spans="2:8" x14ac:dyDescent="0.2">
      <c r="B111" s="1"/>
      <c r="D111" s="88"/>
      <c r="G111" s="1"/>
    </row>
    <row r="112" spans="2:8" x14ac:dyDescent="0.2">
      <c r="B112" s="1"/>
      <c r="G112" s="1"/>
    </row>
    <row r="113" spans="2:7" x14ac:dyDescent="0.2">
      <c r="B113" s="1"/>
      <c r="D113" s="89"/>
      <c r="G113" s="1"/>
    </row>
    <row r="114" spans="2:7" x14ac:dyDescent="0.2">
      <c r="B114" s="1"/>
      <c r="G114" s="1"/>
    </row>
    <row r="115" spans="2:7" x14ac:dyDescent="0.2">
      <c r="B115" s="1"/>
      <c r="G115" s="1"/>
    </row>
    <row r="116" spans="2:7" x14ac:dyDescent="0.2">
      <c r="B116" s="1"/>
      <c r="G116" s="1"/>
    </row>
    <row r="117" spans="2:7" x14ac:dyDescent="0.2">
      <c r="B117" s="1"/>
      <c r="G117" s="1"/>
    </row>
    <row r="118" spans="2:7" x14ac:dyDescent="0.2">
      <c r="B118" s="1"/>
      <c r="G118" s="1"/>
    </row>
    <row r="119" spans="2:7" x14ac:dyDescent="0.2">
      <c r="B119" s="1"/>
      <c r="G119" s="1"/>
    </row>
    <row r="120" spans="2:7" x14ac:dyDescent="0.2">
      <c r="B120" s="1"/>
      <c r="G120" s="1"/>
    </row>
  </sheetData>
  <mergeCells count="10">
    <mergeCell ref="B87:I87"/>
    <mergeCell ref="B88:I88"/>
    <mergeCell ref="B89:I89"/>
    <mergeCell ref="B90:I90"/>
    <mergeCell ref="B1:I1"/>
    <mergeCell ref="B2:I2"/>
    <mergeCell ref="B3:I3"/>
    <mergeCell ref="B4:I4"/>
    <mergeCell ref="B5:I5"/>
    <mergeCell ref="B81:I81"/>
  </mergeCells>
  <pageMargins left="0.56999999999999995" right="0.72" top="0.35433070866141736" bottom="0.31496062992125984" header="0.31496062992125984" footer="0.31496062992125984"/>
  <pageSetup scale="7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9"/>
  <sheetViews>
    <sheetView showGridLines="0" zoomScale="90" zoomScaleNormal="90" workbookViewId="0">
      <pane ySplit="1" topLeftCell="A2" activePane="bottomLeft" state="frozen"/>
      <selection activeCell="B1" sqref="B1:I94"/>
      <selection pane="bottomLeft" activeCell="H20" sqref="H20"/>
    </sheetView>
  </sheetViews>
  <sheetFormatPr baseColWidth="10" defaultColWidth="11.42578125" defaultRowHeight="12.75" x14ac:dyDescent="0.2"/>
  <cols>
    <col min="1" max="1" width="28.85546875" style="173" customWidth="1"/>
    <col min="2" max="2" width="42.28515625" style="130" customWidth="1"/>
    <col min="3" max="3" width="18.7109375" style="130" customWidth="1"/>
    <col min="4" max="4" width="17.5703125" style="130" customWidth="1"/>
    <col min="5" max="5" width="15.7109375" style="130" customWidth="1"/>
    <col min="6" max="6" width="22" style="130" customWidth="1"/>
    <col min="7" max="7" width="17.28515625" style="174" customWidth="1"/>
    <col min="8" max="8" width="14" style="174" customWidth="1"/>
    <col min="9" max="9" width="14.5703125" style="130" customWidth="1"/>
    <col min="10" max="10" width="15.28515625" style="130" customWidth="1"/>
    <col min="11" max="11" width="15.140625" style="130" customWidth="1"/>
    <col min="12" max="13" width="17.28515625" style="130" customWidth="1"/>
    <col min="14" max="14" width="8.5703125" style="130" customWidth="1"/>
    <col min="15" max="15" width="17.5703125" style="130" bestFit="1" customWidth="1"/>
    <col min="16" max="16" width="20.42578125" style="130" customWidth="1"/>
    <col min="17" max="17" width="17.140625" style="130" customWidth="1"/>
    <col min="18" max="18" width="8.5703125" style="130" customWidth="1"/>
    <col min="19" max="16384" width="11.42578125" style="130"/>
  </cols>
  <sheetData>
    <row r="1" spans="1:18" ht="13.5" thickBot="1" x14ac:dyDescent="0.25">
      <c r="A1" s="240" t="s">
        <v>7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</row>
    <row r="2" spans="1:18" x14ac:dyDescent="0.2">
      <c r="A2" s="241" t="s">
        <v>8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3"/>
    </row>
    <row r="3" spans="1:18" x14ac:dyDescent="0.2">
      <c r="A3" s="244" t="s">
        <v>182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6"/>
    </row>
    <row r="4" spans="1:18" x14ac:dyDescent="0.2">
      <c r="A4" s="244" t="s">
        <v>249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</row>
    <row r="5" spans="1:18" ht="13.5" thickBot="1" x14ac:dyDescent="0.25">
      <c r="A5" s="247" t="s">
        <v>304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s="133" customFormat="1" ht="12" thickBot="1" x14ac:dyDescent="0.25">
      <c r="A6" s="131"/>
      <c r="B6" s="234" t="s">
        <v>3</v>
      </c>
      <c r="C6" s="236" t="s">
        <v>228</v>
      </c>
      <c r="D6" s="237"/>
      <c r="E6" s="237"/>
      <c r="F6" s="237"/>
      <c r="G6" s="237"/>
      <c r="H6" s="132"/>
      <c r="I6" s="236" t="s">
        <v>229</v>
      </c>
      <c r="J6" s="237"/>
      <c r="K6" s="237"/>
      <c r="L6" s="237"/>
      <c r="M6" s="237"/>
      <c r="N6" s="132"/>
      <c r="O6" s="236" t="s">
        <v>175</v>
      </c>
      <c r="P6" s="238"/>
      <c r="Q6" s="238"/>
      <c r="R6" s="239"/>
    </row>
    <row r="7" spans="1:18" s="133" customFormat="1" ht="41.25" customHeight="1" thickBot="1" x14ac:dyDescent="0.25">
      <c r="A7" s="134"/>
      <c r="B7" s="235"/>
      <c r="C7" s="135" t="s">
        <v>178</v>
      </c>
      <c r="D7" s="136" t="s">
        <v>173</v>
      </c>
      <c r="E7" s="136" t="s">
        <v>174</v>
      </c>
      <c r="F7" s="136" t="s">
        <v>10</v>
      </c>
      <c r="G7" s="136" t="s">
        <v>11</v>
      </c>
      <c r="H7" s="136" t="s">
        <v>179</v>
      </c>
      <c r="I7" s="135" t="s">
        <v>178</v>
      </c>
      <c r="J7" s="136" t="s">
        <v>173</v>
      </c>
      <c r="K7" s="136" t="s">
        <v>174</v>
      </c>
      <c r="L7" s="136" t="s">
        <v>10</v>
      </c>
      <c r="M7" s="136" t="s">
        <v>11</v>
      </c>
      <c r="N7" s="135" t="s">
        <v>179</v>
      </c>
      <c r="O7" s="135" t="s">
        <v>9</v>
      </c>
      <c r="P7" s="135" t="s">
        <v>11</v>
      </c>
      <c r="Q7" s="136" t="s">
        <v>12</v>
      </c>
      <c r="R7" s="136" t="s">
        <v>179</v>
      </c>
    </row>
    <row r="8" spans="1:18" s="141" customFormat="1" ht="16.899999999999999" customHeight="1" x14ac:dyDescent="0.2">
      <c r="A8" s="137" t="s">
        <v>55</v>
      </c>
      <c r="B8" s="138" t="s">
        <v>4</v>
      </c>
      <c r="C8" s="62">
        <v>10075227000</v>
      </c>
      <c r="D8" s="62"/>
      <c r="E8" s="62"/>
      <c r="F8" s="62">
        <v>10075227000</v>
      </c>
      <c r="G8" s="62">
        <v>1664876938</v>
      </c>
      <c r="H8" s="139">
        <v>0.16524460818599918</v>
      </c>
      <c r="I8" s="74"/>
      <c r="J8" s="75"/>
      <c r="K8" s="75"/>
      <c r="L8" s="14"/>
      <c r="M8" s="14"/>
      <c r="N8" s="140"/>
      <c r="O8" s="47">
        <f>+L8+F8</f>
        <v>10075227000</v>
      </c>
      <c r="P8" s="15">
        <f>+G8+M8</f>
        <v>1664876938</v>
      </c>
      <c r="Q8" s="15">
        <f>+O8-P8</f>
        <v>8410350062</v>
      </c>
      <c r="R8" s="262">
        <f t="shared" ref="R8:R71" si="0">IFERROR(P8/O8,"")</f>
        <v>0.16524460818599918</v>
      </c>
    </row>
    <row r="9" spans="1:18" s="141" customFormat="1" ht="13.9" customHeight="1" x14ac:dyDescent="0.2">
      <c r="A9" s="142" t="s">
        <v>56</v>
      </c>
      <c r="B9" s="143" t="s">
        <v>4</v>
      </c>
      <c r="C9" s="62"/>
      <c r="D9" s="62"/>
      <c r="E9" s="62"/>
      <c r="F9" s="62"/>
      <c r="G9" s="62"/>
      <c r="H9" s="144"/>
      <c r="I9" s="77">
        <v>5909693000</v>
      </c>
      <c r="J9" s="75">
        <v>0</v>
      </c>
      <c r="K9" s="75">
        <v>0</v>
      </c>
      <c r="L9" s="75">
        <f>I9+J9-K9</f>
        <v>5909693000</v>
      </c>
      <c r="M9" s="75">
        <v>2096735656</v>
      </c>
      <c r="N9" s="140">
        <f>+M9/L9</f>
        <v>0.35479603695149647</v>
      </c>
      <c r="O9" s="46">
        <f>+L9+F9</f>
        <v>5909693000</v>
      </c>
      <c r="P9" s="16">
        <f>+G9+M9</f>
        <v>2096735656</v>
      </c>
      <c r="Q9" s="16">
        <f>+O9-P9</f>
        <v>3812957344</v>
      </c>
      <c r="R9" s="262">
        <f t="shared" si="0"/>
        <v>0.35479603695149647</v>
      </c>
    </row>
    <row r="10" spans="1:18" s="141" customFormat="1" ht="10.9" customHeight="1" x14ac:dyDescent="0.2">
      <c r="A10" s="145"/>
      <c r="B10" s="17"/>
      <c r="C10" s="62"/>
      <c r="D10" s="62"/>
      <c r="E10" s="62"/>
      <c r="F10" s="62"/>
      <c r="G10" s="62"/>
      <c r="H10" s="57"/>
      <c r="I10" s="74"/>
      <c r="J10" s="62"/>
      <c r="K10" s="62"/>
      <c r="L10" s="62"/>
      <c r="M10" s="62"/>
      <c r="N10" s="44"/>
      <c r="O10" s="46"/>
      <c r="P10" s="16"/>
      <c r="Q10" s="16"/>
      <c r="R10" s="257" t="str">
        <f t="shared" si="0"/>
        <v/>
      </c>
    </row>
    <row r="11" spans="1:18" s="141" customFormat="1" ht="16.149999999999999" customHeight="1" x14ac:dyDescent="0.2">
      <c r="A11" s="145" t="s">
        <v>57</v>
      </c>
      <c r="B11" s="143" t="s">
        <v>58</v>
      </c>
      <c r="C11" s="63">
        <v>13705515000</v>
      </c>
      <c r="D11" s="63">
        <v>0</v>
      </c>
      <c r="E11" s="63">
        <v>0</v>
      </c>
      <c r="F11" s="63">
        <v>13705515000</v>
      </c>
      <c r="G11" s="63">
        <v>5807737877</v>
      </c>
      <c r="H11" s="139">
        <v>0.42375188944012682</v>
      </c>
      <c r="I11" s="76"/>
      <c r="J11" s="63"/>
      <c r="K11" s="63"/>
      <c r="L11" s="63"/>
      <c r="M11" s="63"/>
      <c r="N11" s="140"/>
      <c r="O11" s="46">
        <f>SUM(O12:O13)</f>
        <v>13705515000</v>
      </c>
      <c r="P11" s="16">
        <f>+G11+M11</f>
        <v>5807737877</v>
      </c>
      <c r="Q11" s="16">
        <f>SUM(Q12:Q13)</f>
        <v>7897777123</v>
      </c>
      <c r="R11" s="257">
        <f t="shared" si="0"/>
        <v>0.42375188944012682</v>
      </c>
    </row>
    <row r="12" spans="1:18" s="141" customFormat="1" ht="13.15" customHeight="1" x14ac:dyDescent="0.2">
      <c r="A12" s="146" t="s">
        <v>60</v>
      </c>
      <c r="B12" s="147" t="s">
        <v>59</v>
      </c>
      <c r="C12" s="38">
        <v>72894000</v>
      </c>
      <c r="D12" s="38"/>
      <c r="E12" s="38"/>
      <c r="F12" s="38">
        <v>72894000</v>
      </c>
      <c r="G12" s="38">
        <v>0</v>
      </c>
      <c r="H12" s="148">
        <v>0</v>
      </c>
      <c r="I12" s="77"/>
      <c r="J12" s="38"/>
      <c r="K12" s="38"/>
      <c r="L12" s="75"/>
      <c r="M12" s="38"/>
      <c r="N12" s="149"/>
      <c r="O12" s="39">
        <f>+L12+F12</f>
        <v>72894000</v>
      </c>
      <c r="P12" s="11">
        <f>+G12+M12</f>
        <v>0</v>
      </c>
      <c r="Q12" s="11">
        <f>+O12-P12</f>
        <v>72894000</v>
      </c>
      <c r="R12" s="257">
        <f t="shared" si="0"/>
        <v>0</v>
      </c>
    </row>
    <row r="13" spans="1:18" s="141" customFormat="1" ht="13.15" customHeight="1" x14ac:dyDescent="0.2">
      <c r="A13" s="146" t="s">
        <v>65</v>
      </c>
      <c r="B13" s="147" t="s">
        <v>64</v>
      </c>
      <c r="C13" s="38">
        <v>13632621000</v>
      </c>
      <c r="D13" s="38"/>
      <c r="E13" s="38"/>
      <c r="F13" s="38">
        <v>13632621000</v>
      </c>
      <c r="G13" s="38">
        <v>5807737877</v>
      </c>
      <c r="H13" s="148">
        <v>0.42601770246528531</v>
      </c>
      <c r="I13" s="77"/>
      <c r="J13" s="38"/>
      <c r="K13" s="38"/>
      <c r="L13" s="75"/>
      <c r="M13" s="38"/>
      <c r="N13" s="149"/>
      <c r="O13" s="9">
        <f>+L13+F13</f>
        <v>13632621000</v>
      </c>
      <c r="P13" s="11">
        <f>+G13+M13</f>
        <v>5807737877</v>
      </c>
      <c r="Q13" s="11">
        <f>+O13-P13</f>
        <v>7824883123</v>
      </c>
      <c r="R13" s="257">
        <f t="shared" si="0"/>
        <v>0.42601770246528531</v>
      </c>
    </row>
    <row r="14" spans="1:18" s="141" customFormat="1" ht="13.15" customHeight="1" x14ac:dyDescent="0.2">
      <c r="A14" s="146"/>
      <c r="B14" s="147"/>
      <c r="C14" s="38"/>
      <c r="D14" s="38"/>
      <c r="E14" s="38"/>
      <c r="F14" s="62"/>
      <c r="G14" s="38"/>
      <c r="H14" s="58"/>
      <c r="I14" s="77"/>
      <c r="J14" s="38"/>
      <c r="K14" s="38"/>
      <c r="L14" s="62"/>
      <c r="M14" s="38"/>
      <c r="N14" s="42"/>
      <c r="O14" s="9"/>
      <c r="P14" s="11"/>
      <c r="Q14" s="11"/>
      <c r="R14" s="257" t="str">
        <f t="shared" si="0"/>
        <v/>
      </c>
    </row>
    <row r="15" spans="1:18" s="141" customFormat="1" ht="13.15" customHeight="1" x14ac:dyDescent="0.2">
      <c r="A15" s="142" t="s">
        <v>61</v>
      </c>
      <c r="B15" s="143" t="s">
        <v>58</v>
      </c>
      <c r="C15" s="62"/>
      <c r="D15" s="38"/>
      <c r="E15" s="38"/>
      <c r="F15" s="62"/>
      <c r="G15" s="38"/>
      <c r="H15" s="58"/>
      <c r="I15" s="74">
        <v>75661000</v>
      </c>
      <c r="J15" s="62">
        <f t="shared" ref="J15:M15" si="1">+J16</f>
        <v>0</v>
      </c>
      <c r="K15" s="62">
        <f t="shared" si="1"/>
        <v>0</v>
      </c>
      <c r="L15" s="62">
        <f t="shared" si="1"/>
        <v>75661000</v>
      </c>
      <c r="M15" s="62">
        <f t="shared" si="1"/>
        <v>0</v>
      </c>
      <c r="N15" s="140">
        <f>+M15/L15</f>
        <v>0</v>
      </c>
      <c r="O15" s="46">
        <f>+O16</f>
        <v>75661000</v>
      </c>
      <c r="P15" s="11">
        <f>+G15+M15</f>
        <v>0</v>
      </c>
      <c r="Q15" s="16">
        <f>+Q16</f>
        <v>75661000</v>
      </c>
      <c r="R15" s="257">
        <f t="shared" si="0"/>
        <v>0</v>
      </c>
    </row>
    <row r="16" spans="1:18" s="141" customFormat="1" ht="13.15" customHeight="1" x14ac:dyDescent="0.2">
      <c r="A16" s="142" t="s">
        <v>62</v>
      </c>
      <c r="B16" s="147" t="s">
        <v>63</v>
      </c>
      <c r="C16" s="38"/>
      <c r="D16" s="38"/>
      <c r="E16" s="38"/>
      <c r="F16" s="62"/>
      <c r="G16" s="38">
        <v>0</v>
      </c>
      <c r="H16" s="58"/>
      <c r="I16" s="77">
        <v>75661000</v>
      </c>
      <c r="J16" s="38">
        <v>0</v>
      </c>
      <c r="K16" s="38">
        <v>0</v>
      </c>
      <c r="L16" s="123">
        <f>+I16+J16-K16</f>
        <v>75661000</v>
      </c>
      <c r="M16" s="38">
        <v>0</v>
      </c>
      <c r="N16" s="149">
        <f>+M16/L16</f>
        <v>0</v>
      </c>
      <c r="O16" s="9">
        <f>+L16+F16</f>
        <v>75661000</v>
      </c>
      <c r="P16" s="11">
        <f>+G16+M16</f>
        <v>0</v>
      </c>
      <c r="Q16" s="11">
        <f>+O16-P16</f>
        <v>75661000</v>
      </c>
      <c r="R16" s="257">
        <f t="shared" si="0"/>
        <v>0</v>
      </c>
    </row>
    <row r="17" spans="1:18" s="141" customFormat="1" ht="10.9" customHeight="1" x14ac:dyDescent="0.2">
      <c r="A17" s="146"/>
      <c r="B17" s="147"/>
      <c r="C17" s="38"/>
      <c r="D17" s="38"/>
      <c r="E17" s="38"/>
      <c r="F17" s="38"/>
      <c r="G17" s="38"/>
      <c r="H17" s="58"/>
      <c r="I17" s="77"/>
      <c r="J17" s="38"/>
      <c r="K17" s="38"/>
      <c r="L17" s="18"/>
      <c r="M17" s="18"/>
      <c r="N17" s="42"/>
      <c r="O17" s="9"/>
      <c r="P17" s="11"/>
      <c r="Q17" s="11"/>
      <c r="R17" s="257" t="str">
        <f t="shared" si="0"/>
        <v/>
      </c>
    </row>
    <row r="18" spans="1:18" s="141" customFormat="1" ht="12" x14ac:dyDescent="0.2">
      <c r="A18" s="145" t="s">
        <v>66</v>
      </c>
      <c r="B18" s="143" t="s">
        <v>67</v>
      </c>
      <c r="C18" s="63">
        <v>1583977803</v>
      </c>
      <c r="D18" s="63">
        <v>0</v>
      </c>
      <c r="E18" s="63">
        <v>0</v>
      </c>
      <c r="F18" s="63">
        <v>1583977803</v>
      </c>
      <c r="G18" s="63">
        <v>236485307</v>
      </c>
      <c r="H18" s="139">
        <v>0.14929837182825725</v>
      </c>
      <c r="I18" s="76"/>
      <c r="J18" s="63"/>
      <c r="K18" s="63"/>
      <c r="L18" s="16"/>
      <c r="M18" s="16"/>
      <c r="N18" s="140"/>
      <c r="O18" s="46">
        <f>SUM(O19:O22)</f>
        <v>1583977803</v>
      </c>
      <c r="P18" s="16">
        <f>+G18+M18</f>
        <v>236485307</v>
      </c>
      <c r="Q18" s="16">
        <f>SUM(Q19:Q22)</f>
        <v>1532459094</v>
      </c>
      <c r="R18" s="257">
        <f t="shared" si="0"/>
        <v>0.14929837182825725</v>
      </c>
    </row>
    <row r="19" spans="1:18" s="141" customFormat="1" ht="15" customHeight="1" x14ac:dyDescent="0.2">
      <c r="A19" s="146" t="s">
        <v>69</v>
      </c>
      <c r="B19" s="147" t="s">
        <v>68</v>
      </c>
      <c r="C19" s="38">
        <v>26735385</v>
      </c>
      <c r="D19" s="38"/>
      <c r="E19" s="150">
        <v>0</v>
      </c>
      <c r="F19" s="38">
        <v>26735385</v>
      </c>
      <c r="G19" s="38">
        <v>26735385</v>
      </c>
      <c r="H19" s="148">
        <v>1</v>
      </c>
      <c r="I19" s="77"/>
      <c r="J19" s="38"/>
      <c r="K19" s="38"/>
      <c r="L19" s="14"/>
      <c r="M19" s="18"/>
      <c r="N19" s="149"/>
      <c r="O19" s="9">
        <f>+L19+F19</f>
        <v>26735385</v>
      </c>
      <c r="P19" s="11">
        <f>+G19+M19</f>
        <v>26735385</v>
      </c>
      <c r="Q19" s="11">
        <f>+O19-P19</f>
        <v>0</v>
      </c>
      <c r="R19" s="257">
        <f t="shared" si="0"/>
        <v>1</v>
      </c>
    </row>
    <row r="20" spans="1:18" s="192" customFormat="1" ht="13.15" customHeight="1" x14ac:dyDescent="0.2">
      <c r="A20" s="190" t="s">
        <v>263</v>
      </c>
      <c r="B20" s="191" t="s">
        <v>264</v>
      </c>
      <c r="C20" s="38">
        <v>1381464418</v>
      </c>
      <c r="D20" s="38"/>
      <c r="E20" s="38"/>
      <c r="F20" s="38">
        <v>1381464418</v>
      </c>
      <c r="G20" s="38">
        <v>184966598</v>
      </c>
      <c r="H20" s="148">
        <v>0.13389168449794991</v>
      </c>
      <c r="I20" s="77"/>
      <c r="J20" s="38"/>
      <c r="K20" s="38"/>
      <c r="L20" s="75"/>
      <c r="M20" s="38"/>
      <c r="N20" s="157"/>
      <c r="O20" s="39">
        <v>1381464418</v>
      </c>
      <c r="P20" s="11">
        <f>+G20+M20</f>
        <v>184966598</v>
      </c>
      <c r="Q20" s="41">
        <v>1381464418</v>
      </c>
      <c r="R20" s="257">
        <f t="shared" si="0"/>
        <v>0.13389168449794991</v>
      </c>
    </row>
    <row r="21" spans="1:18" s="141" customFormat="1" ht="13.15" customHeight="1" x14ac:dyDescent="0.2">
      <c r="A21" s="146" t="s">
        <v>77</v>
      </c>
      <c r="B21" s="147" t="s">
        <v>70</v>
      </c>
      <c r="C21" s="38">
        <v>175778000</v>
      </c>
      <c r="D21" s="38"/>
      <c r="E21" s="38"/>
      <c r="F21" s="38">
        <v>175778000</v>
      </c>
      <c r="G21" s="38">
        <v>12978524</v>
      </c>
      <c r="H21" s="148">
        <v>7.3834746100194568E-2</v>
      </c>
      <c r="I21" s="77"/>
      <c r="J21" s="38"/>
      <c r="K21" s="38"/>
      <c r="L21" s="14"/>
      <c r="M21" s="18"/>
      <c r="N21" s="149"/>
      <c r="O21" s="9">
        <f>+L21+F21</f>
        <v>175778000</v>
      </c>
      <c r="P21" s="11">
        <f>+G21+M21</f>
        <v>12978524</v>
      </c>
      <c r="Q21" s="11">
        <f>+O21-P21</f>
        <v>162799476</v>
      </c>
      <c r="R21" s="257">
        <f t="shared" si="0"/>
        <v>7.3834746100194568E-2</v>
      </c>
    </row>
    <row r="22" spans="1:18" s="141" customFormat="1" ht="12" x14ac:dyDescent="0.2">
      <c r="A22" s="146" t="s">
        <v>78</v>
      </c>
      <c r="B22" s="147" t="s">
        <v>5</v>
      </c>
      <c r="C22" s="38"/>
      <c r="D22" s="38"/>
      <c r="E22" s="38"/>
      <c r="F22" s="38">
        <v>0</v>
      </c>
      <c r="G22" s="38">
        <v>11804800</v>
      </c>
      <c r="H22" s="257">
        <v>0</v>
      </c>
      <c r="I22" s="77"/>
      <c r="J22" s="38"/>
      <c r="K22" s="38"/>
      <c r="L22" s="14"/>
      <c r="M22" s="18"/>
      <c r="N22" s="42"/>
      <c r="O22" s="9">
        <f>+L22+F22</f>
        <v>0</v>
      </c>
      <c r="P22" s="11">
        <f>+G22+M22</f>
        <v>11804800</v>
      </c>
      <c r="Q22" s="11">
        <f>+O22-P22</f>
        <v>-11804800</v>
      </c>
      <c r="R22" s="257" t="str">
        <f t="shared" si="0"/>
        <v/>
      </c>
    </row>
    <row r="23" spans="1:18" s="141" customFormat="1" ht="12" x14ac:dyDescent="0.2">
      <c r="A23" s="146"/>
      <c r="B23" s="143"/>
      <c r="C23" s="38"/>
      <c r="D23" s="38"/>
      <c r="E23" s="38"/>
      <c r="F23" s="38"/>
      <c r="G23" s="38" t="s">
        <v>18</v>
      </c>
      <c r="H23" s="58"/>
      <c r="I23" s="77"/>
      <c r="J23" s="38"/>
      <c r="K23" s="38"/>
      <c r="L23" s="14"/>
      <c r="M23" s="18"/>
      <c r="N23" s="42"/>
      <c r="O23" s="9"/>
      <c r="P23" s="11"/>
      <c r="Q23" s="11"/>
      <c r="R23" s="257" t="str">
        <f t="shared" si="0"/>
        <v/>
      </c>
    </row>
    <row r="24" spans="1:18" s="141" customFormat="1" ht="12" customHeight="1" x14ac:dyDescent="0.2">
      <c r="A24" s="145" t="s">
        <v>71</v>
      </c>
      <c r="B24" s="143" t="s">
        <v>72</v>
      </c>
      <c r="C24" s="62">
        <v>352681000</v>
      </c>
      <c r="D24" s="62">
        <v>0</v>
      </c>
      <c r="E24" s="62">
        <v>0</v>
      </c>
      <c r="F24" s="62">
        <v>352681000</v>
      </c>
      <c r="G24" s="62">
        <v>30722525</v>
      </c>
      <c r="H24" s="139">
        <v>8.7111369764744914E-2</v>
      </c>
      <c r="I24" s="77"/>
      <c r="J24" s="38"/>
      <c r="K24" s="38"/>
      <c r="L24" s="18"/>
      <c r="M24" s="18"/>
      <c r="N24" s="140"/>
      <c r="O24" s="45">
        <f>SUM(O25:O26)</f>
        <v>352681000</v>
      </c>
      <c r="P24" s="13">
        <f>SUM(P25:P26)</f>
        <v>30722525</v>
      </c>
      <c r="Q24" s="13">
        <f>SUM(Q25:Q26)</f>
        <v>321958475</v>
      </c>
      <c r="R24" s="257">
        <f t="shared" si="0"/>
        <v>8.7111369764744914E-2</v>
      </c>
    </row>
    <row r="25" spans="1:18" s="141" customFormat="1" ht="12" customHeight="1" x14ac:dyDescent="0.2">
      <c r="A25" s="146" t="s">
        <v>75</v>
      </c>
      <c r="B25" s="147" t="s">
        <v>73</v>
      </c>
      <c r="C25" s="38">
        <v>38385000</v>
      </c>
      <c r="D25" s="38">
        <v>0</v>
      </c>
      <c r="E25" s="38"/>
      <c r="F25" s="38">
        <v>38385000</v>
      </c>
      <c r="G25" s="38">
        <v>30722525</v>
      </c>
      <c r="H25" s="148">
        <v>0.8003784030220138</v>
      </c>
      <c r="I25" s="77"/>
      <c r="J25" s="38"/>
      <c r="K25" s="38"/>
      <c r="L25" s="18"/>
      <c r="M25" s="18"/>
      <c r="N25" s="149"/>
      <c r="O25" s="9">
        <f>+L25+F25</f>
        <v>38385000</v>
      </c>
      <c r="P25" s="11">
        <f>+G25+M25</f>
        <v>30722525</v>
      </c>
      <c r="Q25" s="11">
        <f>+O25-P25</f>
        <v>7662475</v>
      </c>
      <c r="R25" s="257">
        <f t="shared" si="0"/>
        <v>0.8003784030220138</v>
      </c>
    </row>
    <row r="26" spans="1:18" s="141" customFormat="1" ht="12" customHeight="1" x14ac:dyDescent="0.2">
      <c r="A26" s="146" t="s">
        <v>76</v>
      </c>
      <c r="B26" s="147" t="s">
        <v>74</v>
      </c>
      <c r="C26" s="38">
        <v>314296000</v>
      </c>
      <c r="D26" s="38"/>
      <c r="E26" s="38"/>
      <c r="F26" s="38">
        <v>314296000</v>
      </c>
      <c r="G26" s="38">
        <v>0</v>
      </c>
      <c r="H26" s="148">
        <v>0</v>
      </c>
      <c r="I26" s="77"/>
      <c r="J26" s="38"/>
      <c r="K26" s="38"/>
      <c r="L26" s="18"/>
      <c r="M26" s="18"/>
      <c r="N26" s="42"/>
      <c r="O26" s="9">
        <f>+L26+F26</f>
        <v>314296000</v>
      </c>
      <c r="P26" s="11">
        <f>+G26+M26</f>
        <v>0</v>
      </c>
      <c r="Q26" s="11">
        <f>+O26-P26</f>
        <v>314296000</v>
      </c>
      <c r="R26" s="257">
        <f t="shared" si="0"/>
        <v>0</v>
      </c>
    </row>
    <row r="27" spans="1:18" s="141" customFormat="1" ht="12" customHeight="1" x14ac:dyDescent="0.2">
      <c r="A27" s="146"/>
      <c r="B27" s="147"/>
      <c r="C27" s="38"/>
      <c r="D27" s="38"/>
      <c r="E27" s="38"/>
      <c r="F27" s="38"/>
      <c r="G27" s="38"/>
      <c r="H27" s="58"/>
      <c r="I27" s="77"/>
      <c r="J27" s="38"/>
      <c r="K27" s="38"/>
      <c r="L27" s="18"/>
      <c r="M27" s="18"/>
      <c r="N27" s="42"/>
      <c r="O27" s="9"/>
      <c r="P27" s="11"/>
      <c r="Q27" s="11"/>
      <c r="R27" s="257" t="str">
        <f t="shared" si="0"/>
        <v/>
      </c>
    </row>
    <row r="28" spans="1:18" s="141" customFormat="1" ht="12" customHeight="1" x14ac:dyDescent="0.2">
      <c r="A28" s="142" t="s">
        <v>224</v>
      </c>
      <c r="B28" s="143" t="s">
        <v>72</v>
      </c>
      <c r="C28" s="62">
        <v>0</v>
      </c>
      <c r="D28" s="38">
        <v>0</v>
      </c>
      <c r="E28" s="38">
        <v>0</v>
      </c>
      <c r="F28" s="62">
        <v>0</v>
      </c>
      <c r="G28" s="62">
        <v>0</v>
      </c>
      <c r="H28" s="58"/>
      <c r="I28" s="74">
        <v>21683000</v>
      </c>
      <c r="J28" s="38">
        <f t="shared" ref="J28:K28" si="2">SUM(J29:J30)</f>
        <v>0</v>
      </c>
      <c r="K28" s="38">
        <f t="shared" si="2"/>
        <v>0</v>
      </c>
      <c r="L28" s="62">
        <f>SUM(L29:L30)</f>
        <v>21683000</v>
      </c>
      <c r="M28" s="62">
        <f>SUM(M29:M30)</f>
        <v>3460000</v>
      </c>
      <c r="N28" s="140">
        <f>+M28/L28</f>
        <v>0.15957201494258175</v>
      </c>
      <c r="O28" s="45">
        <f>SUM(O29:O30)</f>
        <v>21683000</v>
      </c>
      <c r="P28" s="13">
        <f>SUM(P29:P30)</f>
        <v>3460000</v>
      </c>
      <c r="Q28" s="13">
        <f>SUM(Q29:Q30)</f>
        <v>18223000</v>
      </c>
      <c r="R28" s="257">
        <f t="shared" si="0"/>
        <v>0.15957201494258175</v>
      </c>
    </row>
    <row r="29" spans="1:18" s="141" customFormat="1" ht="12" customHeight="1" x14ac:dyDescent="0.2">
      <c r="A29" s="151" t="s">
        <v>79</v>
      </c>
      <c r="B29" s="147" t="s">
        <v>73</v>
      </c>
      <c r="C29" s="38">
        <v>0</v>
      </c>
      <c r="D29" s="38">
        <v>0</v>
      </c>
      <c r="E29" s="38">
        <v>0</v>
      </c>
      <c r="F29" s="38">
        <v>0</v>
      </c>
      <c r="G29" s="38"/>
      <c r="H29" s="58"/>
      <c r="I29" s="77">
        <v>3460000</v>
      </c>
      <c r="J29" s="38">
        <v>0</v>
      </c>
      <c r="K29" s="38">
        <v>0</v>
      </c>
      <c r="L29" s="123">
        <f>+J29+I29-J29</f>
        <v>3460000</v>
      </c>
      <c r="M29" s="38">
        <v>3460000</v>
      </c>
      <c r="N29" s="149">
        <f>+M29/L29</f>
        <v>1</v>
      </c>
      <c r="O29" s="9">
        <f>+L29+F29</f>
        <v>3460000</v>
      </c>
      <c r="P29" s="11">
        <f>+G29+M29</f>
        <v>3460000</v>
      </c>
      <c r="Q29" s="11">
        <f>+O29-P29</f>
        <v>0</v>
      </c>
      <c r="R29" s="257">
        <f t="shared" si="0"/>
        <v>1</v>
      </c>
    </row>
    <row r="30" spans="1:18" s="141" customFormat="1" ht="12" customHeight="1" x14ac:dyDescent="0.2">
      <c r="A30" s="151" t="s">
        <v>222</v>
      </c>
      <c r="B30" s="147" t="s">
        <v>80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58"/>
      <c r="I30" s="77">
        <v>18223000</v>
      </c>
      <c r="J30" s="38">
        <v>0</v>
      </c>
      <c r="K30" s="38">
        <v>0</v>
      </c>
      <c r="L30" s="123">
        <f>+J30+I30-J30</f>
        <v>18223000</v>
      </c>
      <c r="M30" s="38">
        <v>0</v>
      </c>
      <c r="N30" s="149">
        <f>+M30/L30</f>
        <v>0</v>
      </c>
      <c r="O30" s="9">
        <f>+L30+F30</f>
        <v>18223000</v>
      </c>
      <c r="P30" s="11">
        <f>+G30+M30</f>
        <v>0</v>
      </c>
      <c r="Q30" s="11">
        <f>+O30-P30</f>
        <v>18223000</v>
      </c>
      <c r="R30" s="257">
        <f t="shared" si="0"/>
        <v>0</v>
      </c>
    </row>
    <row r="31" spans="1:18" s="141" customFormat="1" ht="12" customHeight="1" x14ac:dyDescent="0.2">
      <c r="A31" s="151"/>
      <c r="B31" s="147"/>
      <c r="C31" s="38"/>
      <c r="D31" s="38"/>
      <c r="E31" s="38"/>
      <c r="F31" s="38"/>
      <c r="G31" s="38"/>
      <c r="H31" s="58"/>
      <c r="I31" s="77"/>
      <c r="J31" s="38"/>
      <c r="K31" s="38"/>
      <c r="L31" s="35"/>
      <c r="M31" s="18"/>
      <c r="N31" s="149"/>
      <c r="O31" s="9"/>
      <c r="P31" s="11"/>
      <c r="Q31" s="11"/>
      <c r="R31" s="257" t="str">
        <f t="shared" si="0"/>
        <v/>
      </c>
    </row>
    <row r="32" spans="1:18" ht="15" customHeight="1" x14ac:dyDescent="0.2">
      <c r="A32" s="152"/>
      <c r="B32" s="153" t="s">
        <v>6</v>
      </c>
      <c r="C32" s="78">
        <v>25717400803</v>
      </c>
      <c r="D32" s="78">
        <v>0</v>
      </c>
      <c r="E32" s="78">
        <v>0</v>
      </c>
      <c r="F32" s="78">
        <v>25717400803</v>
      </c>
      <c r="G32" s="78">
        <v>7739822647</v>
      </c>
      <c r="H32" s="154">
        <v>0.30095664434708852</v>
      </c>
      <c r="I32" s="78">
        <v>6007037000</v>
      </c>
      <c r="J32" s="78">
        <f>+J8++J9+J11+J15+J18+J24+J28</f>
        <v>0</v>
      </c>
      <c r="K32" s="78">
        <f>+K8++K9+K11+K15+K18+K24+K28</f>
        <v>0</v>
      </c>
      <c r="L32" s="78">
        <f>+L8++L9+L11+L15+L18+L24+L28</f>
        <v>6007037000</v>
      </c>
      <c r="M32" s="78">
        <f>+M8++M9+M11+M15+M18+M24+M28</f>
        <v>2100195656</v>
      </c>
      <c r="N32" s="154">
        <f>+M32/L32</f>
        <v>0.34962256034048067</v>
      </c>
      <c r="O32" s="78">
        <f>+O8+O9+O11+O15+O18+O24+O28</f>
        <v>31724437803</v>
      </c>
      <c r="P32" s="78">
        <f>+P8++P9+P11+P15+P18+P24+P28</f>
        <v>9840018303</v>
      </c>
      <c r="Q32" s="78">
        <f>+Q8++Q9+Q11+Q15+Q18+Q24+Q28</f>
        <v>22069386098</v>
      </c>
      <c r="R32" s="261">
        <f t="shared" si="0"/>
        <v>0.31017155809359953</v>
      </c>
    </row>
    <row r="33" spans="1:18" s="141" customFormat="1" ht="12" x14ac:dyDescent="0.2">
      <c r="A33" s="156"/>
      <c r="B33" s="147"/>
      <c r="C33" s="41"/>
      <c r="D33" s="41"/>
      <c r="E33" s="41"/>
      <c r="F33" s="41"/>
      <c r="G33" s="41"/>
      <c r="H33" s="56"/>
      <c r="I33" s="39"/>
      <c r="J33" s="41"/>
      <c r="K33" s="41"/>
      <c r="L33" s="11"/>
      <c r="M33" s="11"/>
      <c r="N33" s="12"/>
      <c r="O33" s="9"/>
      <c r="P33" s="11"/>
      <c r="Q33" s="11"/>
      <c r="R33" s="257" t="str">
        <f t="shared" si="0"/>
        <v/>
      </c>
    </row>
    <row r="34" spans="1:18" s="141" customFormat="1" ht="12" x14ac:dyDescent="0.2">
      <c r="A34" s="145" t="s">
        <v>206</v>
      </c>
      <c r="B34" s="143" t="s">
        <v>187</v>
      </c>
      <c r="C34" s="62">
        <v>11613126444</v>
      </c>
      <c r="D34" s="62">
        <v>0</v>
      </c>
      <c r="E34" s="62">
        <v>0</v>
      </c>
      <c r="F34" s="62">
        <v>11613126444</v>
      </c>
      <c r="G34" s="62">
        <v>2633341000</v>
      </c>
      <c r="H34" s="139">
        <v>0.22675556084731457</v>
      </c>
      <c r="I34" s="77"/>
      <c r="J34" s="38"/>
      <c r="K34" s="38"/>
      <c r="L34" s="18"/>
      <c r="M34" s="18"/>
      <c r="N34" s="140"/>
      <c r="O34" s="45">
        <f>SUM(O35:O36)</f>
        <v>11613126444</v>
      </c>
      <c r="P34" s="45">
        <f>SUM(P35:P36)</f>
        <v>2633341000</v>
      </c>
      <c r="Q34" s="45">
        <f>SUM(Q35:Q36)</f>
        <v>8979785444</v>
      </c>
      <c r="R34" s="257">
        <f t="shared" si="0"/>
        <v>0.22675556084731457</v>
      </c>
    </row>
    <row r="35" spans="1:18" s="192" customFormat="1" ht="12" x14ac:dyDescent="0.2">
      <c r="A35" s="190" t="s">
        <v>265</v>
      </c>
      <c r="B35" s="191" t="s">
        <v>266</v>
      </c>
      <c r="C35" s="38">
        <v>4060201457</v>
      </c>
      <c r="D35" s="62"/>
      <c r="E35" s="62"/>
      <c r="F35" s="38">
        <v>4060201457</v>
      </c>
      <c r="G35" s="38">
        <v>809889155</v>
      </c>
      <c r="H35" s="148">
        <v>0.19947018973743499</v>
      </c>
      <c r="I35" s="77"/>
      <c r="J35" s="38"/>
      <c r="K35" s="38"/>
      <c r="L35" s="38"/>
      <c r="M35" s="38"/>
      <c r="N35" s="193"/>
      <c r="O35" s="39">
        <f>+L35+F35</f>
        <v>4060201457</v>
      </c>
      <c r="P35" s="194">
        <f>G35+M35</f>
        <v>809889155</v>
      </c>
      <c r="Q35" s="41">
        <f>+O35-P35</f>
        <v>3250312302</v>
      </c>
      <c r="R35" s="257">
        <f t="shared" si="0"/>
        <v>0.19947018973743499</v>
      </c>
    </row>
    <row r="36" spans="1:18" s="141" customFormat="1" ht="12" x14ac:dyDescent="0.2">
      <c r="A36" s="146" t="s">
        <v>207</v>
      </c>
      <c r="B36" s="147" t="s">
        <v>188</v>
      </c>
      <c r="C36" s="38">
        <v>7552924987</v>
      </c>
      <c r="D36" s="38">
        <v>0</v>
      </c>
      <c r="E36" s="38">
        <v>0</v>
      </c>
      <c r="F36" s="38">
        <v>7552924987</v>
      </c>
      <c r="G36" s="38">
        <v>1823451845</v>
      </c>
      <c r="H36" s="148">
        <v>0.24142326954636814</v>
      </c>
      <c r="I36" s="77"/>
      <c r="J36" s="38"/>
      <c r="K36" s="38"/>
      <c r="L36" s="18"/>
      <c r="M36" s="18"/>
      <c r="N36" s="149"/>
      <c r="O36" s="9">
        <f>+L36+F36</f>
        <v>7552924987</v>
      </c>
      <c r="P36" s="11">
        <f>+G36+M36</f>
        <v>1823451845</v>
      </c>
      <c r="Q36" s="11">
        <f>+O36-P36</f>
        <v>5729473142</v>
      </c>
      <c r="R36" s="257">
        <f t="shared" si="0"/>
        <v>0.24142326954636814</v>
      </c>
    </row>
    <row r="37" spans="1:18" s="141" customFormat="1" ht="12" x14ac:dyDescent="0.2">
      <c r="A37" s="146"/>
      <c r="B37" s="147"/>
      <c r="C37" s="38"/>
      <c r="D37" s="38"/>
      <c r="E37" s="38"/>
      <c r="F37" s="38"/>
      <c r="G37" s="38"/>
      <c r="H37" s="157"/>
      <c r="I37" s="77"/>
      <c r="J37" s="38"/>
      <c r="K37" s="38"/>
      <c r="L37" s="18"/>
      <c r="M37" s="18"/>
      <c r="N37" s="149"/>
      <c r="O37" s="9"/>
      <c r="P37" s="11"/>
      <c r="Q37" s="11"/>
      <c r="R37" s="257" t="str">
        <f t="shared" si="0"/>
        <v/>
      </c>
    </row>
    <row r="38" spans="1:18" s="141" customFormat="1" ht="12" x14ac:dyDescent="0.2">
      <c r="A38" s="142" t="s">
        <v>223</v>
      </c>
      <c r="B38" s="143" t="s">
        <v>185</v>
      </c>
      <c r="C38" s="62">
        <v>0</v>
      </c>
      <c r="D38" s="38">
        <v>0</v>
      </c>
      <c r="E38" s="38">
        <v>0</v>
      </c>
      <c r="F38" s="62">
        <v>0</v>
      </c>
      <c r="G38" s="62">
        <v>0</v>
      </c>
      <c r="H38" s="58"/>
      <c r="I38" s="74">
        <v>0</v>
      </c>
      <c r="J38" s="38">
        <f t="shared" ref="J38:L38" si="3">SUM(J39:J40)</f>
        <v>0</v>
      </c>
      <c r="K38" s="38">
        <f t="shared" si="3"/>
        <v>0</v>
      </c>
      <c r="L38" s="62">
        <f t="shared" si="3"/>
        <v>0</v>
      </c>
      <c r="M38" s="62">
        <f>SUM(M39:M40)</f>
        <v>0</v>
      </c>
      <c r="N38" s="257" t="str">
        <f t="shared" ref="N38:N39" si="4">IFERROR(L38/K38,"")</f>
        <v/>
      </c>
      <c r="O38" s="45">
        <f>SUM(O39:O40)</f>
        <v>0</v>
      </c>
      <c r="P38" s="13">
        <f t="shared" ref="P38" si="5">SUM(P39:P40)</f>
        <v>0</v>
      </c>
      <c r="Q38" s="13">
        <f>SUM(Q39:Q40)</f>
        <v>0</v>
      </c>
      <c r="R38" s="257" t="str">
        <f t="shared" si="0"/>
        <v/>
      </c>
    </row>
    <row r="39" spans="1:18" s="141" customFormat="1" ht="12" x14ac:dyDescent="0.2">
      <c r="A39" s="151" t="s">
        <v>225</v>
      </c>
      <c r="B39" s="147" t="s">
        <v>186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58"/>
      <c r="I39" s="77"/>
      <c r="J39" s="38">
        <v>0</v>
      </c>
      <c r="K39" s="38">
        <v>0</v>
      </c>
      <c r="L39" s="123">
        <f>+J39+I39-J39</f>
        <v>0</v>
      </c>
      <c r="M39" s="38">
        <v>0</v>
      </c>
      <c r="N39" s="257" t="str">
        <f t="shared" si="4"/>
        <v/>
      </c>
      <c r="O39" s="9">
        <f>+L39+F39</f>
        <v>0</v>
      </c>
      <c r="P39" s="11">
        <f>+G39+M39</f>
        <v>0</v>
      </c>
      <c r="Q39" s="11">
        <f>+O39-P39</f>
        <v>0</v>
      </c>
      <c r="R39" s="257" t="str">
        <f t="shared" si="0"/>
        <v/>
      </c>
    </row>
    <row r="40" spans="1:18" s="141" customFormat="1" ht="12" x14ac:dyDescent="0.2">
      <c r="A40" s="146"/>
      <c r="B40" s="147"/>
      <c r="C40" s="38"/>
      <c r="D40" s="38"/>
      <c r="E40" s="38"/>
      <c r="F40" s="38"/>
      <c r="G40" s="38"/>
      <c r="H40" s="157"/>
      <c r="I40" s="77"/>
      <c r="J40" s="38"/>
      <c r="K40" s="38"/>
      <c r="L40" s="18"/>
      <c r="M40" s="18"/>
      <c r="N40" s="149"/>
      <c r="O40" s="9"/>
      <c r="P40" s="11"/>
      <c r="Q40" s="11"/>
      <c r="R40" s="257" t="str">
        <f t="shared" si="0"/>
        <v/>
      </c>
    </row>
    <row r="41" spans="1:18" s="141" customFormat="1" ht="15.75" customHeight="1" x14ac:dyDescent="0.2">
      <c r="A41" s="158"/>
      <c r="B41" s="153" t="s">
        <v>226</v>
      </c>
      <c r="C41" s="78">
        <v>11613126444</v>
      </c>
      <c r="D41" s="78">
        <v>0</v>
      </c>
      <c r="E41" s="78">
        <v>0</v>
      </c>
      <c r="F41" s="78">
        <v>11613126444</v>
      </c>
      <c r="G41" s="78">
        <v>2633341000</v>
      </c>
      <c r="H41" s="154">
        <v>0.22675556084731457</v>
      </c>
      <c r="I41" s="79">
        <v>0</v>
      </c>
      <c r="J41" s="78">
        <f t="shared" ref="J41:Q41" si="6">+J34+J38</f>
        <v>0</v>
      </c>
      <c r="K41" s="78">
        <f t="shared" si="6"/>
        <v>0</v>
      </c>
      <c r="L41" s="19">
        <f t="shared" si="6"/>
        <v>0</v>
      </c>
      <c r="M41" s="19">
        <f>+M34+M38</f>
        <v>0</v>
      </c>
      <c r="N41" s="261" t="str">
        <f>IFERROR(M41/L41,"")</f>
        <v/>
      </c>
      <c r="O41" s="67">
        <f>+O34+O38</f>
        <v>11613126444</v>
      </c>
      <c r="P41" s="19">
        <f>+P34+P38</f>
        <v>2633341000</v>
      </c>
      <c r="Q41" s="19">
        <f t="shared" si="6"/>
        <v>8979785444</v>
      </c>
      <c r="R41" s="261">
        <f t="shared" si="0"/>
        <v>0.22675556084731457</v>
      </c>
    </row>
    <row r="42" spans="1:18" s="141" customFormat="1" ht="12" x14ac:dyDescent="0.2">
      <c r="A42" s="156"/>
      <c r="B42" s="147"/>
      <c r="C42" s="41"/>
      <c r="D42" s="41"/>
      <c r="E42" s="41"/>
      <c r="F42" s="41"/>
      <c r="G42" s="41"/>
      <c r="H42" s="56"/>
      <c r="I42" s="39"/>
      <c r="J42" s="41"/>
      <c r="K42" s="41"/>
      <c r="L42" s="11"/>
      <c r="M42" s="11"/>
      <c r="N42" s="12"/>
      <c r="O42" s="9"/>
      <c r="P42" s="11"/>
      <c r="Q42" s="11"/>
      <c r="R42" s="257" t="str">
        <f t="shared" si="0"/>
        <v/>
      </c>
    </row>
    <row r="43" spans="1:18" s="164" customFormat="1" ht="15" customHeight="1" x14ac:dyDescent="0.2">
      <c r="A43" s="159"/>
      <c r="B43" s="160" t="s">
        <v>181</v>
      </c>
      <c r="C43" s="80">
        <v>60433000231</v>
      </c>
      <c r="D43" s="80">
        <v>3000000000</v>
      </c>
      <c r="E43" s="80">
        <v>0</v>
      </c>
      <c r="F43" s="80">
        <v>63433000231</v>
      </c>
      <c r="G43" s="80">
        <v>44985293989</v>
      </c>
      <c r="H43" s="161">
        <v>0.70917809066542437</v>
      </c>
      <c r="I43" s="81">
        <v>0</v>
      </c>
      <c r="J43" s="80">
        <f>+J45</f>
        <v>0</v>
      </c>
      <c r="K43" s="80">
        <f>+K45</f>
        <v>0</v>
      </c>
      <c r="L43" s="80">
        <f>+L45</f>
        <v>0</v>
      </c>
      <c r="M43" s="80">
        <f>+M45</f>
        <v>0</v>
      </c>
      <c r="N43" s="259" t="str">
        <f>IFERROR(M43/L43,"")</f>
        <v/>
      </c>
      <c r="O43" s="81">
        <f>+O45</f>
        <v>63433000231</v>
      </c>
      <c r="P43" s="80">
        <f>+P45</f>
        <v>44985293989</v>
      </c>
      <c r="Q43" s="80">
        <f>+Q45</f>
        <v>18447706242</v>
      </c>
      <c r="R43" s="259">
        <f t="shared" si="0"/>
        <v>0.70917809066542437</v>
      </c>
    </row>
    <row r="44" spans="1:18" s="141" customFormat="1" ht="12" x14ac:dyDescent="0.2">
      <c r="A44" s="156"/>
      <c r="B44" s="143"/>
      <c r="C44" s="41"/>
      <c r="D44" s="41"/>
      <c r="E44" s="41"/>
      <c r="F44" s="41"/>
      <c r="G44" s="41"/>
      <c r="H44" s="56"/>
      <c r="I44" s="39"/>
      <c r="J44" s="41"/>
      <c r="K44" s="41"/>
      <c r="L44" s="11"/>
      <c r="M44" s="11"/>
      <c r="N44" s="12"/>
      <c r="O44" s="9"/>
      <c r="P44" s="11"/>
      <c r="Q44" s="11"/>
      <c r="R44" s="257" t="str">
        <f t="shared" si="0"/>
        <v/>
      </c>
    </row>
    <row r="45" spans="1:18" s="8" customFormat="1" ht="21" customHeight="1" x14ac:dyDescent="0.2">
      <c r="A45" s="82"/>
      <c r="B45" s="195" t="s">
        <v>294</v>
      </c>
      <c r="C45" s="83">
        <v>60433000231</v>
      </c>
      <c r="D45" s="83">
        <v>3000000000</v>
      </c>
      <c r="E45" s="83">
        <v>0</v>
      </c>
      <c r="F45" s="83">
        <v>63433000231</v>
      </c>
      <c r="G45" s="83">
        <v>44985293989</v>
      </c>
      <c r="H45" s="163">
        <v>0.70917809066542437</v>
      </c>
      <c r="I45" s="84">
        <v>0</v>
      </c>
      <c r="J45" s="83">
        <f>+J47+J53+J63+J69+J74+J77+J82+J89</f>
        <v>0</v>
      </c>
      <c r="K45" s="83">
        <f>+K47+K53+K63+K69+K74+K77+K82+K89</f>
        <v>0</v>
      </c>
      <c r="L45" s="83">
        <f>+L47+L53+L63+L69+L74+L77+L82+L89</f>
        <v>0</v>
      </c>
      <c r="M45" s="83">
        <f>+M47+M53+M63+M69+M74+M77+M82+M89</f>
        <v>0</v>
      </c>
      <c r="N45" s="259" t="str">
        <f>IFERROR(M45/L45,"")</f>
        <v/>
      </c>
      <c r="O45" s="84">
        <f>+O47+O53+O63+O69+O74+O77+O86+O82+O89</f>
        <v>63433000231</v>
      </c>
      <c r="P45" s="84">
        <f>+P47+P53+P63+P69+P74+P77+P86+P82+P89</f>
        <v>44985293989</v>
      </c>
      <c r="Q45" s="84">
        <f>+Q47+Q53+Q63+Q69+Q74+Q77+Q86+Q82+Q89</f>
        <v>18447706242</v>
      </c>
      <c r="R45" s="259">
        <f t="shared" si="0"/>
        <v>0.70917809066542437</v>
      </c>
    </row>
    <row r="46" spans="1:18" s="8" customFormat="1" ht="15.95" customHeight="1" x14ac:dyDescent="0.2">
      <c r="A46" s="9"/>
      <c r="B46" s="10"/>
      <c r="C46" s="41"/>
      <c r="D46" s="41"/>
      <c r="E46" s="41"/>
      <c r="F46" s="41"/>
      <c r="G46" s="41"/>
      <c r="H46" s="56"/>
      <c r="I46" s="39"/>
      <c r="J46" s="41"/>
      <c r="K46" s="41"/>
      <c r="L46" s="11"/>
      <c r="M46" s="11"/>
      <c r="N46" s="12"/>
      <c r="O46" s="9"/>
      <c r="P46" s="11"/>
      <c r="Q46" s="43"/>
      <c r="R46" s="257" t="str">
        <f t="shared" si="0"/>
        <v/>
      </c>
    </row>
    <row r="47" spans="1:18" s="8" customFormat="1" ht="15.95" customHeight="1" x14ac:dyDescent="0.2">
      <c r="A47" s="82"/>
      <c r="B47" s="165" t="s">
        <v>21</v>
      </c>
      <c r="C47" s="85">
        <v>2040000000</v>
      </c>
      <c r="D47" s="85">
        <v>0</v>
      </c>
      <c r="E47" s="85">
        <v>0</v>
      </c>
      <c r="F47" s="85">
        <v>2040000000</v>
      </c>
      <c r="G47" s="85">
        <v>289307147</v>
      </c>
      <c r="H47" s="161">
        <v>0.14181722892156862</v>
      </c>
      <c r="I47" s="82">
        <v>0</v>
      </c>
      <c r="J47" s="85">
        <f>SUM(J48:J50)</f>
        <v>0</v>
      </c>
      <c r="K47" s="85">
        <f>SUM(K48:K50)</f>
        <v>0</v>
      </c>
      <c r="L47" s="85">
        <f>SUM(L48:L50)</f>
        <v>0</v>
      </c>
      <c r="M47" s="85">
        <f>SUM(M48:M50)</f>
        <v>0</v>
      </c>
      <c r="N47" s="162"/>
      <c r="O47" s="86">
        <f>SUM(O48:O51)</f>
        <v>2040000000</v>
      </c>
      <c r="P47" s="83">
        <f>SUM(P48:P51)</f>
        <v>289307147</v>
      </c>
      <c r="Q47" s="83">
        <f>SUM(Q48:Q51)</f>
        <v>1750692853</v>
      </c>
      <c r="R47" s="259">
        <f t="shared" si="0"/>
        <v>0.14181722892156862</v>
      </c>
    </row>
    <row r="48" spans="1:18" s="8" customFormat="1" ht="17.25" customHeight="1" x14ac:dyDescent="0.2">
      <c r="A48" s="9" t="s">
        <v>24</v>
      </c>
      <c r="B48" s="10" t="s">
        <v>51</v>
      </c>
      <c r="C48" s="41">
        <v>1500000000</v>
      </c>
      <c r="D48" s="41"/>
      <c r="E48" s="41"/>
      <c r="F48" s="41">
        <v>1500000000</v>
      </c>
      <c r="G48" s="41">
        <v>289307147</v>
      </c>
      <c r="H48" s="148">
        <v>0.19287143133333334</v>
      </c>
      <c r="I48" s="39"/>
      <c r="J48" s="41"/>
      <c r="K48" s="41"/>
      <c r="L48" s="11"/>
      <c r="M48" s="11"/>
      <c r="N48" s="149"/>
      <c r="O48" s="9">
        <f t="shared" ref="O48:P49" si="7">+L48+F48</f>
        <v>1500000000</v>
      </c>
      <c r="P48" s="11">
        <f t="shared" si="7"/>
        <v>289307147</v>
      </c>
      <c r="Q48" s="43">
        <f>+O48-P48</f>
        <v>1210692853</v>
      </c>
      <c r="R48" s="257">
        <f t="shared" si="0"/>
        <v>0.19287143133333334</v>
      </c>
    </row>
    <row r="49" spans="1:18" s="8" customFormat="1" ht="15.75" customHeight="1" x14ac:dyDescent="0.2">
      <c r="A49" s="9" t="s">
        <v>242</v>
      </c>
      <c r="B49" s="10" t="s">
        <v>51</v>
      </c>
      <c r="C49" s="41"/>
      <c r="D49" s="41"/>
      <c r="E49" s="41"/>
      <c r="F49" s="41">
        <v>0</v>
      </c>
      <c r="G49" s="41">
        <v>0</v>
      </c>
      <c r="H49" s="257" t="s">
        <v>305</v>
      </c>
      <c r="I49" s="39">
        <v>0</v>
      </c>
      <c r="J49" s="41"/>
      <c r="K49" s="41"/>
      <c r="L49" s="11"/>
      <c r="M49" s="11"/>
      <c r="N49" s="149"/>
      <c r="O49" s="9">
        <f t="shared" si="7"/>
        <v>0</v>
      </c>
      <c r="P49" s="11">
        <f t="shared" si="7"/>
        <v>0</v>
      </c>
      <c r="Q49" s="43">
        <f>+O49-P49</f>
        <v>0</v>
      </c>
      <c r="R49" s="257" t="str">
        <f t="shared" si="0"/>
        <v/>
      </c>
    </row>
    <row r="50" spans="1:18" s="8" customFormat="1" ht="25.5" customHeight="1" x14ac:dyDescent="0.2">
      <c r="A50" s="9" t="s">
        <v>25</v>
      </c>
      <c r="B50" s="10" t="s">
        <v>22</v>
      </c>
      <c r="C50" s="41">
        <v>540000000</v>
      </c>
      <c r="D50" s="41"/>
      <c r="E50" s="41"/>
      <c r="F50" s="41">
        <v>540000000</v>
      </c>
      <c r="G50" s="41">
        <v>0</v>
      </c>
      <c r="H50" s="148">
        <v>0</v>
      </c>
      <c r="I50" s="39">
        <v>0</v>
      </c>
      <c r="J50" s="41"/>
      <c r="K50" s="41"/>
      <c r="L50" s="11"/>
      <c r="M50" s="11"/>
      <c r="N50" s="149"/>
      <c r="O50" s="9">
        <f>+L50+F50</f>
        <v>540000000</v>
      </c>
      <c r="P50" s="11">
        <f>+M50+G50</f>
        <v>0</v>
      </c>
      <c r="Q50" s="43">
        <f>+O50-P50</f>
        <v>540000000</v>
      </c>
      <c r="R50" s="257">
        <f t="shared" si="0"/>
        <v>0</v>
      </c>
    </row>
    <row r="51" spans="1:18" s="8" customFormat="1" ht="25.5" customHeight="1" x14ac:dyDescent="0.2">
      <c r="A51" s="9" t="s">
        <v>243</v>
      </c>
      <c r="B51" s="10" t="s">
        <v>22</v>
      </c>
      <c r="C51" s="41"/>
      <c r="D51" s="41"/>
      <c r="E51" s="41"/>
      <c r="F51" s="41">
        <v>0</v>
      </c>
      <c r="G51" s="41">
        <v>0</v>
      </c>
      <c r="H51" s="257" t="s">
        <v>305</v>
      </c>
      <c r="I51" s="39"/>
      <c r="J51" s="41"/>
      <c r="K51" s="41"/>
      <c r="L51" s="11"/>
      <c r="M51" s="11"/>
      <c r="N51" s="149"/>
      <c r="O51" s="9">
        <f>+L51+F51</f>
        <v>0</v>
      </c>
      <c r="P51" s="11">
        <f>+M51+G51</f>
        <v>0</v>
      </c>
      <c r="Q51" s="43">
        <f>+O51-P51</f>
        <v>0</v>
      </c>
      <c r="R51" s="257" t="str">
        <f t="shared" si="0"/>
        <v/>
      </c>
    </row>
    <row r="52" spans="1:18" s="8" customFormat="1" ht="13.15" customHeight="1" x14ac:dyDescent="0.2">
      <c r="A52" s="9"/>
      <c r="B52" s="10"/>
      <c r="C52" s="41"/>
      <c r="D52" s="41"/>
      <c r="E52" s="41"/>
      <c r="F52" s="41"/>
      <c r="G52" s="41"/>
      <c r="H52" s="56"/>
      <c r="I52" s="39"/>
      <c r="J52" s="41"/>
      <c r="K52" s="41"/>
      <c r="L52" s="11"/>
      <c r="M52" s="11"/>
      <c r="N52" s="12"/>
      <c r="O52" s="9"/>
      <c r="P52" s="11"/>
      <c r="Q52" s="43"/>
      <c r="R52" s="257" t="str">
        <f t="shared" si="0"/>
        <v/>
      </c>
    </row>
    <row r="53" spans="1:18" s="8" customFormat="1" ht="36" customHeight="1" x14ac:dyDescent="0.2">
      <c r="A53" s="7"/>
      <c r="B53" s="165" t="s">
        <v>23</v>
      </c>
      <c r="C53" s="85">
        <v>5469259731</v>
      </c>
      <c r="D53" s="85">
        <v>0</v>
      </c>
      <c r="E53" s="85">
        <v>0</v>
      </c>
      <c r="F53" s="85">
        <v>5469259731</v>
      </c>
      <c r="G53" s="85">
        <v>1706209434</v>
      </c>
      <c r="H53" s="161">
        <v>0.31196350473705453</v>
      </c>
      <c r="I53" s="82">
        <v>0</v>
      </c>
      <c r="J53" s="85">
        <f>SUM(J54:J60)</f>
        <v>0</v>
      </c>
      <c r="K53" s="85">
        <f>SUM(K54:K60)</f>
        <v>0</v>
      </c>
      <c r="L53" s="85">
        <f>SUM(L54:L60)</f>
        <v>0</v>
      </c>
      <c r="M53" s="85">
        <f>SUM(M54:M60)</f>
        <v>0</v>
      </c>
      <c r="N53" s="162"/>
      <c r="O53" s="86">
        <f>SUM(O54:O61)</f>
        <v>5469259731</v>
      </c>
      <c r="P53" s="83">
        <f>SUM(P54:P61)</f>
        <v>1706209434</v>
      </c>
      <c r="Q53" s="20">
        <f>SUM(Q54:Q61)</f>
        <v>3763050297</v>
      </c>
      <c r="R53" s="259">
        <f t="shared" si="0"/>
        <v>0.31196350473705453</v>
      </c>
    </row>
    <row r="54" spans="1:18" s="8" customFormat="1" ht="23.25" customHeight="1" x14ac:dyDescent="0.2">
      <c r="A54" s="9" t="s">
        <v>33</v>
      </c>
      <c r="B54" s="10" t="s">
        <v>29</v>
      </c>
      <c r="C54" s="41">
        <v>50000000</v>
      </c>
      <c r="D54" s="41"/>
      <c r="E54" s="41"/>
      <c r="F54" s="41">
        <v>50000000</v>
      </c>
      <c r="G54" s="41">
        <v>0</v>
      </c>
      <c r="H54" s="148">
        <v>0</v>
      </c>
      <c r="I54" s="39"/>
      <c r="J54" s="41"/>
      <c r="K54" s="41"/>
      <c r="L54" s="11"/>
      <c r="M54" s="11"/>
      <c r="N54" s="149"/>
      <c r="O54" s="9">
        <f t="shared" ref="O54:P61" si="8">+L54+F54</f>
        <v>50000000</v>
      </c>
      <c r="P54" s="11">
        <f t="shared" si="8"/>
        <v>0</v>
      </c>
      <c r="Q54" s="43">
        <f>+O54-P54</f>
        <v>50000000</v>
      </c>
      <c r="R54" s="257">
        <f t="shared" si="0"/>
        <v>0</v>
      </c>
    </row>
    <row r="55" spans="1:18" s="8" customFormat="1" ht="39.75" customHeight="1" x14ac:dyDescent="0.2">
      <c r="A55" s="9" t="s">
        <v>34</v>
      </c>
      <c r="B55" s="10" t="s">
        <v>26</v>
      </c>
      <c r="C55" s="41">
        <v>680000000</v>
      </c>
      <c r="D55" s="41"/>
      <c r="E55" s="41"/>
      <c r="F55" s="41">
        <v>680000000</v>
      </c>
      <c r="G55" s="41">
        <v>0</v>
      </c>
      <c r="H55" s="148">
        <v>0</v>
      </c>
      <c r="I55" s="39"/>
      <c r="J55" s="41"/>
      <c r="K55" s="41"/>
      <c r="L55" s="11"/>
      <c r="M55" s="11"/>
      <c r="N55" s="149"/>
      <c r="O55" s="9">
        <f t="shared" si="8"/>
        <v>680000000</v>
      </c>
      <c r="P55" s="11">
        <f t="shared" si="8"/>
        <v>0</v>
      </c>
      <c r="Q55" s="43">
        <f t="shared" ref="Q55:Q61" si="9">+O55-P55</f>
        <v>680000000</v>
      </c>
      <c r="R55" s="257">
        <f t="shared" si="0"/>
        <v>0</v>
      </c>
    </row>
    <row r="56" spans="1:18" s="8" customFormat="1" ht="29.25" customHeight="1" x14ac:dyDescent="0.2">
      <c r="A56" s="9" t="s">
        <v>267</v>
      </c>
      <c r="B56" s="10" t="s">
        <v>268</v>
      </c>
      <c r="C56" s="41"/>
      <c r="D56" s="41"/>
      <c r="E56" s="41"/>
      <c r="F56" s="41"/>
      <c r="G56" s="41">
        <v>0</v>
      </c>
      <c r="H56" s="257" t="s">
        <v>305</v>
      </c>
      <c r="I56" s="39"/>
      <c r="J56" s="41"/>
      <c r="K56" s="41"/>
      <c r="L56" s="11"/>
      <c r="M56" s="11"/>
      <c r="N56" s="149"/>
      <c r="O56" s="9">
        <f t="shared" si="8"/>
        <v>0</v>
      </c>
      <c r="P56" s="11">
        <f t="shared" si="8"/>
        <v>0</v>
      </c>
      <c r="Q56" s="43">
        <f t="shared" si="9"/>
        <v>0</v>
      </c>
      <c r="R56" s="257" t="str">
        <f t="shared" si="0"/>
        <v/>
      </c>
    </row>
    <row r="57" spans="1:18" s="8" customFormat="1" ht="25.5" customHeight="1" x14ac:dyDescent="0.2">
      <c r="A57" s="39" t="s">
        <v>35</v>
      </c>
      <c r="B57" s="40" t="s">
        <v>27</v>
      </c>
      <c r="C57" s="41">
        <v>3772249635</v>
      </c>
      <c r="D57" s="41"/>
      <c r="E57" s="41"/>
      <c r="F57" s="41">
        <v>3772249635</v>
      </c>
      <c r="G57" s="41">
        <v>1347789106</v>
      </c>
      <c r="H57" s="148">
        <v>0.3572905391771613</v>
      </c>
      <c r="I57" s="39"/>
      <c r="J57" s="41"/>
      <c r="K57" s="41"/>
      <c r="L57" s="11"/>
      <c r="M57" s="11"/>
      <c r="N57" s="149"/>
      <c r="O57" s="9">
        <f t="shared" si="8"/>
        <v>3772249635</v>
      </c>
      <c r="P57" s="11">
        <f t="shared" si="8"/>
        <v>1347789106</v>
      </c>
      <c r="Q57" s="43">
        <f t="shared" si="9"/>
        <v>2424460529</v>
      </c>
      <c r="R57" s="257">
        <f t="shared" si="0"/>
        <v>0.3572905391771613</v>
      </c>
    </row>
    <row r="58" spans="1:18" s="122" customFormat="1" ht="25.5" customHeight="1" x14ac:dyDescent="0.2">
      <c r="A58" s="39" t="s">
        <v>238</v>
      </c>
      <c r="B58" s="40" t="s">
        <v>27</v>
      </c>
      <c r="C58" s="41">
        <v>0</v>
      </c>
      <c r="D58" s="41"/>
      <c r="E58" s="41"/>
      <c r="F58" s="41">
        <v>0</v>
      </c>
      <c r="G58" s="41">
        <v>0</v>
      </c>
      <c r="H58" s="257" t="s">
        <v>305</v>
      </c>
      <c r="I58" s="39"/>
      <c r="J58" s="41"/>
      <c r="K58" s="41"/>
      <c r="L58" s="41"/>
      <c r="M58" s="41"/>
      <c r="N58" s="157"/>
      <c r="O58" s="39">
        <f t="shared" si="8"/>
        <v>0</v>
      </c>
      <c r="P58" s="41">
        <f t="shared" si="8"/>
        <v>0</v>
      </c>
      <c r="Q58" s="64">
        <f t="shared" si="9"/>
        <v>0</v>
      </c>
      <c r="R58" s="257" t="str">
        <f t="shared" si="0"/>
        <v/>
      </c>
    </row>
    <row r="59" spans="1:18" s="8" customFormat="1" ht="25.5" customHeight="1" x14ac:dyDescent="0.2">
      <c r="A59" s="9" t="s">
        <v>54</v>
      </c>
      <c r="B59" s="10" t="s">
        <v>184</v>
      </c>
      <c r="C59" s="41"/>
      <c r="D59" s="41"/>
      <c r="E59" s="41"/>
      <c r="F59" s="41"/>
      <c r="G59" s="41">
        <v>0</v>
      </c>
      <c r="H59" s="257" t="s">
        <v>305</v>
      </c>
      <c r="I59" s="39"/>
      <c r="J59" s="41"/>
      <c r="K59" s="41"/>
      <c r="L59" s="11"/>
      <c r="M59" s="11"/>
      <c r="N59" s="149"/>
      <c r="O59" s="9">
        <f t="shared" si="8"/>
        <v>0</v>
      </c>
      <c r="P59" s="11">
        <f t="shared" si="8"/>
        <v>0</v>
      </c>
      <c r="Q59" s="43">
        <f t="shared" si="9"/>
        <v>0</v>
      </c>
      <c r="R59" s="257" t="str">
        <f t="shared" si="0"/>
        <v/>
      </c>
    </row>
    <row r="60" spans="1:18" s="8" customFormat="1" ht="22.5" customHeight="1" x14ac:dyDescent="0.2">
      <c r="A60" s="9" t="s">
        <v>36</v>
      </c>
      <c r="B60" s="10" t="s">
        <v>28</v>
      </c>
      <c r="C60" s="41">
        <v>967010096</v>
      </c>
      <c r="D60" s="41"/>
      <c r="E60" s="41"/>
      <c r="F60" s="41">
        <v>967010096</v>
      </c>
      <c r="G60" s="41">
        <v>358420328</v>
      </c>
      <c r="H60" s="148">
        <v>0.37064796891220875</v>
      </c>
      <c r="I60" s="39"/>
      <c r="J60" s="41"/>
      <c r="K60" s="41"/>
      <c r="L60" s="11"/>
      <c r="M60" s="11"/>
      <c r="N60" s="149"/>
      <c r="O60" s="9">
        <f t="shared" si="8"/>
        <v>967010096</v>
      </c>
      <c r="P60" s="11">
        <f t="shared" si="8"/>
        <v>358420328</v>
      </c>
      <c r="Q60" s="43">
        <f t="shared" si="9"/>
        <v>608589768</v>
      </c>
      <c r="R60" s="257">
        <f t="shared" si="0"/>
        <v>0.37064796891220875</v>
      </c>
    </row>
    <row r="61" spans="1:18" s="8" customFormat="1" ht="22.5" customHeight="1" x14ac:dyDescent="0.2">
      <c r="A61" s="9" t="s">
        <v>239</v>
      </c>
      <c r="B61" s="10" t="s">
        <v>28</v>
      </c>
      <c r="C61" s="41"/>
      <c r="D61" s="41"/>
      <c r="E61" s="41"/>
      <c r="F61" s="41">
        <v>0</v>
      </c>
      <c r="G61" s="41">
        <v>0</v>
      </c>
      <c r="H61" s="257" t="s">
        <v>305</v>
      </c>
      <c r="I61" s="39"/>
      <c r="J61" s="41"/>
      <c r="K61" s="41"/>
      <c r="L61" s="11"/>
      <c r="M61" s="11"/>
      <c r="N61" s="149"/>
      <c r="O61" s="9">
        <f t="shared" si="8"/>
        <v>0</v>
      </c>
      <c r="P61" s="11">
        <f t="shared" si="8"/>
        <v>0</v>
      </c>
      <c r="Q61" s="43">
        <f t="shared" si="9"/>
        <v>0</v>
      </c>
      <c r="R61" s="257" t="str">
        <f t="shared" si="0"/>
        <v/>
      </c>
    </row>
    <row r="62" spans="1:18" s="8" customFormat="1" ht="13.15" customHeight="1" x14ac:dyDescent="0.2">
      <c r="A62" s="9"/>
      <c r="B62" s="10"/>
      <c r="C62" s="41"/>
      <c r="D62" s="41"/>
      <c r="E62" s="41"/>
      <c r="F62" s="41"/>
      <c r="G62" s="41"/>
      <c r="H62" s="56"/>
      <c r="I62" s="39"/>
      <c r="J62" s="41"/>
      <c r="K62" s="41"/>
      <c r="L62" s="11"/>
      <c r="M62" s="11"/>
      <c r="N62" s="12"/>
      <c r="O62" s="9"/>
      <c r="P62" s="11"/>
      <c r="Q62" s="43"/>
      <c r="R62" s="257" t="str">
        <f t="shared" si="0"/>
        <v/>
      </c>
    </row>
    <row r="63" spans="1:18" s="8" customFormat="1" ht="36" customHeight="1" x14ac:dyDescent="0.2">
      <c r="A63" s="82"/>
      <c r="B63" s="165" t="s">
        <v>49</v>
      </c>
      <c r="C63" s="85">
        <v>22815418624</v>
      </c>
      <c r="D63" s="85">
        <v>0</v>
      </c>
      <c r="E63" s="85">
        <v>0</v>
      </c>
      <c r="F63" s="85">
        <v>22815418624</v>
      </c>
      <c r="G63" s="85">
        <v>20659668060</v>
      </c>
      <c r="H63" s="161">
        <v>0.90551343372098714</v>
      </c>
      <c r="I63" s="82">
        <v>0</v>
      </c>
      <c r="J63" s="85">
        <f>SUM(J64:J67)</f>
        <v>0</v>
      </c>
      <c r="K63" s="85">
        <f>SUM(K64:K67)</f>
        <v>0</v>
      </c>
      <c r="L63" s="85">
        <f>SUM(L64:L67)</f>
        <v>0</v>
      </c>
      <c r="M63" s="85">
        <f>SUM(M64:M67)</f>
        <v>0</v>
      </c>
      <c r="N63" s="263" t="str">
        <f>IFERROR(L63/M63,"")</f>
        <v/>
      </c>
      <c r="O63" s="86">
        <f>SUM(O64:O67)</f>
        <v>22815418624</v>
      </c>
      <c r="P63" s="83">
        <f>SUM(P64:P67)</f>
        <v>20659668060</v>
      </c>
      <c r="Q63" s="83">
        <f>SUM(Q64:Q67)</f>
        <v>2155750564</v>
      </c>
      <c r="R63" s="259">
        <f t="shared" si="0"/>
        <v>0.90551343372098714</v>
      </c>
    </row>
    <row r="64" spans="1:18" s="8" customFormat="1" ht="21" customHeight="1" x14ac:dyDescent="0.2">
      <c r="A64" s="9" t="s">
        <v>37</v>
      </c>
      <c r="B64" s="10" t="s">
        <v>39</v>
      </c>
      <c r="C64" s="41">
        <v>1321391087</v>
      </c>
      <c r="D64" s="41"/>
      <c r="E64" s="41"/>
      <c r="F64" s="41">
        <v>1321391087</v>
      </c>
      <c r="G64" s="41">
        <v>0</v>
      </c>
      <c r="H64" s="148">
        <v>0</v>
      </c>
      <c r="I64" s="39"/>
      <c r="J64" s="41"/>
      <c r="K64" s="41"/>
      <c r="L64" s="11"/>
      <c r="M64" s="11"/>
      <c r="N64" s="149"/>
      <c r="O64" s="9">
        <f t="shared" ref="O64:P67" si="10">+L64+F64</f>
        <v>1321391087</v>
      </c>
      <c r="P64" s="11">
        <f t="shared" si="10"/>
        <v>0</v>
      </c>
      <c r="Q64" s="43">
        <f t="shared" ref="Q64:Q65" si="11">+O64-P64</f>
        <v>1321391087</v>
      </c>
      <c r="R64" s="257">
        <f t="shared" si="0"/>
        <v>0</v>
      </c>
    </row>
    <row r="65" spans="1:18" s="8" customFormat="1" ht="21" customHeight="1" x14ac:dyDescent="0.2">
      <c r="A65" s="9" t="s">
        <v>244</v>
      </c>
      <c r="B65" s="10" t="s">
        <v>39</v>
      </c>
      <c r="C65" s="41"/>
      <c r="D65" s="41"/>
      <c r="E65" s="41"/>
      <c r="F65" s="41">
        <v>0</v>
      </c>
      <c r="G65" s="41">
        <v>0</v>
      </c>
      <c r="H65" s="257" t="s">
        <v>305</v>
      </c>
      <c r="I65" s="39"/>
      <c r="J65" s="41"/>
      <c r="K65" s="41"/>
      <c r="L65" s="11"/>
      <c r="M65" s="11"/>
      <c r="N65" s="149"/>
      <c r="O65" s="9">
        <f t="shared" si="10"/>
        <v>0</v>
      </c>
      <c r="P65" s="11">
        <f t="shared" si="10"/>
        <v>0</v>
      </c>
      <c r="Q65" s="43">
        <f t="shared" si="11"/>
        <v>0</v>
      </c>
      <c r="R65" s="257" t="str">
        <f t="shared" si="0"/>
        <v/>
      </c>
    </row>
    <row r="66" spans="1:18" s="8" customFormat="1" ht="22.5" customHeight="1" x14ac:dyDescent="0.2">
      <c r="A66" s="9" t="s">
        <v>38</v>
      </c>
      <c r="B66" s="10" t="s">
        <v>30</v>
      </c>
      <c r="C66" s="41">
        <v>960000000</v>
      </c>
      <c r="D66" s="41"/>
      <c r="E66" s="41"/>
      <c r="F66" s="41">
        <v>960000000</v>
      </c>
      <c r="G66" s="41">
        <v>416715703</v>
      </c>
      <c r="H66" s="148">
        <v>0.43407885729166668</v>
      </c>
      <c r="I66" s="39"/>
      <c r="J66" s="41"/>
      <c r="K66" s="41"/>
      <c r="L66" s="11"/>
      <c r="M66" s="11"/>
      <c r="N66" s="149"/>
      <c r="O66" s="9">
        <f t="shared" si="10"/>
        <v>960000000</v>
      </c>
      <c r="P66" s="11">
        <f t="shared" si="10"/>
        <v>416715703</v>
      </c>
      <c r="Q66" s="43">
        <f>+O66-P66</f>
        <v>543284297</v>
      </c>
      <c r="R66" s="257">
        <f t="shared" si="0"/>
        <v>0.43407885729166668</v>
      </c>
    </row>
    <row r="67" spans="1:18" s="8" customFormat="1" ht="27.75" customHeight="1" x14ac:dyDescent="0.2">
      <c r="A67" s="9" t="s">
        <v>269</v>
      </c>
      <c r="B67" s="10" t="s">
        <v>270</v>
      </c>
      <c r="C67" s="41">
        <v>20534027537</v>
      </c>
      <c r="D67" s="41"/>
      <c r="E67" s="41"/>
      <c r="F67" s="41">
        <v>20534027537</v>
      </c>
      <c r="G67" s="41">
        <v>20242952357</v>
      </c>
      <c r="H67" s="148">
        <v>0.98582473996026765</v>
      </c>
      <c r="I67" s="39"/>
      <c r="J67" s="41"/>
      <c r="K67" s="41"/>
      <c r="L67" s="11"/>
      <c r="M67" s="11"/>
      <c r="N67" s="149"/>
      <c r="O67" s="9">
        <f t="shared" si="10"/>
        <v>20534027537</v>
      </c>
      <c r="P67" s="11">
        <f t="shared" si="10"/>
        <v>20242952357</v>
      </c>
      <c r="Q67" s="43">
        <f>+O67-P67</f>
        <v>291075180</v>
      </c>
      <c r="R67" s="257">
        <f t="shared" si="0"/>
        <v>0.98582473996026765</v>
      </c>
    </row>
    <row r="68" spans="1:18" s="8" customFormat="1" ht="13.15" customHeight="1" x14ac:dyDescent="0.2">
      <c r="A68" s="9"/>
      <c r="B68" s="10"/>
      <c r="C68" s="41"/>
      <c r="D68" s="41"/>
      <c r="E68" s="41"/>
      <c r="F68" s="41"/>
      <c r="G68" s="41"/>
      <c r="H68" s="56"/>
      <c r="I68" s="39"/>
      <c r="J68" s="41"/>
      <c r="K68" s="41"/>
      <c r="L68" s="11"/>
      <c r="M68" s="11"/>
      <c r="N68" s="12"/>
      <c r="O68" s="9"/>
      <c r="P68" s="11"/>
      <c r="Q68" s="43"/>
      <c r="R68" s="257" t="str">
        <f t="shared" si="0"/>
        <v/>
      </c>
    </row>
    <row r="69" spans="1:18" s="8" customFormat="1" ht="24" customHeight="1" x14ac:dyDescent="0.2">
      <c r="A69" s="82"/>
      <c r="B69" s="165" t="s">
        <v>271</v>
      </c>
      <c r="C69" s="85">
        <v>6616608939</v>
      </c>
      <c r="D69" s="85">
        <v>0</v>
      </c>
      <c r="E69" s="85">
        <v>0</v>
      </c>
      <c r="F69" s="85">
        <v>6616608939</v>
      </c>
      <c r="G69" s="85">
        <v>132300000</v>
      </c>
      <c r="H69" s="161">
        <v>1.9995136665881773E-2</v>
      </c>
      <c r="I69" s="82">
        <v>0</v>
      </c>
      <c r="J69" s="85">
        <f>SUM(J70:J72)</f>
        <v>0</v>
      </c>
      <c r="K69" s="85">
        <f>SUM(K70:K72)</f>
        <v>0</v>
      </c>
      <c r="L69" s="85">
        <f>SUM(L70:L72)</f>
        <v>0</v>
      </c>
      <c r="M69" s="85">
        <f>SUM(M70:M72)</f>
        <v>0</v>
      </c>
      <c r="N69" s="162"/>
      <c r="O69" s="86">
        <f>SUM(O70:O73)</f>
        <v>6616608939</v>
      </c>
      <c r="P69" s="83">
        <f>SUM(P70:P73)</f>
        <v>132300000</v>
      </c>
      <c r="Q69" s="83">
        <f>SUM(Q70:Q73)</f>
        <v>6484308939</v>
      </c>
      <c r="R69" s="259">
        <f t="shared" si="0"/>
        <v>1.9995136665881773E-2</v>
      </c>
    </row>
    <row r="70" spans="1:18" s="8" customFormat="1" ht="19.5" customHeight="1" x14ac:dyDescent="0.2">
      <c r="A70" s="39" t="s">
        <v>272</v>
      </c>
      <c r="B70" s="40" t="s">
        <v>31</v>
      </c>
      <c r="C70" s="41">
        <v>1000000000</v>
      </c>
      <c r="D70" s="41"/>
      <c r="E70" s="41"/>
      <c r="F70" s="41">
        <v>1000000000</v>
      </c>
      <c r="G70" s="41">
        <v>0</v>
      </c>
      <c r="H70" s="148">
        <v>0</v>
      </c>
      <c r="I70" s="39"/>
      <c r="J70" s="41"/>
      <c r="K70" s="41"/>
      <c r="L70" s="11"/>
      <c r="M70" s="11"/>
      <c r="N70" s="149"/>
      <c r="O70" s="9">
        <f t="shared" ref="O70:P73" si="12">+L70+F70</f>
        <v>1000000000</v>
      </c>
      <c r="P70" s="11">
        <f t="shared" si="12"/>
        <v>0</v>
      </c>
      <c r="Q70" s="43">
        <f>+O70-P70</f>
        <v>1000000000</v>
      </c>
      <c r="R70" s="257">
        <f t="shared" si="0"/>
        <v>0</v>
      </c>
    </row>
    <row r="71" spans="1:18" s="8" customFormat="1" ht="19.5" customHeight="1" x14ac:dyDescent="0.2">
      <c r="A71" s="39" t="s">
        <v>240</v>
      </c>
      <c r="B71" s="40" t="s">
        <v>31</v>
      </c>
      <c r="C71" s="41"/>
      <c r="D71" s="41"/>
      <c r="E71" s="41"/>
      <c r="F71" s="41">
        <v>0</v>
      </c>
      <c r="G71" s="41">
        <v>0</v>
      </c>
      <c r="H71" s="257" t="s">
        <v>305</v>
      </c>
      <c r="I71" s="39"/>
      <c r="J71" s="41"/>
      <c r="K71" s="41"/>
      <c r="L71" s="11"/>
      <c r="M71" s="11"/>
      <c r="N71" s="149"/>
      <c r="O71" s="9">
        <f t="shared" si="12"/>
        <v>0</v>
      </c>
      <c r="P71" s="11">
        <f t="shared" si="12"/>
        <v>0</v>
      </c>
      <c r="Q71" s="43">
        <f>+O71-P71</f>
        <v>0</v>
      </c>
      <c r="R71" s="257" t="str">
        <f t="shared" si="0"/>
        <v/>
      </c>
    </row>
    <row r="72" spans="1:18" s="8" customFormat="1" ht="23.25" customHeight="1" x14ac:dyDescent="0.2">
      <c r="A72" s="39" t="s">
        <v>40</v>
      </c>
      <c r="B72" s="40" t="s">
        <v>32</v>
      </c>
      <c r="C72" s="41">
        <v>5616608939</v>
      </c>
      <c r="D72" s="41"/>
      <c r="E72" s="41"/>
      <c r="F72" s="41">
        <v>5616608939</v>
      </c>
      <c r="G72" s="41">
        <v>132300000</v>
      </c>
      <c r="H72" s="148">
        <v>2.3555138240326758E-2</v>
      </c>
      <c r="I72" s="39"/>
      <c r="J72" s="41"/>
      <c r="K72" s="41"/>
      <c r="L72" s="11"/>
      <c r="M72" s="11"/>
      <c r="N72" s="149"/>
      <c r="O72" s="9">
        <f t="shared" si="12"/>
        <v>5616608939</v>
      </c>
      <c r="P72" s="11">
        <f t="shared" si="12"/>
        <v>132300000</v>
      </c>
      <c r="Q72" s="43">
        <f>+O72-P72</f>
        <v>5484308939</v>
      </c>
      <c r="R72" s="257">
        <f t="shared" ref="R72:R86" si="13">IFERROR(P72/O72,"")</f>
        <v>2.3555138240326758E-2</v>
      </c>
    </row>
    <row r="73" spans="1:18" s="8" customFormat="1" ht="23.25" customHeight="1" x14ac:dyDescent="0.2">
      <c r="A73" s="39" t="s">
        <v>241</v>
      </c>
      <c r="B73" s="40" t="s">
        <v>32</v>
      </c>
      <c r="C73" s="41"/>
      <c r="D73" s="41"/>
      <c r="E73" s="41"/>
      <c r="F73" s="41">
        <v>0</v>
      </c>
      <c r="G73" s="41">
        <v>0</v>
      </c>
      <c r="H73" s="257" t="s">
        <v>305</v>
      </c>
      <c r="I73" s="39"/>
      <c r="J73" s="41"/>
      <c r="K73" s="41"/>
      <c r="L73" s="11"/>
      <c r="M73" s="11"/>
      <c r="N73" s="149"/>
      <c r="O73" s="9">
        <f t="shared" si="12"/>
        <v>0</v>
      </c>
      <c r="P73" s="11">
        <f t="shared" si="12"/>
        <v>0</v>
      </c>
      <c r="Q73" s="43">
        <f>+O73-P73</f>
        <v>0</v>
      </c>
      <c r="R73" s="257" t="str">
        <f t="shared" si="13"/>
        <v/>
      </c>
    </row>
    <row r="74" spans="1:18" s="8" customFormat="1" ht="24" customHeight="1" x14ac:dyDescent="0.2">
      <c r="A74" s="82"/>
      <c r="B74" s="165" t="s">
        <v>50</v>
      </c>
      <c r="C74" s="85">
        <v>100000000</v>
      </c>
      <c r="D74" s="85">
        <v>0</v>
      </c>
      <c r="E74" s="85">
        <v>0</v>
      </c>
      <c r="F74" s="85">
        <v>100000000</v>
      </c>
      <c r="G74" s="85">
        <v>63960000</v>
      </c>
      <c r="H74" s="161">
        <v>0.63959999999999995</v>
      </c>
      <c r="I74" s="82">
        <v>0</v>
      </c>
      <c r="J74" s="85">
        <f t="shared" ref="J74:M74" si="14">+J75</f>
        <v>0</v>
      </c>
      <c r="K74" s="85"/>
      <c r="L74" s="85">
        <f t="shared" si="14"/>
        <v>0</v>
      </c>
      <c r="M74" s="85">
        <f t="shared" si="14"/>
        <v>0</v>
      </c>
      <c r="N74" s="162"/>
      <c r="O74" s="86">
        <f>+O75</f>
        <v>100000000</v>
      </c>
      <c r="P74" s="83">
        <f>+P75</f>
        <v>63960000</v>
      </c>
      <c r="Q74" s="83">
        <f>+Q75</f>
        <v>36040000</v>
      </c>
      <c r="R74" s="259">
        <f t="shared" si="13"/>
        <v>0.63959999999999995</v>
      </c>
    </row>
    <row r="75" spans="1:18" s="8" customFormat="1" ht="26.25" customHeight="1" x14ac:dyDescent="0.2">
      <c r="A75" s="39" t="s">
        <v>42</v>
      </c>
      <c r="B75" s="40" t="s">
        <v>41</v>
      </c>
      <c r="C75" s="41">
        <v>100000000</v>
      </c>
      <c r="D75" s="41"/>
      <c r="E75" s="41"/>
      <c r="F75" s="41">
        <v>100000000</v>
      </c>
      <c r="G75" s="41">
        <v>63960000</v>
      </c>
      <c r="H75" s="148">
        <v>0.63959999999999995</v>
      </c>
      <c r="I75" s="39"/>
      <c r="J75" s="41"/>
      <c r="K75" s="41"/>
      <c r="L75" s="11"/>
      <c r="M75" s="11"/>
      <c r="N75" s="149"/>
      <c r="O75" s="9">
        <f>+L75+F75</f>
        <v>100000000</v>
      </c>
      <c r="P75" s="11">
        <f>+M75+G75</f>
        <v>63960000</v>
      </c>
      <c r="Q75" s="43">
        <f>+O75-P75</f>
        <v>36040000</v>
      </c>
      <c r="R75" s="257">
        <f t="shared" si="13"/>
        <v>0.63959999999999995</v>
      </c>
    </row>
    <row r="76" spans="1:18" s="8" customFormat="1" ht="13.15" customHeight="1" x14ac:dyDescent="0.2">
      <c r="A76" s="9"/>
      <c r="B76" s="10"/>
      <c r="C76" s="41"/>
      <c r="D76" s="41"/>
      <c r="E76" s="41"/>
      <c r="F76" s="41"/>
      <c r="G76" s="41"/>
      <c r="H76" s="56"/>
      <c r="I76" s="39"/>
      <c r="J76" s="41"/>
      <c r="K76" s="41"/>
      <c r="L76" s="11"/>
      <c r="M76" s="11"/>
      <c r="N76" s="12"/>
      <c r="O76" s="9"/>
      <c r="P76" s="11"/>
      <c r="Q76" s="43"/>
      <c r="R76" s="257" t="str">
        <f t="shared" si="13"/>
        <v/>
      </c>
    </row>
    <row r="77" spans="1:18" s="8" customFormat="1" ht="24" customHeight="1" x14ac:dyDescent="0.2">
      <c r="A77" s="82"/>
      <c r="B77" s="165" t="s">
        <v>273</v>
      </c>
      <c r="C77" s="85">
        <v>22409071632</v>
      </c>
      <c r="D77" s="85">
        <v>3000000000</v>
      </c>
      <c r="E77" s="85">
        <v>0</v>
      </c>
      <c r="F77" s="85">
        <v>25409071632</v>
      </c>
      <c r="G77" s="85">
        <v>21977395041</v>
      </c>
      <c r="H77" s="161">
        <v>0.86494285817675565</v>
      </c>
      <c r="I77" s="82">
        <v>0</v>
      </c>
      <c r="J77" s="85">
        <f>SUM(J78:J80)</f>
        <v>0</v>
      </c>
      <c r="K77" s="85">
        <f>SUM(K78:K80)</f>
        <v>0</v>
      </c>
      <c r="L77" s="85">
        <f>SUM(L78:L80)</f>
        <v>0</v>
      </c>
      <c r="M77" s="85">
        <f>SUM(M78:M80)</f>
        <v>0</v>
      </c>
      <c r="N77" s="162"/>
      <c r="O77" s="86">
        <f>SUM(O78:O80)</f>
        <v>25409071632</v>
      </c>
      <c r="P77" s="20">
        <f>SUM(P78:P80)</f>
        <v>21977395041</v>
      </c>
      <c r="Q77" s="20">
        <f>SUM(Q78:Q80)</f>
        <v>3431676591</v>
      </c>
      <c r="R77" s="259">
        <f t="shared" si="13"/>
        <v>0.86494285817675565</v>
      </c>
    </row>
    <row r="78" spans="1:18" s="8" customFormat="1" ht="24" customHeight="1" x14ac:dyDescent="0.2">
      <c r="A78" s="9" t="s">
        <v>274</v>
      </c>
      <c r="B78" s="10" t="s">
        <v>275</v>
      </c>
      <c r="C78" s="41">
        <v>120000000</v>
      </c>
      <c r="D78" s="41"/>
      <c r="E78" s="41"/>
      <c r="F78" s="41">
        <v>120000000</v>
      </c>
      <c r="G78" s="41">
        <v>0</v>
      </c>
      <c r="H78" s="148">
        <v>0</v>
      </c>
      <c r="I78" s="39"/>
      <c r="J78" s="41"/>
      <c r="K78" s="41"/>
      <c r="L78" s="11"/>
      <c r="M78" s="11"/>
      <c r="N78" s="149"/>
      <c r="O78" s="9">
        <f t="shared" ref="O78:P80" si="15">+L78+F78</f>
        <v>120000000</v>
      </c>
      <c r="P78" s="11">
        <f t="shared" si="15"/>
        <v>0</v>
      </c>
      <c r="Q78" s="43">
        <f>+O78-P78</f>
        <v>120000000</v>
      </c>
      <c r="R78" s="257">
        <f t="shared" si="13"/>
        <v>0</v>
      </c>
    </row>
    <row r="79" spans="1:18" s="8" customFormat="1" ht="24" customHeight="1" x14ac:dyDescent="0.2">
      <c r="A79" s="9" t="s">
        <v>276</v>
      </c>
      <c r="B79" s="10" t="s">
        <v>277</v>
      </c>
      <c r="C79" s="41">
        <v>100000000</v>
      </c>
      <c r="D79" s="41"/>
      <c r="E79" s="41"/>
      <c r="F79" s="41">
        <v>100000000</v>
      </c>
      <c r="G79" s="41">
        <v>0</v>
      </c>
      <c r="H79" s="148">
        <v>0</v>
      </c>
      <c r="I79" s="39"/>
      <c r="J79" s="41"/>
      <c r="K79" s="41"/>
      <c r="L79" s="11"/>
      <c r="M79" s="11"/>
      <c r="N79" s="149"/>
      <c r="O79" s="9">
        <f t="shared" si="15"/>
        <v>100000000</v>
      </c>
      <c r="P79" s="11">
        <f t="shared" si="15"/>
        <v>0</v>
      </c>
      <c r="Q79" s="43">
        <f>+O79-P79</f>
        <v>100000000</v>
      </c>
      <c r="R79" s="257">
        <f t="shared" si="13"/>
        <v>0</v>
      </c>
    </row>
    <row r="80" spans="1:18" s="8" customFormat="1" ht="24" customHeight="1" x14ac:dyDescent="0.2">
      <c r="A80" s="9" t="s">
        <v>279</v>
      </c>
      <c r="B80" s="10" t="s">
        <v>278</v>
      </c>
      <c r="C80" s="41">
        <v>22189071632</v>
      </c>
      <c r="D80" s="41">
        <v>3000000000</v>
      </c>
      <c r="E80" s="41"/>
      <c r="F80" s="41">
        <v>25189071632</v>
      </c>
      <c r="G80" s="41">
        <v>21977395041</v>
      </c>
      <c r="H80" s="148">
        <v>0.87249722268763918</v>
      </c>
      <c r="I80" s="39"/>
      <c r="J80" s="41"/>
      <c r="K80" s="41"/>
      <c r="L80" s="11"/>
      <c r="M80" s="11"/>
      <c r="N80" s="149"/>
      <c r="O80" s="9">
        <f t="shared" si="15"/>
        <v>25189071632</v>
      </c>
      <c r="P80" s="11">
        <f t="shared" si="15"/>
        <v>21977395041</v>
      </c>
      <c r="Q80" s="43">
        <f>+O80-P80</f>
        <v>3211676591</v>
      </c>
      <c r="R80" s="257">
        <f t="shared" si="13"/>
        <v>0.87249722268763918</v>
      </c>
    </row>
    <row r="81" spans="1:18" s="8" customFormat="1" ht="13.15" customHeight="1" x14ac:dyDescent="0.2">
      <c r="A81" s="9"/>
      <c r="B81" s="10"/>
      <c r="C81" s="41"/>
      <c r="D81" s="41"/>
      <c r="E81" s="41"/>
      <c r="F81" s="41"/>
      <c r="G81" s="41"/>
      <c r="H81" s="56"/>
      <c r="I81" s="39"/>
      <c r="J81" s="41"/>
      <c r="K81" s="41"/>
      <c r="L81" s="11"/>
      <c r="M81" s="11"/>
      <c r="N81" s="12"/>
      <c r="O81" s="9"/>
      <c r="P81" s="11"/>
      <c r="Q81" s="43"/>
      <c r="R81" s="257" t="str">
        <f t="shared" si="13"/>
        <v/>
      </c>
    </row>
    <row r="82" spans="1:18" s="8" customFormat="1" ht="37.5" customHeight="1" x14ac:dyDescent="0.2">
      <c r="A82" s="82"/>
      <c r="B82" s="165" t="s">
        <v>280</v>
      </c>
      <c r="C82" s="85">
        <v>322641305</v>
      </c>
      <c r="D82" s="85">
        <v>0</v>
      </c>
      <c r="E82" s="85">
        <v>0</v>
      </c>
      <c r="F82" s="85">
        <v>322641305</v>
      </c>
      <c r="G82" s="85">
        <v>0</v>
      </c>
      <c r="H82" s="161">
        <v>0</v>
      </c>
      <c r="I82" s="82">
        <v>0</v>
      </c>
      <c r="J82" s="85">
        <f>SUM(J83:J83)</f>
        <v>0</v>
      </c>
      <c r="K82" s="85">
        <f>SUM(K83:K83)</f>
        <v>0</v>
      </c>
      <c r="L82" s="85">
        <f>SUM(L83:L83)</f>
        <v>0</v>
      </c>
      <c r="M82" s="85">
        <f>SUM(M83:M83)</f>
        <v>0</v>
      </c>
      <c r="N82" s="166"/>
      <c r="O82" s="167">
        <f>SUM(O83:O84)</f>
        <v>322641305</v>
      </c>
      <c r="P82" s="20">
        <f>SUM(P83:P84)</f>
        <v>0</v>
      </c>
      <c r="Q82" s="20">
        <f>SUM(Q83:Q84)</f>
        <v>322641305</v>
      </c>
      <c r="R82" s="259">
        <f t="shared" si="13"/>
        <v>0</v>
      </c>
    </row>
    <row r="83" spans="1:18" s="8" customFormat="1" ht="23.25" customHeight="1" x14ac:dyDescent="0.2">
      <c r="A83" s="39" t="s">
        <v>281</v>
      </c>
      <c r="B83" s="40" t="s">
        <v>282</v>
      </c>
      <c r="C83" s="41">
        <v>322641305</v>
      </c>
      <c r="D83" s="41"/>
      <c r="E83" s="41">
        <v>0</v>
      </c>
      <c r="F83" s="41">
        <v>322641305</v>
      </c>
      <c r="G83" s="41">
        <v>0</v>
      </c>
      <c r="H83" s="148">
        <v>0</v>
      </c>
      <c r="I83" s="39"/>
      <c r="J83" s="41"/>
      <c r="K83" s="41"/>
      <c r="L83" s="11"/>
      <c r="M83" s="11"/>
      <c r="N83" s="149"/>
      <c r="O83" s="9">
        <f t="shared" ref="O83:P84" si="16">+L83+F83</f>
        <v>322641305</v>
      </c>
      <c r="P83" s="11">
        <f t="shared" si="16"/>
        <v>0</v>
      </c>
      <c r="Q83" s="43">
        <f>+O83-P83</f>
        <v>322641305</v>
      </c>
      <c r="R83" s="257">
        <f t="shared" si="13"/>
        <v>0</v>
      </c>
    </row>
    <row r="84" spans="1:18" s="8" customFormat="1" ht="23.25" customHeight="1" x14ac:dyDescent="0.2">
      <c r="A84" s="39" t="s">
        <v>283</v>
      </c>
      <c r="B84" s="40" t="s">
        <v>282</v>
      </c>
      <c r="C84" s="41"/>
      <c r="D84" s="41"/>
      <c r="E84" s="41">
        <v>0</v>
      </c>
      <c r="F84" s="41">
        <v>0</v>
      </c>
      <c r="G84" s="41">
        <v>0</v>
      </c>
      <c r="H84" s="257" t="s">
        <v>305</v>
      </c>
      <c r="I84" s="39"/>
      <c r="J84" s="41"/>
      <c r="K84" s="41"/>
      <c r="L84" s="11"/>
      <c r="M84" s="11"/>
      <c r="N84" s="149"/>
      <c r="O84" s="9">
        <f t="shared" si="16"/>
        <v>0</v>
      </c>
      <c r="P84" s="11">
        <f t="shared" si="16"/>
        <v>0</v>
      </c>
      <c r="Q84" s="43">
        <f>+O84-P84</f>
        <v>0</v>
      </c>
      <c r="R84" s="257" t="str">
        <f t="shared" si="13"/>
        <v/>
      </c>
    </row>
    <row r="85" spans="1:18" s="8" customFormat="1" ht="23.25" customHeight="1" x14ac:dyDescent="0.2">
      <c r="A85" s="9"/>
      <c r="B85" s="10"/>
      <c r="C85" s="41"/>
      <c r="D85" s="41"/>
      <c r="E85" s="41"/>
      <c r="F85" s="41"/>
      <c r="G85" s="41"/>
      <c r="H85" s="157"/>
      <c r="I85" s="39"/>
      <c r="J85" s="41"/>
      <c r="K85" s="41"/>
      <c r="L85" s="11"/>
      <c r="M85" s="11"/>
      <c r="N85" s="149"/>
      <c r="O85" s="9"/>
      <c r="P85" s="11"/>
      <c r="Q85" s="43"/>
      <c r="R85" s="257" t="str">
        <f t="shared" si="13"/>
        <v/>
      </c>
    </row>
    <row r="86" spans="1:18" s="8" customFormat="1" ht="23.25" customHeight="1" x14ac:dyDescent="0.2">
      <c r="A86" s="82"/>
      <c r="B86" s="165" t="s">
        <v>284</v>
      </c>
      <c r="C86" s="85">
        <v>0</v>
      </c>
      <c r="D86" s="85">
        <v>0</v>
      </c>
      <c r="E86" s="85">
        <v>0</v>
      </c>
      <c r="F86" s="85">
        <v>0</v>
      </c>
      <c r="G86" s="85">
        <v>0</v>
      </c>
      <c r="H86" s="161" t="s">
        <v>305</v>
      </c>
      <c r="I86" s="82">
        <v>0</v>
      </c>
      <c r="J86" s="85">
        <f>SUM(J87:J87)</f>
        <v>0</v>
      </c>
      <c r="K86" s="85">
        <f>SUM(K87:K87)</f>
        <v>0</v>
      </c>
      <c r="L86" s="85">
        <f>SUM(L87:L87)</f>
        <v>0</v>
      </c>
      <c r="M86" s="168">
        <f>SUM(M87:M87)</f>
        <v>0</v>
      </c>
      <c r="N86" s="166"/>
      <c r="O86" s="167">
        <f>SUM(O87:O87)</f>
        <v>0</v>
      </c>
      <c r="P86" s="20">
        <f>SUM(P87:P88)</f>
        <v>0</v>
      </c>
      <c r="Q86" s="20">
        <f>SUM(Q87:Q87)</f>
        <v>0</v>
      </c>
      <c r="R86" s="260" t="str">
        <f t="shared" si="13"/>
        <v/>
      </c>
    </row>
    <row r="87" spans="1:18" s="8" customFormat="1" ht="23.25" customHeight="1" x14ac:dyDescent="0.2">
      <c r="A87" s="9" t="s">
        <v>285</v>
      </c>
      <c r="B87" s="10" t="s">
        <v>286</v>
      </c>
      <c r="C87" s="41"/>
      <c r="D87" s="41"/>
      <c r="E87" s="41">
        <v>0</v>
      </c>
      <c r="F87" s="41">
        <v>0</v>
      </c>
      <c r="G87" s="41">
        <v>0</v>
      </c>
      <c r="H87" s="257" t="s">
        <v>305</v>
      </c>
      <c r="I87" s="39"/>
      <c r="J87" s="41"/>
      <c r="K87" s="41"/>
      <c r="L87" s="11"/>
      <c r="M87" s="11"/>
      <c r="N87" s="149"/>
      <c r="O87" s="9">
        <f t="shared" ref="O87:P87" si="17">+L87+F87</f>
        <v>0</v>
      </c>
      <c r="P87" s="11">
        <f t="shared" si="17"/>
        <v>0</v>
      </c>
      <c r="Q87" s="43">
        <f>+O87-P87</f>
        <v>0</v>
      </c>
      <c r="R87" s="257" t="str">
        <f>IFERROR(P87/O87,"")</f>
        <v/>
      </c>
    </row>
    <row r="88" spans="1:18" s="8" customFormat="1" ht="13.15" customHeight="1" x14ac:dyDescent="0.2">
      <c r="A88" s="9"/>
      <c r="B88" s="10"/>
      <c r="C88" s="41"/>
      <c r="D88" s="41"/>
      <c r="E88" s="41"/>
      <c r="F88" s="41"/>
      <c r="G88" s="41"/>
      <c r="H88" s="56"/>
      <c r="I88" s="39"/>
      <c r="J88" s="41"/>
      <c r="K88" s="41"/>
      <c r="L88" s="11"/>
      <c r="M88" s="11"/>
      <c r="N88" s="12"/>
      <c r="O88" s="9"/>
      <c r="P88" s="11"/>
      <c r="Q88" s="43"/>
      <c r="R88" s="257" t="str">
        <f t="shared" ref="R88:R95" si="18">IFERROR(P88/O88,"")</f>
        <v/>
      </c>
    </row>
    <row r="89" spans="1:18" s="8" customFormat="1" ht="35.25" customHeight="1" x14ac:dyDescent="0.2">
      <c r="A89" s="82"/>
      <c r="B89" s="165" t="s">
        <v>287</v>
      </c>
      <c r="C89" s="85">
        <v>660000000</v>
      </c>
      <c r="D89" s="85">
        <v>0</v>
      </c>
      <c r="E89" s="85">
        <v>0</v>
      </c>
      <c r="F89" s="85">
        <v>660000000</v>
      </c>
      <c r="G89" s="85">
        <v>156454307</v>
      </c>
      <c r="H89" s="161">
        <v>0.23705198030303029</v>
      </c>
      <c r="I89" s="82">
        <v>0</v>
      </c>
      <c r="J89" s="85">
        <f>SUM(J90:J93)</f>
        <v>0</v>
      </c>
      <c r="K89" s="85">
        <f>SUM(K90:K93)</f>
        <v>0</v>
      </c>
      <c r="L89" s="85">
        <f>SUM(L90:L93)</f>
        <v>0</v>
      </c>
      <c r="M89" s="85">
        <f>SUM(M90:M93)</f>
        <v>0</v>
      </c>
      <c r="N89" s="162"/>
      <c r="O89" s="86">
        <f>SUM(O90:O93)</f>
        <v>660000000</v>
      </c>
      <c r="P89" s="83">
        <f>SUM(P90:P93)</f>
        <v>156454307</v>
      </c>
      <c r="Q89" s="83">
        <f>SUM(Q90:Q93)</f>
        <v>503545693</v>
      </c>
      <c r="R89" s="259">
        <f t="shared" si="18"/>
        <v>0.23705198030303029</v>
      </c>
    </row>
    <row r="90" spans="1:18" s="8" customFormat="1" ht="24" customHeight="1" x14ac:dyDescent="0.2">
      <c r="A90" s="39" t="s">
        <v>45</v>
      </c>
      <c r="B90" s="40" t="s">
        <v>43</v>
      </c>
      <c r="C90" s="41">
        <v>100000000</v>
      </c>
      <c r="D90" s="41"/>
      <c r="E90" s="169"/>
      <c r="F90" s="41">
        <v>100000000</v>
      </c>
      <c r="G90" s="41">
        <v>0</v>
      </c>
      <c r="H90" s="148">
        <v>0</v>
      </c>
      <c r="I90" s="39"/>
      <c r="J90" s="41"/>
      <c r="K90" s="41"/>
      <c r="L90" s="11"/>
      <c r="M90" s="11"/>
      <c r="N90" s="149"/>
      <c r="O90" s="9">
        <f t="shared" ref="O90:P93" si="19">+L90+F90</f>
        <v>100000000</v>
      </c>
      <c r="P90" s="11">
        <f t="shared" si="19"/>
        <v>0</v>
      </c>
      <c r="Q90" s="43">
        <f t="shared" ref="Q90:Q93" si="20">+O90-P90</f>
        <v>100000000</v>
      </c>
      <c r="R90" s="257">
        <f t="shared" si="18"/>
        <v>0</v>
      </c>
    </row>
    <row r="91" spans="1:18" s="8" customFormat="1" ht="12" x14ac:dyDescent="0.2">
      <c r="A91" s="39" t="s">
        <v>46</v>
      </c>
      <c r="B91" s="40" t="s">
        <v>44</v>
      </c>
      <c r="C91" s="41">
        <v>200000000</v>
      </c>
      <c r="D91" s="41"/>
      <c r="E91" s="41"/>
      <c r="F91" s="41">
        <v>200000000</v>
      </c>
      <c r="G91" s="41">
        <v>0</v>
      </c>
      <c r="H91" s="148">
        <v>0</v>
      </c>
      <c r="I91" s="39"/>
      <c r="J91" s="41"/>
      <c r="K91" s="41"/>
      <c r="L91" s="11"/>
      <c r="M91" s="11"/>
      <c r="N91" s="149"/>
      <c r="O91" s="9">
        <f t="shared" si="19"/>
        <v>200000000</v>
      </c>
      <c r="P91" s="11">
        <f>+M91+G91</f>
        <v>0</v>
      </c>
      <c r="Q91" s="43">
        <f t="shared" si="20"/>
        <v>200000000</v>
      </c>
      <c r="R91" s="257">
        <f t="shared" si="18"/>
        <v>0</v>
      </c>
    </row>
    <row r="92" spans="1:18" s="8" customFormat="1" ht="13.15" customHeight="1" x14ac:dyDescent="0.2">
      <c r="A92" s="39" t="s">
        <v>47</v>
      </c>
      <c r="B92" s="40" t="s">
        <v>227</v>
      </c>
      <c r="C92" s="41">
        <v>160000000</v>
      </c>
      <c r="D92" s="41"/>
      <c r="E92" s="41"/>
      <c r="F92" s="41">
        <v>160000000</v>
      </c>
      <c r="G92" s="41">
        <v>156454307</v>
      </c>
      <c r="H92" s="148">
        <v>0.97783941875000002</v>
      </c>
      <c r="I92" s="39"/>
      <c r="J92" s="41"/>
      <c r="K92" s="41"/>
      <c r="L92" s="11"/>
      <c r="M92" s="11"/>
      <c r="N92" s="149"/>
      <c r="O92" s="9">
        <f t="shared" si="19"/>
        <v>160000000</v>
      </c>
      <c r="P92" s="11">
        <f>+M92+G92</f>
        <v>156454307</v>
      </c>
      <c r="Q92" s="43">
        <f t="shared" si="20"/>
        <v>3545693</v>
      </c>
      <c r="R92" s="257">
        <f t="shared" si="18"/>
        <v>0.97783941875000002</v>
      </c>
    </row>
    <row r="93" spans="1:18" s="8" customFormat="1" ht="13.15" customHeight="1" x14ac:dyDescent="0.2">
      <c r="A93" s="39" t="s">
        <v>48</v>
      </c>
      <c r="B93" s="40" t="s">
        <v>288</v>
      </c>
      <c r="C93" s="41">
        <v>200000000</v>
      </c>
      <c r="D93" s="41"/>
      <c r="E93" s="41"/>
      <c r="F93" s="41">
        <v>200000000</v>
      </c>
      <c r="G93" s="41">
        <v>0</v>
      </c>
      <c r="H93" s="148">
        <v>0</v>
      </c>
      <c r="I93" s="39"/>
      <c r="J93" s="41"/>
      <c r="K93" s="41"/>
      <c r="L93" s="11"/>
      <c r="M93" s="11"/>
      <c r="N93" s="149"/>
      <c r="O93" s="9">
        <f t="shared" si="19"/>
        <v>200000000</v>
      </c>
      <c r="P93" s="11">
        <f>+M93+G93</f>
        <v>0</v>
      </c>
      <c r="Q93" s="43">
        <f t="shared" si="20"/>
        <v>200000000</v>
      </c>
      <c r="R93" s="257">
        <f t="shared" si="18"/>
        <v>0</v>
      </c>
    </row>
    <row r="94" spans="1:18" s="8" customFormat="1" ht="13.15" customHeight="1" thickBot="1" x14ac:dyDescent="0.25">
      <c r="A94" s="9"/>
      <c r="B94" s="10"/>
      <c r="C94" s="41"/>
      <c r="D94" s="41"/>
      <c r="E94" s="41"/>
      <c r="F94" s="41"/>
      <c r="G94" s="41"/>
      <c r="H94" s="60"/>
      <c r="I94" s="39"/>
      <c r="J94" s="41"/>
      <c r="K94" s="41"/>
      <c r="L94" s="11"/>
      <c r="M94" s="11"/>
      <c r="N94" s="12"/>
      <c r="O94" s="9"/>
      <c r="P94" s="11"/>
      <c r="Q94" s="43"/>
      <c r="R94" s="257" t="str">
        <f t="shared" si="18"/>
        <v/>
      </c>
    </row>
    <row r="95" spans="1:18" ht="13.5" thickBot="1" x14ac:dyDescent="0.25">
      <c r="A95" s="170"/>
      <c r="B95" s="171" t="s">
        <v>297</v>
      </c>
      <c r="C95" s="21">
        <f>+C32+C41+C43</f>
        <v>97763527478</v>
      </c>
      <c r="D95" s="21">
        <f>+D32+D41+D43</f>
        <v>3000000000</v>
      </c>
      <c r="E95" s="21">
        <f>+E32+E41+E43</f>
        <v>0</v>
      </c>
      <c r="F95" s="21">
        <f>+F32+F41+F43</f>
        <v>100763527478</v>
      </c>
      <c r="G95" s="21">
        <f>+G32+G41+G43</f>
        <v>55358457636</v>
      </c>
      <c r="H95" s="172">
        <f>+G95/F95</f>
        <v>0.54938983401594965</v>
      </c>
      <c r="I95" s="61">
        <f>+I32+I41+I43</f>
        <v>6007037000</v>
      </c>
      <c r="J95" s="21">
        <f>+J32+J41+J43</f>
        <v>0</v>
      </c>
      <c r="K95" s="21">
        <f>+K32+K41+K43</f>
        <v>0</v>
      </c>
      <c r="L95" s="21">
        <f>+L32+L41+L43</f>
        <v>6007037000</v>
      </c>
      <c r="M95" s="21">
        <f>+M32+M41+M43</f>
        <v>2100195656</v>
      </c>
      <c r="N95" s="172">
        <f>+M95/L95</f>
        <v>0.34962256034048067</v>
      </c>
      <c r="O95" s="61">
        <f>O32+O41+O43</f>
        <v>106770564478</v>
      </c>
      <c r="P95" s="21">
        <f>+P32+P41+P43</f>
        <v>57458653292</v>
      </c>
      <c r="Q95" s="21">
        <f>+Q32+Q41+Q43</f>
        <v>49496877784</v>
      </c>
      <c r="R95" s="258">
        <f t="shared" si="18"/>
        <v>0.5381506932450405</v>
      </c>
    </row>
    <row r="96" spans="1:18" x14ac:dyDescent="0.2">
      <c r="C96" s="155"/>
      <c r="F96" s="155"/>
      <c r="H96" s="175"/>
      <c r="O96" s="155"/>
      <c r="P96" s="155"/>
      <c r="Q96" s="155"/>
      <c r="R96" s="155"/>
    </row>
    <row r="97" spans="1:18" customFormat="1" x14ac:dyDescent="0.2">
      <c r="P97" s="121"/>
      <c r="Q97" s="121"/>
    </row>
    <row r="98" spans="1:18" ht="13.5" thickBot="1" x14ac:dyDescent="0.25">
      <c r="C98" s="177"/>
      <c r="F98" s="155"/>
      <c r="H98" s="175"/>
      <c r="O98" s="177"/>
      <c r="P98" s="177"/>
      <c r="Q98" s="155"/>
    </row>
    <row r="99" spans="1:18" ht="13.5" thickBot="1" x14ac:dyDescent="0.25">
      <c r="A99" s="250" t="s">
        <v>8</v>
      </c>
      <c r="B99" s="251"/>
      <c r="C99" s="251"/>
      <c r="D99" s="251"/>
      <c r="E99" s="251"/>
      <c r="F99" s="251"/>
      <c r="G99" s="252"/>
      <c r="L99" s="164"/>
      <c r="M99" s="164"/>
      <c r="P99" s="155"/>
      <c r="Q99" s="155"/>
    </row>
    <row r="100" spans="1:18" ht="13.5" thickBot="1" x14ac:dyDescent="0.25">
      <c r="A100" s="250" t="s">
        <v>182</v>
      </c>
      <c r="B100" s="251"/>
      <c r="C100" s="251"/>
      <c r="D100" s="251"/>
      <c r="E100" s="251"/>
      <c r="F100" s="251"/>
      <c r="G100" s="252"/>
      <c r="H100" s="178"/>
      <c r="L100" s="164"/>
      <c r="M100" s="164"/>
      <c r="P100" s="155"/>
      <c r="R100" s="179"/>
    </row>
    <row r="101" spans="1:18" ht="13.5" thickBot="1" x14ac:dyDescent="0.25">
      <c r="A101" s="253" t="s">
        <v>295</v>
      </c>
      <c r="B101" s="254"/>
      <c r="C101" s="254"/>
      <c r="D101" s="254"/>
      <c r="E101" s="254"/>
      <c r="F101" s="254"/>
      <c r="G101" s="255"/>
      <c r="H101" s="178"/>
      <c r="I101" s="164"/>
      <c r="J101" s="164"/>
      <c r="K101" s="164"/>
      <c r="L101" s="164"/>
      <c r="M101" s="164"/>
      <c r="O101" s="177"/>
      <c r="P101" s="155"/>
      <c r="R101" s="180"/>
    </row>
    <row r="102" spans="1:18" ht="13.5" thickBot="1" x14ac:dyDescent="0.25">
      <c r="A102" s="250" t="s">
        <v>303</v>
      </c>
      <c r="B102" s="251"/>
      <c r="C102" s="251"/>
      <c r="D102" s="251"/>
      <c r="E102" s="251"/>
      <c r="F102" s="251"/>
      <c r="G102" s="252"/>
      <c r="H102" s="178"/>
      <c r="I102" s="164"/>
      <c r="J102" s="164"/>
      <c r="K102" s="164"/>
      <c r="L102" s="164"/>
      <c r="O102" s="155"/>
    </row>
    <row r="103" spans="1:18" ht="21.75" customHeight="1" thickBot="1" x14ac:dyDescent="0.25">
      <c r="A103" s="181"/>
      <c r="B103" s="256" t="s">
        <v>3</v>
      </c>
      <c r="C103" s="236" t="s">
        <v>289</v>
      </c>
      <c r="D103" s="237"/>
      <c r="E103" s="237"/>
      <c r="F103" s="237"/>
      <c r="G103" s="239"/>
      <c r="O103" s="177"/>
      <c r="P103" s="176"/>
    </row>
    <row r="104" spans="1:18" ht="22.5" customHeight="1" thickBot="1" x14ac:dyDescent="0.25">
      <c r="A104" s="134"/>
      <c r="B104" s="235"/>
      <c r="C104" s="135" t="s">
        <v>9</v>
      </c>
      <c r="D104" s="136" t="s">
        <v>290</v>
      </c>
      <c r="E104" s="136" t="s">
        <v>291</v>
      </c>
      <c r="F104" s="136" t="s">
        <v>10</v>
      </c>
      <c r="G104" s="136" t="s">
        <v>11</v>
      </c>
      <c r="O104" s="155"/>
      <c r="P104" s="176"/>
    </row>
    <row r="105" spans="1:18" ht="36" x14ac:dyDescent="0.2">
      <c r="A105" s="182" t="s">
        <v>292</v>
      </c>
      <c r="B105" s="183" t="s">
        <v>293</v>
      </c>
      <c r="C105" s="184">
        <v>1436899994</v>
      </c>
      <c r="D105" s="184">
        <v>0</v>
      </c>
      <c r="E105" s="184">
        <v>0</v>
      </c>
      <c r="F105" s="184">
        <f>+D105+C105</f>
        <v>1436899994</v>
      </c>
      <c r="G105" s="185">
        <v>1389848263</v>
      </c>
      <c r="I105" s="155"/>
      <c r="O105" s="186"/>
      <c r="P105" s="176"/>
    </row>
    <row r="106" spans="1:18" ht="36" x14ac:dyDescent="0.2">
      <c r="A106" s="9" t="s">
        <v>168</v>
      </c>
      <c r="B106" s="10" t="s">
        <v>169</v>
      </c>
      <c r="C106" s="11">
        <v>11774740316</v>
      </c>
      <c r="D106" s="11">
        <v>0</v>
      </c>
      <c r="E106" s="11">
        <v>0</v>
      </c>
      <c r="F106" s="11">
        <f>+D106+C106</f>
        <v>11774740316</v>
      </c>
      <c r="G106" s="64">
        <v>11727346380</v>
      </c>
      <c r="I106" s="155"/>
      <c r="J106" s="155"/>
    </row>
    <row r="107" spans="1:18" ht="36" x14ac:dyDescent="0.2">
      <c r="A107" s="51" t="s">
        <v>170</v>
      </c>
      <c r="B107" s="52" t="s">
        <v>171</v>
      </c>
      <c r="C107" s="53">
        <v>146200805</v>
      </c>
      <c r="D107" s="53">
        <v>0</v>
      </c>
      <c r="E107" s="53">
        <v>0</v>
      </c>
      <c r="F107" s="53">
        <f>+D107+C107</f>
        <v>146200805</v>
      </c>
      <c r="G107" s="65">
        <v>115208636</v>
      </c>
      <c r="I107" s="155"/>
    </row>
    <row r="108" spans="1:18" ht="36" x14ac:dyDescent="0.2">
      <c r="A108" s="11" t="s">
        <v>234</v>
      </c>
      <c r="B108" s="10" t="s">
        <v>235</v>
      </c>
      <c r="C108" s="11"/>
      <c r="D108" s="11">
        <v>3601719337</v>
      </c>
      <c r="E108" s="11"/>
      <c r="F108" s="11">
        <f>+D108+C108</f>
        <v>3601719337</v>
      </c>
      <c r="G108" s="64">
        <v>3601192896</v>
      </c>
      <c r="I108" s="155"/>
    </row>
    <row r="109" spans="1:18" ht="13.5" thickBot="1" x14ac:dyDescent="0.25">
      <c r="A109" s="187"/>
      <c r="B109" s="188" t="s">
        <v>298</v>
      </c>
      <c r="C109" s="68">
        <f>SUM(C105:C108)</f>
        <v>13357841115</v>
      </c>
      <c r="D109" s="68">
        <f t="shared" ref="D109:G109" si="21">SUM(D105:D108)</f>
        <v>3601719337</v>
      </c>
      <c r="E109" s="68">
        <f t="shared" si="21"/>
        <v>0</v>
      </c>
      <c r="F109" s="68">
        <f>SUM(F105:F108)</f>
        <v>16959560452</v>
      </c>
      <c r="G109" s="68">
        <f t="shared" si="21"/>
        <v>16833596175</v>
      </c>
      <c r="I109" s="189"/>
    </row>
  </sheetData>
  <mergeCells count="15">
    <mergeCell ref="A99:G99"/>
    <mergeCell ref="A100:G100"/>
    <mergeCell ref="A101:G101"/>
    <mergeCell ref="A102:G102"/>
    <mergeCell ref="B103:B104"/>
    <mergeCell ref="C103:G103"/>
    <mergeCell ref="B6:B7"/>
    <mergeCell ref="C6:G6"/>
    <mergeCell ref="I6:M6"/>
    <mergeCell ref="O6:R6"/>
    <mergeCell ref="A1:R1"/>
    <mergeCell ref="A2:R2"/>
    <mergeCell ref="A3:R3"/>
    <mergeCell ref="A4:R4"/>
    <mergeCell ref="A5:R5"/>
  </mergeCells>
  <pageMargins left="0.31496062992125984" right="0.35433070866141736" top="0.39370078740157483" bottom="0.27559055118110237" header="0.51181102362204722" footer="0.15748031496062992"/>
  <pageSetup scale="4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ABRIL 2024</vt:lpstr>
      <vt:lpstr>GASTOS ABRIL 2024</vt:lpstr>
      <vt:lpstr>'GASTOS ABRIL 2024'!Área_de_impresión</vt:lpstr>
      <vt:lpstr>'INGRESOS ABRIL 2024'!Área_de_impresión</vt:lpstr>
      <vt:lpstr>'GASTOS ABRIL 2024'!Títulos_a_imprimir</vt:lpstr>
      <vt:lpstr>'INGRESOS ABRIL 2024'!Títulos_a_imprimir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Stephany Vanessa Zuñiga Padilla</cp:lastModifiedBy>
  <cp:lastPrinted>2024-06-01T01:08:52Z</cp:lastPrinted>
  <dcterms:created xsi:type="dcterms:W3CDTF">2004-01-28T22:51:19Z</dcterms:created>
  <dcterms:modified xsi:type="dcterms:W3CDTF">2024-06-01T01:11:53Z</dcterms:modified>
</cp:coreProperties>
</file>