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FINANCIERA\Desktop\SynologyDrive\Stephany Zuñiga\CORPAMAG-PRESUPUESTO\EJECUCION INGRESOS Y GASTOS\INFORMES ANUALES\EJECUCIONES VIGENCIA 2025\JULIO 2025\"/>
    </mc:Choice>
  </mc:AlternateContent>
  <bookViews>
    <workbookView xWindow="0" yWindow="0" windowWidth="20490" windowHeight="7155"/>
  </bookViews>
  <sheets>
    <sheet name="INGRESOS JULIO 2025" sheetId="1" r:id="rId1"/>
    <sheet name="GASTOS JULIO 2025" sheetId="2" r:id="rId2"/>
  </sheets>
  <definedNames>
    <definedName name="_xlnm._FilterDatabase" localSheetId="0" hidden="1">'INGRESOS JULIO 2025'!$B$6:$I$85</definedName>
    <definedName name="_xlnm.Print_Area" localSheetId="0">'INGRESOS JULIO 2025'!$B$1:$I$94</definedName>
    <definedName name="_xlnm.Print_Titles" localSheetId="1">'GASTOS JULIO 2025'!$2:$7</definedName>
    <definedName name="_xlnm.Print_Titles" localSheetId="0">'INGRESOS JULIO 2025'!$1:$6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7" i="2" l="1"/>
  <c r="E117" i="2"/>
  <c r="D117" i="2"/>
  <c r="C117" i="2"/>
  <c r="F116" i="2"/>
  <c r="F115" i="2"/>
  <c r="F114" i="2"/>
  <c r="F113" i="2"/>
  <c r="F112" i="2"/>
  <c r="P100" i="2"/>
  <c r="F100" i="2"/>
  <c r="P99" i="2"/>
  <c r="O99" i="2"/>
  <c r="H99" i="2"/>
  <c r="F99" i="2"/>
  <c r="P98" i="2"/>
  <c r="F98" i="2"/>
  <c r="P97" i="2"/>
  <c r="O97" i="2"/>
  <c r="H97" i="2"/>
  <c r="F97" i="2"/>
  <c r="P96" i="2"/>
  <c r="M96" i="2"/>
  <c r="L96" i="2"/>
  <c r="K96" i="2"/>
  <c r="J96" i="2"/>
  <c r="I96" i="2"/>
  <c r="G96" i="2"/>
  <c r="E96" i="2"/>
  <c r="D96" i="2"/>
  <c r="C96" i="2"/>
  <c r="P94" i="2"/>
  <c r="O94" i="2"/>
  <c r="F94" i="2"/>
  <c r="H94" i="2" s="1"/>
  <c r="R93" i="2"/>
  <c r="P93" i="2"/>
  <c r="H93" i="2"/>
  <c r="F93" i="2"/>
  <c r="O93" i="2" s="1"/>
  <c r="M92" i="2"/>
  <c r="L92" i="2"/>
  <c r="K92" i="2"/>
  <c r="J92" i="2"/>
  <c r="I92" i="2"/>
  <c r="G92" i="2"/>
  <c r="H92" i="2" s="1"/>
  <c r="F92" i="2"/>
  <c r="E92" i="2"/>
  <c r="D92" i="2"/>
  <c r="C92" i="2"/>
  <c r="P90" i="2"/>
  <c r="F90" i="2"/>
  <c r="O90" i="2" s="1"/>
  <c r="Q90" i="2" s="1"/>
  <c r="P89" i="2"/>
  <c r="O89" i="2"/>
  <c r="H89" i="2"/>
  <c r="F89" i="2"/>
  <c r="P88" i="2"/>
  <c r="O88" i="2"/>
  <c r="F88" i="2"/>
  <c r="P87" i="2"/>
  <c r="F87" i="2"/>
  <c r="M86" i="2"/>
  <c r="L86" i="2"/>
  <c r="K86" i="2"/>
  <c r="J86" i="2"/>
  <c r="I86" i="2"/>
  <c r="G86" i="2"/>
  <c r="E86" i="2"/>
  <c r="D86" i="2"/>
  <c r="C86" i="2"/>
  <c r="P84" i="2"/>
  <c r="F84" i="2"/>
  <c r="O84" i="2" s="1"/>
  <c r="Q84" i="2" s="1"/>
  <c r="R83" i="2"/>
  <c r="P83" i="2"/>
  <c r="H83" i="2"/>
  <c r="F83" i="2"/>
  <c r="O83" i="2" s="1"/>
  <c r="Q83" i="2" s="1"/>
  <c r="P82" i="2"/>
  <c r="O82" i="2"/>
  <c r="F82" i="2"/>
  <c r="H82" i="2" s="1"/>
  <c r="R81" i="2"/>
  <c r="P81" i="2"/>
  <c r="F81" i="2"/>
  <c r="O81" i="2" s="1"/>
  <c r="Q81" i="2" s="1"/>
  <c r="M80" i="2"/>
  <c r="L80" i="2"/>
  <c r="K80" i="2"/>
  <c r="J80" i="2"/>
  <c r="I80" i="2"/>
  <c r="G80" i="2"/>
  <c r="H80" i="2" s="1"/>
  <c r="F80" i="2"/>
  <c r="E80" i="2"/>
  <c r="D80" i="2"/>
  <c r="C80" i="2"/>
  <c r="P78" i="2"/>
  <c r="H78" i="2"/>
  <c r="F78" i="2"/>
  <c r="O78" i="2" s="1"/>
  <c r="P77" i="2"/>
  <c r="M77" i="2"/>
  <c r="L77" i="2"/>
  <c r="J77" i="2"/>
  <c r="J45" i="2" s="1"/>
  <c r="J43" i="2" s="1"/>
  <c r="I77" i="2"/>
  <c r="G77" i="2"/>
  <c r="F77" i="2"/>
  <c r="E77" i="2"/>
  <c r="D77" i="2"/>
  <c r="C77" i="2"/>
  <c r="Q75" i="2"/>
  <c r="P75" i="2"/>
  <c r="F75" i="2"/>
  <c r="O75" i="2" s="1"/>
  <c r="P74" i="2"/>
  <c r="H74" i="2"/>
  <c r="F74" i="2"/>
  <c r="O74" i="2" s="1"/>
  <c r="Q74" i="2" s="1"/>
  <c r="P73" i="2"/>
  <c r="O73" i="2"/>
  <c r="Q73" i="2" s="1"/>
  <c r="F73" i="2"/>
  <c r="P72" i="2"/>
  <c r="F72" i="2"/>
  <c r="O72" i="2" s="1"/>
  <c r="M71" i="2"/>
  <c r="L71" i="2"/>
  <c r="K71" i="2"/>
  <c r="J71" i="2"/>
  <c r="I71" i="2"/>
  <c r="G71" i="2"/>
  <c r="F71" i="2"/>
  <c r="H71" i="2" s="1"/>
  <c r="E71" i="2"/>
  <c r="D71" i="2"/>
  <c r="C71" i="2"/>
  <c r="P69" i="2"/>
  <c r="F69" i="2"/>
  <c r="P68" i="2"/>
  <c r="R68" i="2" s="1"/>
  <c r="O68" i="2"/>
  <c r="Q68" i="2" s="1"/>
  <c r="H68" i="2"/>
  <c r="F68" i="2"/>
  <c r="P67" i="2"/>
  <c r="F67" i="2"/>
  <c r="P66" i="2"/>
  <c r="F66" i="2"/>
  <c r="P65" i="2"/>
  <c r="O65" i="2"/>
  <c r="F65" i="2"/>
  <c r="H65" i="2" s="1"/>
  <c r="P64" i="2"/>
  <c r="M64" i="2"/>
  <c r="L64" i="2"/>
  <c r="K64" i="2"/>
  <c r="J64" i="2"/>
  <c r="I64" i="2"/>
  <c r="G64" i="2"/>
  <c r="E64" i="2"/>
  <c r="D64" i="2"/>
  <c r="C64" i="2"/>
  <c r="P62" i="2"/>
  <c r="O62" i="2"/>
  <c r="Q62" i="2" s="1"/>
  <c r="F62" i="2"/>
  <c r="P61" i="2"/>
  <c r="R61" i="2" s="1"/>
  <c r="F61" i="2"/>
  <c r="O61" i="2" s="1"/>
  <c r="Q60" i="2"/>
  <c r="P60" i="2"/>
  <c r="O60" i="2"/>
  <c r="P59" i="2"/>
  <c r="F59" i="2"/>
  <c r="O59" i="2" s="1"/>
  <c r="P58" i="2"/>
  <c r="F58" i="2"/>
  <c r="P57" i="2"/>
  <c r="O57" i="2"/>
  <c r="Q57" i="2" s="1"/>
  <c r="Q56" i="2"/>
  <c r="P56" i="2"/>
  <c r="F56" i="2"/>
  <c r="O56" i="2" s="1"/>
  <c r="R55" i="2"/>
  <c r="P55" i="2"/>
  <c r="H55" i="2"/>
  <c r="F55" i="2"/>
  <c r="O55" i="2" s="1"/>
  <c r="Q55" i="2" s="1"/>
  <c r="P54" i="2"/>
  <c r="F54" i="2"/>
  <c r="O54" i="2" s="1"/>
  <c r="M53" i="2"/>
  <c r="L53" i="2"/>
  <c r="K53" i="2"/>
  <c r="J53" i="2"/>
  <c r="I53" i="2"/>
  <c r="G53" i="2"/>
  <c r="E53" i="2"/>
  <c r="E45" i="2" s="1"/>
  <c r="E43" i="2" s="1"/>
  <c r="D53" i="2"/>
  <c r="C53" i="2"/>
  <c r="P51" i="2"/>
  <c r="P47" i="2" s="1"/>
  <c r="F51" i="2"/>
  <c r="O51" i="2" s="1"/>
  <c r="Q51" i="2" s="1"/>
  <c r="P50" i="2"/>
  <c r="F50" i="2"/>
  <c r="P49" i="2"/>
  <c r="F49" i="2"/>
  <c r="P48" i="2"/>
  <c r="O48" i="2"/>
  <c r="F48" i="2"/>
  <c r="H48" i="2" s="1"/>
  <c r="M47" i="2"/>
  <c r="L47" i="2"/>
  <c r="K47" i="2"/>
  <c r="J47" i="2"/>
  <c r="I47" i="2"/>
  <c r="G47" i="2"/>
  <c r="E47" i="2"/>
  <c r="D47" i="2"/>
  <c r="C47" i="2"/>
  <c r="K45" i="2"/>
  <c r="K43" i="2" s="1"/>
  <c r="G45" i="2"/>
  <c r="C45" i="2"/>
  <c r="C43" i="2" s="1"/>
  <c r="N41" i="2"/>
  <c r="J41" i="2"/>
  <c r="Q39" i="2"/>
  <c r="Q38" i="2" s="1"/>
  <c r="P39" i="2"/>
  <c r="L39" i="2"/>
  <c r="O39" i="2" s="1"/>
  <c r="O38" i="2" s="1"/>
  <c r="F39" i="2"/>
  <c r="F38" i="2" s="1"/>
  <c r="P38" i="2"/>
  <c r="M38" i="2"/>
  <c r="M41" i="2" s="1"/>
  <c r="L38" i="2"/>
  <c r="L41" i="2" s="1"/>
  <c r="K38" i="2"/>
  <c r="K41" i="2" s="1"/>
  <c r="J38" i="2"/>
  <c r="I38" i="2"/>
  <c r="I41" i="2" s="1"/>
  <c r="G38" i="2"/>
  <c r="E38" i="2"/>
  <c r="D38" i="2"/>
  <c r="C38" i="2"/>
  <c r="P36" i="2"/>
  <c r="R36" i="2" s="1"/>
  <c r="F36" i="2"/>
  <c r="O36" i="2" s="1"/>
  <c r="R35" i="2"/>
  <c r="P35" i="2"/>
  <c r="H35" i="2"/>
  <c r="F35" i="2"/>
  <c r="O35" i="2" s="1"/>
  <c r="P34" i="2"/>
  <c r="G34" i="2"/>
  <c r="H34" i="2" s="1"/>
  <c r="F34" i="2"/>
  <c r="F41" i="2" s="1"/>
  <c r="E34" i="2"/>
  <c r="E41" i="2" s="1"/>
  <c r="D34" i="2"/>
  <c r="D41" i="2" s="1"/>
  <c r="C34" i="2"/>
  <c r="C41" i="2" s="1"/>
  <c r="P30" i="2"/>
  <c r="N30" i="2"/>
  <c r="L30" i="2"/>
  <c r="O30" i="2" s="1"/>
  <c r="F30" i="2"/>
  <c r="P29" i="2"/>
  <c r="L29" i="2"/>
  <c r="F29" i="2"/>
  <c r="P28" i="2"/>
  <c r="M28" i="2"/>
  <c r="K28" i="2"/>
  <c r="J28" i="2"/>
  <c r="I28" i="2"/>
  <c r="G28" i="2"/>
  <c r="F28" i="2"/>
  <c r="E28" i="2"/>
  <c r="D28" i="2"/>
  <c r="C28" i="2"/>
  <c r="P26" i="2"/>
  <c r="O26" i="2"/>
  <c r="F26" i="2"/>
  <c r="H26" i="2" s="1"/>
  <c r="D26" i="2"/>
  <c r="P25" i="2"/>
  <c r="H25" i="2"/>
  <c r="F25" i="2"/>
  <c r="O25" i="2" s="1"/>
  <c r="P24" i="2"/>
  <c r="G24" i="2"/>
  <c r="F24" i="2"/>
  <c r="H24" i="2" s="1"/>
  <c r="E24" i="2"/>
  <c r="D24" i="2"/>
  <c r="C24" i="2"/>
  <c r="Q22" i="2"/>
  <c r="P22" i="2"/>
  <c r="O22" i="2"/>
  <c r="F22" i="2"/>
  <c r="R21" i="2"/>
  <c r="P21" i="2"/>
  <c r="H21" i="2"/>
  <c r="F21" i="2"/>
  <c r="O21" i="2" s="1"/>
  <c r="Q21" i="2" s="1"/>
  <c r="P20" i="2"/>
  <c r="O20" i="2"/>
  <c r="Q20" i="2" s="1"/>
  <c r="F20" i="2"/>
  <c r="P19" i="2"/>
  <c r="R19" i="2" s="1"/>
  <c r="O19" i="2"/>
  <c r="Q19" i="2" s="1"/>
  <c r="F19" i="2"/>
  <c r="H19" i="2" s="1"/>
  <c r="H18" i="2"/>
  <c r="G18" i="2"/>
  <c r="P18" i="2" s="1"/>
  <c r="F18" i="2"/>
  <c r="E18" i="2"/>
  <c r="D18" i="2"/>
  <c r="C18" i="2"/>
  <c r="P16" i="2"/>
  <c r="R16" i="2" s="1"/>
  <c r="L16" i="2"/>
  <c r="O16" i="2" s="1"/>
  <c r="N15" i="2"/>
  <c r="M15" i="2"/>
  <c r="M32" i="2" s="1"/>
  <c r="L15" i="2"/>
  <c r="K15" i="2"/>
  <c r="K32" i="2" s="1"/>
  <c r="K102" i="2" s="1"/>
  <c r="J15" i="2"/>
  <c r="J32" i="2" s="1"/>
  <c r="J102" i="2" s="1"/>
  <c r="I15" i="2"/>
  <c r="I32" i="2" s="1"/>
  <c r="P13" i="2"/>
  <c r="R13" i="2" s="1"/>
  <c r="F13" i="2"/>
  <c r="O13" i="2" s="1"/>
  <c r="P12" i="2"/>
  <c r="R12" i="2" s="1"/>
  <c r="F12" i="2"/>
  <c r="O12" i="2" s="1"/>
  <c r="O11" i="2"/>
  <c r="G11" i="2"/>
  <c r="F11" i="2"/>
  <c r="E11" i="2"/>
  <c r="E32" i="2" s="1"/>
  <c r="D11" i="2"/>
  <c r="D32" i="2" s="1"/>
  <c r="C11" i="2"/>
  <c r="C32" i="2" s="1"/>
  <c r="C102" i="2" s="1"/>
  <c r="P9" i="2"/>
  <c r="R9" i="2" s="1"/>
  <c r="O9" i="2"/>
  <c r="Q9" i="2" s="1"/>
  <c r="L9" i="2"/>
  <c r="P8" i="2"/>
  <c r="F8" i="2"/>
  <c r="H94" i="1"/>
  <c r="F94" i="1"/>
  <c r="E94" i="1"/>
  <c r="D94" i="1"/>
  <c r="G93" i="1"/>
  <c r="G92" i="1"/>
  <c r="I92" i="1" s="1"/>
  <c r="G83" i="1"/>
  <c r="I83" i="1" s="1"/>
  <c r="G82" i="1"/>
  <c r="I82" i="1" s="1"/>
  <c r="G81" i="1"/>
  <c r="I81" i="1" s="1"/>
  <c r="H80" i="1"/>
  <c r="F80" i="1"/>
  <c r="E80" i="1"/>
  <c r="E79" i="1" s="1"/>
  <c r="D80" i="1"/>
  <c r="D79" i="1" s="1"/>
  <c r="F79" i="1"/>
  <c r="G78" i="1"/>
  <c r="I78" i="1" s="1"/>
  <c r="G77" i="1"/>
  <c r="I77" i="1" s="1"/>
  <c r="H76" i="1"/>
  <c r="F76" i="1"/>
  <c r="E76" i="1"/>
  <c r="E73" i="1" s="1"/>
  <c r="D76" i="1"/>
  <c r="D75" i="1" s="1"/>
  <c r="D74" i="1" s="1"/>
  <c r="D73" i="1" s="1"/>
  <c r="F73" i="1"/>
  <c r="G72" i="1"/>
  <c r="I72" i="1" s="1"/>
  <c r="G71" i="1"/>
  <c r="I71" i="1" s="1"/>
  <c r="G70" i="1"/>
  <c r="I70" i="1" s="1"/>
  <c r="G69" i="1"/>
  <c r="I69" i="1" s="1"/>
  <c r="G68" i="1"/>
  <c r="I68" i="1" s="1"/>
  <c r="E67" i="1"/>
  <c r="G67" i="1" s="1"/>
  <c r="I67" i="1" s="1"/>
  <c r="I66" i="1"/>
  <c r="G66" i="1"/>
  <c r="G65" i="1"/>
  <c r="I65" i="1" s="1"/>
  <c r="H64" i="1"/>
  <c r="H63" i="1" s="1"/>
  <c r="F64" i="1"/>
  <c r="E64" i="1"/>
  <c r="E63" i="1" s="1"/>
  <c r="E62" i="1" s="1"/>
  <c r="D64" i="1"/>
  <c r="D63" i="1" s="1"/>
  <c r="F63" i="1"/>
  <c r="F62" i="1" s="1"/>
  <c r="G61" i="1"/>
  <c r="I61" i="1" s="1"/>
  <c r="I60" i="1"/>
  <c r="G60" i="1"/>
  <c r="H59" i="1"/>
  <c r="I59" i="1" s="1"/>
  <c r="G59" i="1"/>
  <c r="G58" i="1" s="1"/>
  <c r="F59" i="1"/>
  <c r="F58" i="1" s="1"/>
  <c r="F57" i="1" s="1"/>
  <c r="F56" i="1" s="1"/>
  <c r="E59" i="1"/>
  <c r="D59" i="1"/>
  <c r="I58" i="1"/>
  <c r="H58" i="1"/>
  <c r="H57" i="1" s="1"/>
  <c r="E58" i="1"/>
  <c r="E57" i="1" s="1"/>
  <c r="E56" i="1" s="1"/>
  <c r="D58" i="1"/>
  <c r="D57" i="1" s="1"/>
  <c r="D56" i="1" s="1"/>
  <c r="G57" i="1"/>
  <c r="G56" i="1" s="1"/>
  <c r="G55" i="1"/>
  <c r="I55" i="1" s="1"/>
  <c r="I54" i="1"/>
  <c r="G54" i="1"/>
  <c r="G53" i="1"/>
  <c r="I53" i="1" s="1"/>
  <c r="I52" i="1"/>
  <c r="G52" i="1"/>
  <c r="E52" i="1"/>
  <c r="G51" i="1"/>
  <c r="I51" i="1" s="1"/>
  <c r="I50" i="1"/>
  <c r="G50" i="1"/>
  <c r="G49" i="1"/>
  <c r="H48" i="1"/>
  <c r="F48" i="1"/>
  <c r="E48" i="1"/>
  <c r="D48" i="1"/>
  <c r="G47" i="1"/>
  <c r="I46" i="1"/>
  <c r="G46" i="1"/>
  <c r="H45" i="1"/>
  <c r="I45" i="1" s="1"/>
  <c r="F45" i="1"/>
  <c r="E45" i="1"/>
  <c r="D45" i="1"/>
  <c r="G45" i="1" s="1"/>
  <c r="H44" i="1"/>
  <c r="F44" i="1"/>
  <c r="F43" i="1" s="1"/>
  <c r="E44" i="1"/>
  <c r="E43" i="1" s="1"/>
  <c r="D44" i="1"/>
  <c r="H43" i="1"/>
  <c r="D43" i="1"/>
  <c r="I42" i="1"/>
  <c r="G42" i="1"/>
  <c r="G41" i="1"/>
  <c r="I40" i="1"/>
  <c r="G40" i="1"/>
  <c r="H39" i="1"/>
  <c r="F39" i="1"/>
  <c r="E39" i="1"/>
  <c r="D39" i="1"/>
  <c r="G38" i="1"/>
  <c r="I38" i="1" s="1"/>
  <c r="G37" i="1"/>
  <c r="H36" i="1"/>
  <c r="F36" i="1"/>
  <c r="E36" i="1"/>
  <c r="D36" i="1"/>
  <c r="G35" i="1"/>
  <c r="I35" i="1" s="1"/>
  <c r="G34" i="1"/>
  <c r="I34" i="1" s="1"/>
  <c r="H33" i="1"/>
  <c r="F33" i="1"/>
  <c r="E33" i="1"/>
  <c r="D33" i="1"/>
  <c r="D25" i="1" s="1"/>
  <c r="G32" i="1"/>
  <c r="I32" i="1" s="1"/>
  <c r="G31" i="1"/>
  <c r="H30" i="1"/>
  <c r="F30" i="1"/>
  <c r="E30" i="1"/>
  <c r="D30" i="1"/>
  <c r="G29" i="1"/>
  <c r="I29" i="1" s="1"/>
  <c r="G28" i="1"/>
  <c r="I28" i="1" s="1"/>
  <c r="H27" i="1"/>
  <c r="D27" i="1"/>
  <c r="G26" i="1"/>
  <c r="F25" i="1"/>
  <c r="E25" i="1"/>
  <c r="G24" i="1"/>
  <c r="I24" i="1" s="1"/>
  <c r="G23" i="1"/>
  <c r="I23" i="1" s="1"/>
  <c r="H22" i="1"/>
  <c r="F22" i="1"/>
  <c r="E22" i="1"/>
  <c r="D22" i="1"/>
  <c r="D21" i="1" s="1"/>
  <c r="D20" i="1" s="1"/>
  <c r="D19" i="1" s="1"/>
  <c r="D18" i="1" s="1"/>
  <c r="F21" i="1"/>
  <c r="F20" i="1" s="1"/>
  <c r="E21" i="1"/>
  <c r="F19" i="1"/>
  <c r="G17" i="1"/>
  <c r="I17" i="1" s="1"/>
  <c r="G16" i="1"/>
  <c r="H15" i="1"/>
  <c r="F15" i="1"/>
  <c r="E15" i="1"/>
  <c r="D15" i="1"/>
  <c r="G14" i="1"/>
  <c r="I14" i="1" s="1"/>
  <c r="G13" i="1"/>
  <c r="I13" i="1" s="1"/>
  <c r="H12" i="1"/>
  <c r="F12" i="1"/>
  <c r="E12" i="1"/>
  <c r="D12" i="1"/>
  <c r="D11" i="1" s="1"/>
  <c r="D10" i="1" s="1"/>
  <c r="D9" i="1" s="1"/>
  <c r="D8" i="1" s="1"/>
  <c r="F11" i="1"/>
  <c r="F10" i="1" s="1"/>
  <c r="F9" i="1" s="1"/>
  <c r="E11" i="1"/>
  <c r="E10" i="1" s="1"/>
  <c r="E9" i="1" s="1"/>
  <c r="R87" i="2" l="1"/>
  <c r="I31" i="1"/>
  <c r="G30" i="1"/>
  <c r="I37" i="1"/>
  <c r="G36" i="1"/>
  <c r="I36" i="1" s="1"/>
  <c r="G39" i="1"/>
  <c r="I41" i="1"/>
  <c r="I49" i="1"/>
  <c r="G48" i="1"/>
  <c r="I48" i="1" s="1"/>
  <c r="H56" i="1"/>
  <c r="I56" i="1" s="1"/>
  <c r="I57" i="1"/>
  <c r="G94" i="1"/>
  <c r="I94" i="1" s="1"/>
  <c r="I93" i="1"/>
  <c r="Q25" i="2"/>
  <c r="O24" i="2"/>
  <c r="R25" i="2"/>
  <c r="Q78" i="2"/>
  <c r="Q77" i="2" s="1"/>
  <c r="O77" i="2"/>
  <c r="R78" i="2"/>
  <c r="I26" i="1"/>
  <c r="I30" i="1"/>
  <c r="I47" i="1"/>
  <c r="G44" i="1"/>
  <c r="O29" i="2"/>
  <c r="R29" i="2" s="1"/>
  <c r="N29" i="2"/>
  <c r="O69" i="2"/>
  <c r="H69" i="2"/>
  <c r="I15" i="1"/>
  <c r="G21" i="1"/>
  <c r="G20" i="1" s="1"/>
  <c r="G19" i="1" s="1"/>
  <c r="H25" i="1"/>
  <c r="I39" i="1"/>
  <c r="H79" i="1"/>
  <c r="I79" i="1" s="1"/>
  <c r="O8" i="2"/>
  <c r="H8" i="2"/>
  <c r="E102" i="2"/>
  <c r="F32" i="2"/>
  <c r="R94" i="2"/>
  <c r="P92" i="2"/>
  <c r="H11" i="1"/>
  <c r="G32" i="2"/>
  <c r="P11" i="2"/>
  <c r="R11" i="2" s="1"/>
  <c r="H11" i="2"/>
  <c r="L28" i="2"/>
  <c r="N28" i="2" s="1"/>
  <c r="O100" i="2"/>
  <c r="Q100" i="2" s="1"/>
  <c r="H100" i="2"/>
  <c r="E8" i="1"/>
  <c r="E7" i="1" s="1"/>
  <c r="E84" i="1" s="1"/>
  <c r="I16" i="1"/>
  <c r="G15" i="1"/>
  <c r="F18" i="1"/>
  <c r="F8" i="1" s="1"/>
  <c r="F7" i="1" s="1"/>
  <c r="F84" i="1" s="1"/>
  <c r="H21" i="1"/>
  <c r="D62" i="1"/>
  <c r="D7" i="1" s="1"/>
  <c r="D84" i="1" s="1"/>
  <c r="H75" i="1"/>
  <c r="I76" i="1"/>
  <c r="Q30" i="2"/>
  <c r="R30" i="2"/>
  <c r="Q54" i="2"/>
  <c r="R58" i="2"/>
  <c r="R82" i="2"/>
  <c r="P80" i="2"/>
  <c r="E20" i="1"/>
  <c r="E19" i="1" s="1"/>
  <c r="E18" i="1" s="1"/>
  <c r="D102" i="2"/>
  <c r="Q18" i="2"/>
  <c r="P41" i="2"/>
  <c r="R34" i="2"/>
  <c r="L45" i="2"/>
  <c r="L43" i="2" s="1"/>
  <c r="Q48" i="2"/>
  <c r="O50" i="2"/>
  <c r="Q50" i="2" s="1"/>
  <c r="H50" i="2"/>
  <c r="R54" i="2"/>
  <c r="P53" i="2"/>
  <c r="Q65" i="2"/>
  <c r="O67" i="2"/>
  <c r="Q67" i="2" s="1"/>
  <c r="H67" i="2"/>
  <c r="O98" i="2"/>
  <c r="Q98" i="2" s="1"/>
  <c r="F96" i="2"/>
  <c r="H96" i="2" s="1"/>
  <c r="H98" i="2"/>
  <c r="R100" i="2"/>
  <c r="G64" i="1"/>
  <c r="L32" i="2"/>
  <c r="L102" i="2" s="1"/>
  <c r="Q12" i="2"/>
  <c r="Q11" i="2" s="1"/>
  <c r="Q13" i="2"/>
  <c r="R26" i="2"/>
  <c r="Q26" i="2"/>
  <c r="Q35" i="2"/>
  <c r="O34" i="2"/>
  <c r="O41" i="2" s="1"/>
  <c r="Q36" i="2"/>
  <c r="G43" i="2"/>
  <c r="D45" i="2"/>
  <c r="D43" i="2" s="1"/>
  <c r="R48" i="2"/>
  <c r="R50" i="2"/>
  <c r="I45" i="2"/>
  <c r="I43" i="2" s="1"/>
  <c r="I102" i="2" s="1"/>
  <c r="M45" i="2"/>
  <c r="M43" i="2" s="1"/>
  <c r="M102" i="2" s="1"/>
  <c r="N102" i="2" s="1"/>
  <c r="Q59" i="2"/>
  <c r="R65" i="2"/>
  <c r="Q72" i="2"/>
  <c r="Q71" i="2" s="1"/>
  <c r="O71" i="2"/>
  <c r="R74" i="2"/>
  <c r="H77" i="2"/>
  <c r="O80" i="2"/>
  <c r="Q93" i="2"/>
  <c r="O92" i="2"/>
  <c r="R98" i="2"/>
  <c r="R99" i="2"/>
  <c r="Q99" i="2"/>
  <c r="G12" i="1"/>
  <c r="G11" i="1" s="1"/>
  <c r="G10" i="1" s="1"/>
  <c r="G9" i="1" s="1"/>
  <c r="G22" i="1"/>
  <c r="I22" i="1" s="1"/>
  <c r="G27" i="1"/>
  <c r="G25" i="1" s="1"/>
  <c r="G33" i="1"/>
  <c r="I33" i="1" s="1"/>
  <c r="G76" i="1"/>
  <c r="G75" i="1" s="1"/>
  <c r="G74" i="1" s="1"/>
  <c r="G73" i="1" s="1"/>
  <c r="G80" i="1"/>
  <c r="G79" i="1" s="1"/>
  <c r="N9" i="2"/>
  <c r="H12" i="2"/>
  <c r="Q16" i="2"/>
  <c r="Q15" i="2" s="1"/>
  <c r="O15" i="2"/>
  <c r="R24" i="2"/>
  <c r="F47" i="2"/>
  <c r="O49" i="2"/>
  <c r="Q49" i="2" s="1"/>
  <c r="O58" i="2"/>
  <c r="Q58" i="2" s="1"/>
  <c r="H58" i="2"/>
  <c r="F53" i="2"/>
  <c r="H53" i="2" s="1"/>
  <c r="Q61" i="2"/>
  <c r="F64" i="2"/>
  <c r="H64" i="2" s="1"/>
  <c r="O66" i="2"/>
  <c r="Q66" i="2" s="1"/>
  <c r="R72" i="2"/>
  <c r="P71" i="2"/>
  <c r="R77" i="2"/>
  <c r="Q80" i="2"/>
  <c r="Q82" i="2"/>
  <c r="F86" i="2"/>
  <c r="H86" i="2" s="1"/>
  <c r="O87" i="2"/>
  <c r="H87" i="2"/>
  <c r="Q88" i="2"/>
  <c r="R89" i="2"/>
  <c r="Q89" i="2"/>
  <c r="Q94" i="2"/>
  <c r="R97" i="2"/>
  <c r="Q97" i="2"/>
  <c r="O96" i="2"/>
  <c r="R96" i="2" s="1"/>
  <c r="F117" i="2"/>
  <c r="O18" i="2"/>
  <c r="R18" i="2" s="1"/>
  <c r="G41" i="2"/>
  <c r="H41" i="2" s="1"/>
  <c r="P86" i="2"/>
  <c r="H13" i="2"/>
  <c r="P15" i="2"/>
  <c r="R15" i="2" s="1"/>
  <c r="N16" i="2"/>
  <c r="H36" i="2"/>
  <c r="H54" i="2"/>
  <c r="H61" i="2"/>
  <c r="H72" i="2"/>
  <c r="Q96" i="2" l="1"/>
  <c r="P32" i="2"/>
  <c r="O64" i="2"/>
  <c r="R64" i="2" s="1"/>
  <c r="O47" i="2"/>
  <c r="R41" i="2"/>
  <c r="O53" i="2"/>
  <c r="I75" i="1"/>
  <c r="H74" i="1"/>
  <c r="R92" i="2"/>
  <c r="I27" i="1"/>
  <c r="I44" i="1"/>
  <c r="G43" i="1"/>
  <c r="I43" i="1" s="1"/>
  <c r="Q24" i="2"/>
  <c r="Q92" i="2"/>
  <c r="I21" i="1"/>
  <c r="H20" i="1"/>
  <c r="I11" i="1"/>
  <c r="H10" i="1"/>
  <c r="O86" i="2"/>
  <c r="R86" i="2" s="1"/>
  <c r="Q87" i="2"/>
  <c r="Q86" i="2" s="1"/>
  <c r="R71" i="2"/>
  <c r="R67" i="2"/>
  <c r="I64" i="1"/>
  <c r="G63" i="1"/>
  <c r="Q47" i="2"/>
  <c r="R80" i="2"/>
  <c r="Q53" i="2"/>
  <c r="G102" i="2"/>
  <c r="H32" i="2"/>
  <c r="O32" i="2"/>
  <c r="R8" i="2"/>
  <c r="Q8" i="2"/>
  <c r="I25" i="1"/>
  <c r="R69" i="2"/>
  <c r="Q69" i="2"/>
  <c r="Q64" i="2" s="1"/>
  <c r="O28" i="2"/>
  <c r="R28" i="2" s="1"/>
  <c r="Q29" i="2"/>
  <c r="Q28" i="2" s="1"/>
  <c r="F45" i="2"/>
  <c r="H47" i="2"/>
  <c r="Q34" i="2"/>
  <c r="Q41" i="2" s="1"/>
  <c r="R53" i="2"/>
  <c r="P45" i="2"/>
  <c r="N32" i="2"/>
  <c r="I12" i="1"/>
  <c r="I80" i="1"/>
  <c r="F43" i="2" l="1"/>
  <c r="H45" i="2"/>
  <c r="O45" i="2"/>
  <c r="O43" i="2" s="1"/>
  <c r="O102" i="2" s="1"/>
  <c r="R47" i="2"/>
  <c r="G18" i="1"/>
  <c r="G8" i="1" s="1"/>
  <c r="Q45" i="2"/>
  <c r="Q43" i="2" s="1"/>
  <c r="I10" i="1"/>
  <c r="H9" i="1"/>
  <c r="I74" i="1"/>
  <c r="H73" i="1"/>
  <c r="R45" i="2"/>
  <c r="P43" i="2"/>
  <c r="R43" i="2" s="1"/>
  <c r="Q32" i="2"/>
  <c r="Q102" i="2" s="1"/>
  <c r="R32" i="2"/>
  <c r="G62" i="1"/>
  <c r="I63" i="1"/>
  <c r="H19" i="1"/>
  <c r="I20" i="1"/>
  <c r="P102" i="2" l="1"/>
  <c r="R102" i="2" s="1"/>
  <c r="I73" i="1"/>
  <c r="H62" i="1"/>
  <c r="I62" i="1" s="1"/>
  <c r="I19" i="1"/>
  <c r="H18" i="1"/>
  <c r="I18" i="1" s="1"/>
  <c r="I9" i="1"/>
  <c r="H8" i="1"/>
  <c r="G7" i="1"/>
  <c r="G84" i="1" s="1"/>
  <c r="F102" i="2"/>
  <c r="H102" i="2" s="1"/>
  <c r="H43" i="2"/>
  <c r="I8" i="1" l="1"/>
  <c r="H7" i="1"/>
  <c r="I7" i="1" l="1"/>
  <c r="H84" i="1"/>
  <c r="I84" i="1" s="1"/>
</calcChain>
</file>

<file path=xl/sharedStrings.xml><?xml version="1.0" encoding="utf-8"?>
<sst xmlns="http://schemas.openxmlformats.org/spreadsheetml/2006/main" count="363" uniqueCount="323">
  <si>
    <t>ANEXO 5-1</t>
  </si>
  <si>
    <t>INFORME PRESUPUESTAL DE INGRESOS</t>
  </si>
  <si>
    <t>CORPORACIÓN AUTÓNOMA REGIONAL DEL MAGDALENA "CORPAMAG"</t>
  </si>
  <si>
    <t>VIGENCIA 2025</t>
  </si>
  <si>
    <t>EJECUCIÓN PRESUPUESTAL DE INGRESOS  JULIO 2025</t>
  </si>
  <si>
    <t>CÓDIGO</t>
  </si>
  <si>
    <t>NIVEL RENTISTICO</t>
  </si>
  <si>
    <t>PRESUPUESTO INICIAL</t>
  </si>
  <si>
    <t>MODIFICACIONES (ADICIONES)</t>
  </si>
  <si>
    <t>MODIFICACIONES (REDUCCIONES)</t>
  </si>
  <si>
    <t>PRESUPUESTO DEFINITIVO</t>
  </si>
  <si>
    <t>RECAUDO  JULIO -2025</t>
  </si>
  <si>
    <t>% RECAUDO</t>
  </si>
  <si>
    <t>Ingresos</t>
  </si>
  <si>
    <t>1.1</t>
  </si>
  <si>
    <t>Ingresos Corrientes</t>
  </si>
  <si>
    <t>1.1.01</t>
  </si>
  <si>
    <t>Ingresos tributarios</t>
  </si>
  <si>
    <t>1.1.01.01</t>
  </si>
  <si>
    <t>Impuestos directos</t>
  </si>
  <si>
    <t>1.1.01.01.014</t>
  </si>
  <si>
    <t xml:space="preserve">Sobretasa ambiental </t>
  </si>
  <si>
    <t>1.1.01.01.014.01</t>
  </si>
  <si>
    <t>Sobretasa ambiental - Urbano</t>
  </si>
  <si>
    <t>1.1.01.01.014.01.01</t>
  </si>
  <si>
    <t>Sobretasa ambiental - Urbano - vigencia actual</t>
  </si>
  <si>
    <t>1.1.01.01.014.01.02</t>
  </si>
  <si>
    <t>Sobretasa ambiental - Urbano - vigencias anteriores</t>
  </si>
  <si>
    <t>1.1.01.01.014.02</t>
  </si>
  <si>
    <t>Sobretasa ambiental - Rural</t>
  </si>
  <si>
    <t>1.1.01.01.014.02.01</t>
  </si>
  <si>
    <t>Sobretasa ambiental - Rural - vigencia actual</t>
  </si>
  <si>
    <t>1.1.01.01.014.02.02</t>
  </si>
  <si>
    <t>Sobretasa ambiental - Rural - vigencias anteriores</t>
  </si>
  <si>
    <t>1.1.02</t>
  </si>
  <si>
    <t>Ingresos no tributarios</t>
  </si>
  <si>
    <t>1.1.02.01</t>
  </si>
  <si>
    <t>Contribuciones</t>
  </si>
  <si>
    <t>1.1.02.01.005</t>
  </si>
  <si>
    <t>Contribuciones diversas</t>
  </si>
  <si>
    <t>1.1.02.01.005.64</t>
  </si>
  <si>
    <t>Contribución sector eléctrico</t>
  </si>
  <si>
    <t>Contribución sector eléctrico - Generadores de energía convencional</t>
  </si>
  <si>
    <t>1.1.02.01.005.64.01.01</t>
  </si>
  <si>
    <t>Contribución sector eléctrico - Generadores de energía convencional-actual</t>
  </si>
  <si>
    <t>1.1.02.01.005.64.01.02</t>
  </si>
  <si>
    <t>Contribución sector eléctrico - Generadores de energía convencional-anterior</t>
  </si>
  <si>
    <t>1.1.02.02</t>
  </si>
  <si>
    <t>Tasas y derechos administrativos</t>
  </si>
  <si>
    <t>1.1.02.02.036</t>
  </si>
  <si>
    <t>Evaluación de licencias y trámites ambientales</t>
  </si>
  <si>
    <t>1.1.02.02.037</t>
  </si>
  <si>
    <t>Seguimiento a licencias y trámites ambientales</t>
  </si>
  <si>
    <t>1.1.02.02.037.01</t>
  </si>
  <si>
    <t>Seguimiento a licencias y trámites ambientales - vigencia actual</t>
  </si>
  <si>
    <t>1.1.02.02.037.02</t>
  </si>
  <si>
    <t>Seguimiento a licencias y trámites ambientales - vigencias anteiores</t>
  </si>
  <si>
    <t>1.1.02.02.055</t>
  </si>
  <si>
    <t>Tasa por el uso del agua</t>
  </si>
  <si>
    <t>1.1.02.02.055.01</t>
  </si>
  <si>
    <t>Tasa por el uso del agua - vigencia actual</t>
  </si>
  <si>
    <t>1.1.02.02.055.02</t>
  </si>
  <si>
    <t>Tasa por el uso del agua - vigencias anteriores</t>
  </si>
  <si>
    <t>1.1.02.02.088</t>
  </si>
  <si>
    <t>Tasa retributiva</t>
  </si>
  <si>
    <t>1.1.02.02.088.01</t>
  </si>
  <si>
    <t>Tasa retributiva - vigencia actual</t>
  </si>
  <si>
    <t>1.1.02.02.088.02</t>
  </si>
  <si>
    <t>Tasa retributiva - vigencias anteriores</t>
  </si>
  <si>
    <t>1.1.02.02.089</t>
  </si>
  <si>
    <t>Tasa por aprovechamiento forestal</t>
  </si>
  <si>
    <t>1.1.02.02.089.01</t>
  </si>
  <si>
    <t>Tasa por aprovechamiento forestal - vigenica actual</t>
  </si>
  <si>
    <t>1.1.02.02.089.02</t>
  </si>
  <si>
    <t>Tasa por aprovechamiento forestal - vigenica anterior</t>
  </si>
  <si>
    <t>1.1.02.02.110</t>
  </si>
  <si>
    <t>Sobretasa ambiental - Peajes</t>
  </si>
  <si>
    <t>1.1.02.02.110.01</t>
  </si>
  <si>
    <t>Sobretasa ambiental - Peajes - vigencia actual</t>
  </si>
  <si>
    <t>1.1.02.02.110.02</t>
  </si>
  <si>
    <t>Sobretasa ambiental - Peajes - vigencia anterior</t>
  </si>
  <si>
    <t>1.1.02.02.113</t>
  </si>
  <si>
    <t>Salvoconducto unico nacional</t>
  </si>
  <si>
    <t>1.1.02.03</t>
  </si>
  <si>
    <t>Multas, sanciones e intereses de mora</t>
  </si>
  <si>
    <t>1.1.02.03.001</t>
  </si>
  <si>
    <t>Multas y sanciones</t>
  </si>
  <si>
    <t>1.1.02.03.001.22</t>
  </si>
  <si>
    <t>Multas Ambientales</t>
  </si>
  <si>
    <t>1.1.02.03.001.22.01</t>
  </si>
  <si>
    <t>Multas Ambientales vigencia actual</t>
  </si>
  <si>
    <t>1.1.02.03.001.22.02</t>
  </si>
  <si>
    <t>Multas Ambientales vigencia anterior</t>
  </si>
  <si>
    <t>1.1.02.03.002</t>
  </si>
  <si>
    <t>Intereses de mora</t>
  </si>
  <si>
    <t>1.1.02.03.002.01</t>
  </si>
  <si>
    <t>Intereses de mora - Sobretasa ambiental</t>
  </si>
  <si>
    <t>1.1.02.03.002.02</t>
  </si>
  <si>
    <t>Intereses de mora - Tasa por el uso del agua</t>
  </si>
  <si>
    <t>1.1.02.03.002.03</t>
  </si>
  <si>
    <t>Intereses de mora - Tasa retributiva</t>
  </si>
  <si>
    <t>1.1.02.03.002.04</t>
  </si>
  <si>
    <t>Intereses de mora - Seguimiento a licencias y trámites ambientales</t>
  </si>
  <si>
    <t>1.1.02.03.002.05</t>
  </si>
  <si>
    <t>Intereses de mora - Multas Ambientales</t>
  </si>
  <si>
    <t>1.1.02.03.002.06</t>
  </si>
  <si>
    <t>Intereses de mora -  Participación ambiental del recaudo del impuesto predial</t>
  </si>
  <si>
    <t>1.1.02.03.002.07</t>
  </si>
  <si>
    <t>Intereses de mora -  tasa por aprovechamiento forestal</t>
  </si>
  <si>
    <t>1.1.02.06</t>
  </si>
  <si>
    <t xml:space="preserve">Transferencias corrientes </t>
  </si>
  <si>
    <t>1.1.02.06.003</t>
  </si>
  <si>
    <t>Participaciones distintas del SGP</t>
  </si>
  <si>
    <t>1.1.02.06.003.01</t>
  </si>
  <si>
    <t>Participación en impuestos</t>
  </si>
  <si>
    <t>1.1.02.06.003.01.14</t>
  </si>
  <si>
    <t>Participación ambiental del recaudo del impuesto predial</t>
  </si>
  <si>
    <t>1.1.02.06.003.01.14.01</t>
  </si>
  <si>
    <t>Participación ambiental del recaudo del impuesto predial - vig. Actual</t>
  </si>
  <si>
    <t>1.1.02.06.003.01.14.02</t>
  </si>
  <si>
    <t>Participación ambiental del recaudo del impuesto predial - vig. Anterior</t>
  </si>
  <si>
    <t>1.2</t>
  </si>
  <si>
    <t>Recursos de capital</t>
  </si>
  <si>
    <t>1.2.05</t>
  </si>
  <si>
    <t>Rendimientos financieros</t>
  </si>
  <si>
    <t>1.2.05.02</t>
  </si>
  <si>
    <t>Depósitos</t>
  </si>
  <si>
    <t>1.2.05.02.01</t>
  </si>
  <si>
    <t>Rendimientos financieros Sobretasa ambiental / participación ambiental</t>
  </si>
  <si>
    <t>1.2.05.02.02</t>
  </si>
  <si>
    <t>Rendimientos financieros Uso de agua</t>
  </si>
  <si>
    <t>1.2.05.02.03</t>
  </si>
  <si>
    <t>Rendimientos financieros de Tasas retributivas</t>
  </si>
  <si>
    <t>1.2.05.02.04</t>
  </si>
  <si>
    <t>Rendimientos financieros Sobretas ambiental - Peaje</t>
  </si>
  <si>
    <t>1.2.05.02.05</t>
  </si>
  <si>
    <t xml:space="preserve">Rendimientos financieros de Evaluaciones </t>
  </si>
  <si>
    <t>1.2.05.02.06</t>
  </si>
  <si>
    <t>Rendimientos financieros de Tasa por aprovechamiento forestal</t>
  </si>
  <si>
    <t>1.2.05.02.07</t>
  </si>
  <si>
    <t>Rendimientos financieros-Contribucion Sector Electrico</t>
  </si>
  <si>
    <t>1.2.05.02.08</t>
  </si>
  <si>
    <t>Rendimientos financieros Seguimeinto de licencias y tramites ambientales</t>
  </si>
  <si>
    <t>1.2.08</t>
  </si>
  <si>
    <t>Transferencias de capital</t>
  </si>
  <si>
    <t>1.2.08.01</t>
  </si>
  <si>
    <t>Donaciones</t>
  </si>
  <si>
    <t>1.2.08.01.003</t>
  </si>
  <si>
    <t>Del sector privado</t>
  </si>
  <si>
    <t>1.2.08.01.003.01</t>
  </si>
  <si>
    <t xml:space="preserve">No condicionadas a la adquisición de un activo </t>
  </si>
  <si>
    <t>1.2.08.01.003.01.01</t>
  </si>
  <si>
    <t xml:space="preserve">Convenio Palermo Soc.Portuaria </t>
  </si>
  <si>
    <t>1.2.08.01.003.01.02</t>
  </si>
  <si>
    <t xml:space="preserve">Convenio Puertos </t>
  </si>
  <si>
    <t>APORTES DE LA NACIÓN</t>
  </si>
  <si>
    <t>Funcionamiento</t>
  </si>
  <si>
    <t>1.1.02.06.006.01.01</t>
  </si>
  <si>
    <t>Funcionamiento -Gastos de Personal</t>
  </si>
  <si>
    <t>1.1.02.06.006.01.02</t>
  </si>
  <si>
    <t>Funcionamiento- Aquisición de bienes y servicios</t>
  </si>
  <si>
    <t>1.1.02.06.006.01.03</t>
  </si>
  <si>
    <t>Funcionamiento- Gastos por tributo, multas, sanciones e intereses de mora.</t>
  </si>
  <si>
    <t>TOTAL INGRESOS VIGENCIA 2025</t>
  </si>
  <si>
    <t>VIGENCIA 2025 - 2026</t>
  </si>
  <si>
    <t>EJECUCION PRESUPUESTAL DE INGRESOS - RECURSOS REGALÍAS - JULIO 2025</t>
  </si>
  <si>
    <t>RECAUDO A JULIO -2025</t>
  </si>
  <si>
    <t xml:space="preserve">1.1.02.06.002.01.03.03.01 </t>
  </si>
  <si>
    <t>Asiganación para la Inversión Regional - Departamentos</t>
  </si>
  <si>
    <t xml:space="preserve">1.1.02.06.002.01.03.04 </t>
  </si>
  <si>
    <t>Asignación Ambiental</t>
  </si>
  <si>
    <t>TOTAL INGRESOS REGALÍAS VIGENCIA 2025-2026</t>
  </si>
  <si>
    <t>ANEXO 5-2</t>
  </si>
  <si>
    <t>INFORME PRESUPUESTAL DE GASTOS</t>
  </si>
  <si>
    <t>EJECUCIÓN PRESUPUESTAL JULIO 2025</t>
  </si>
  <si>
    <t>CONCEPTO</t>
  </si>
  <si>
    <t>RECURSOS PROPIOS 20 Y 21
$</t>
  </si>
  <si>
    <t>RECURSOS DE LA NACION 10 Y 11
$</t>
  </si>
  <si>
    <t>TOTAL RECURSOS 
(PROPIOS - NACION)
$</t>
  </si>
  <si>
    <t>PRESUPUESTADO INICIAL</t>
  </si>
  <si>
    <t>ADICIONES CREDITOS</t>
  </si>
  <si>
    <t>REDUCCIONES CONTRACREDITOS</t>
  </si>
  <si>
    <t>PRESUPUESTO DEFINIITIVO</t>
  </si>
  <si>
    <t>COMPROMETIDO</t>
  </si>
  <si>
    <t>% COMPROMETIDO</t>
  </si>
  <si>
    <t>PRESUPUESTADO</t>
  </si>
  <si>
    <t>SALDO POR COMPROMETER</t>
  </si>
  <si>
    <t>2.1.1 R 20</t>
  </si>
  <si>
    <t>GASTOS DE PERSONAL</t>
  </si>
  <si>
    <t>01 R 10</t>
  </si>
  <si>
    <t>2.1.2</t>
  </si>
  <si>
    <t>Adquisición de bienes y servicios</t>
  </si>
  <si>
    <t>2.1.2.01 R 20</t>
  </si>
  <si>
    <t>Adquisición de activos no financieros</t>
  </si>
  <si>
    <t>2.1.2.02 R 20</t>
  </si>
  <si>
    <t>Adquisiciones diferentes de activos</t>
  </si>
  <si>
    <t>02 R 10</t>
  </si>
  <si>
    <t>02-02 R 10</t>
  </si>
  <si>
    <t>Adquisición Diferentes de activos</t>
  </si>
  <si>
    <t>2.1.3</t>
  </si>
  <si>
    <t>Transferencias corrientes</t>
  </si>
  <si>
    <t>2.1.3.04 R 20</t>
  </si>
  <si>
    <t>A organizaciones nacionales</t>
  </si>
  <si>
    <t>2.1.3.05 R-20</t>
  </si>
  <si>
    <t>A entidades del gobierno</t>
  </si>
  <si>
    <t>2.1.3.07 R 20</t>
  </si>
  <si>
    <t>Prestaciones para cubrir riesgos sociales</t>
  </si>
  <si>
    <t>2.1.3.13 R 20</t>
  </si>
  <si>
    <t>Sentencias y Conciliaciones</t>
  </si>
  <si>
    <t xml:space="preserve"> </t>
  </si>
  <si>
    <t>2.1.8</t>
  </si>
  <si>
    <t>Gastos por tributos, multas, sanciones e intereses de mora</t>
  </si>
  <si>
    <t>2.1.8.01 R 20</t>
  </si>
  <si>
    <t>Impuestos</t>
  </si>
  <si>
    <t>2.1.8.04 R 20</t>
  </si>
  <si>
    <t>08 R 10 - 11</t>
  </si>
  <si>
    <t>08-01 R 10</t>
  </si>
  <si>
    <t>08-04 R 11</t>
  </si>
  <si>
    <t>Cuota de Fiscalización y Auditaje</t>
  </si>
  <si>
    <t>TOTAL GASTOS DE FUNCIONAMIENTO</t>
  </si>
  <si>
    <t>2.2.2</t>
  </si>
  <si>
    <t>Servicio de la deuda pública interna</t>
  </si>
  <si>
    <t>2.2.2.01 R 20</t>
  </si>
  <si>
    <t>Principal</t>
  </si>
  <si>
    <t>2.2.2.02 R 20</t>
  </si>
  <si>
    <t>Intereses</t>
  </si>
  <si>
    <t>10 R 11</t>
  </si>
  <si>
    <t>Servicio de la deuda pública</t>
  </si>
  <si>
    <t>10-04 R 11</t>
  </si>
  <si>
    <t>Fondo de contingencias</t>
  </si>
  <si>
    <t>TOTAL SERVICIO  DE LA DEUDA PÚBLICA</t>
  </si>
  <si>
    <t>TOTAL INVERSIÓN</t>
  </si>
  <si>
    <t>TOTAL INVERSIÓN  PLAN DE ACCCIÓN INSTITUCIONAL 2024-2027</t>
  </si>
  <si>
    <t xml:space="preserve">PROGRAMA 1. EDUCACIÓN AMBIENTAL </t>
  </si>
  <si>
    <t>3208-0900-01 R20</t>
  </si>
  <si>
    <t>1.1 Implementación de la política de educación ambiental</t>
  </si>
  <si>
    <t>3208-0900-01 R21</t>
  </si>
  <si>
    <t>3208-0900-02 R20</t>
  </si>
  <si>
    <t>1.2 Implementación de estrategias de participación y cultura ambiental.</t>
  </si>
  <si>
    <t>3208-0900-02 R21</t>
  </si>
  <si>
    <t>PROGRAMA 2. FORTALECIMIENTO DEL DESEMPEÑO AMBIENTAL DE LOS SECTORES PRODUCTIVOS</t>
  </si>
  <si>
    <t>3201-0900-01 R20</t>
  </si>
  <si>
    <t>2.1 Fortalecimiento del programa regional de negocios verdes.</t>
  </si>
  <si>
    <t>3201-0900-02 R20</t>
  </si>
  <si>
    <t>2.2 Implementación de estrategias para la sostenibilidad ambiental en el Departamento del Magdalena</t>
  </si>
  <si>
    <t>3201-0900-02 R21</t>
  </si>
  <si>
    <t>3201-0900-03 R20</t>
  </si>
  <si>
    <t>2.3 Implementación de la política ambiental para la gestión integral de residuos o desechos peligrosos.</t>
  </si>
  <si>
    <t>3201-0900-04 R20</t>
  </si>
  <si>
    <t>2.4 Administración, Control y Vigilancia Ambiental.</t>
  </si>
  <si>
    <t>3201-0900-04 R21</t>
  </si>
  <si>
    <t>2.4 Autoridad ambiental y administración de los recursos naturales.</t>
  </si>
  <si>
    <t>3201-0900-05 R20</t>
  </si>
  <si>
    <t>2.5 Gestion sostenible del suelo</t>
  </si>
  <si>
    <t>3201-0900-06 R20</t>
  </si>
  <si>
    <t>2.6 Gestión integral de la calidad del aire.</t>
  </si>
  <si>
    <t>3201-0900-06 R21</t>
  </si>
  <si>
    <t>PROGRAMA 3. CONSERVACIÓN DE LA BIODIVERSIDAD Y SUS SERVICIOS ECOSISTÉMICOS</t>
  </si>
  <si>
    <t>3202-0900-01 R20</t>
  </si>
  <si>
    <t>3.1 Restauración de ecosistemas y áreas degradadas.</t>
  </si>
  <si>
    <t>3202-0900-01 R21</t>
  </si>
  <si>
    <t>3202-0900-02 R20</t>
  </si>
  <si>
    <t>3.2 Recuperación y protección de especies.</t>
  </si>
  <si>
    <t>3202-0900-03 R20</t>
  </si>
  <si>
    <t>3.3 Recuperación, mantenimiento y conservación de la Ciénaga Grande de Santa Marta - CGSM.</t>
  </si>
  <si>
    <t>3202-0900-04 R20</t>
  </si>
  <si>
    <t>3.4 Áreas protegidas y otras estrategias complementarias para la conservación.</t>
  </si>
  <si>
    <t>PROGRAMA 4. GESTIÓN INTEGRAL DEL RECURSO HIDRICO</t>
  </si>
  <si>
    <t>3203-0900-01 R-20</t>
  </si>
  <si>
    <t>4.1 Planificación y manejo del recurso hídrico.</t>
  </si>
  <si>
    <t>3203-0900-01 R-21</t>
  </si>
  <si>
    <t>3203-0900-02 R-20</t>
  </si>
  <si>
    <t>4.2 Regulación del uso y manejo del recurso hídrico.</t>
  </si>
  <si>
    <t>3203-0900-02 R-21</t>
  </si>
  <si>
    <t>PROGRAMA 5. GESTIÓN DE LA INFORMACIÓN Y EL CONOCIMIENTO AMBIENTAL</t>
  </si>
  <si>
    <t>3204-0900-01 R20</t>
  </si>
  <si>
    <t>5.1 Fortalecimiento del sistema de información ambiental regional (SIAR).</t>
  </si>
  <si>
    <t>PROGRAMA 6. ORDENAMIENTO AMBIENTAL TERRITORIAL</t>
  </si>
  <si>
    <t>3205-0900-02 R20</t>
  </si>
  <si>
    <t>6.2 Formulación de instrumentos de ordenamiento y/o manejo ambiental.</t>
  </si>
  <si>
    <t>3205-0900-03 R20</t>
  </si>
  <si>
    <t xml:space="preserve">6.3 Generación de conocimiento para la prevención del riesgo. </t>
  </si>
  <si>
    <t>3205-0900-04 R20</t>
  </si>
  <si>
    <t>6.4 Implementación de acciones para la reducción del riesgo. .</t>
  </si>
  <si>
    <t>3205-0900-04 R21</t>
  </si>
  <si>
    <t>PROGRAMA 7. GESTIÓN DEL CAMBIO CLIMATÍCO PARA UN DESARROLLO BAJO EN CARBONO Y RESILIENTE AL CLIMA</t>
  </si>
  <si>
    <t>3206-0900-01 R20</t>
  </si>
  <si>
    <t>7.1 Implementación de lineamientos para el cambio climático</t>
  </si>
  <si>
    <t>3206-0900-01 R21</t>
  </si>
  <si>
    <t>3206-0900-02 R20</t>
  </si>
  <si>
    <t xml:space="preserve">7.2 Implementación de estrategias para adaptación al cambio climático. </t>
  </si>
  <si>
    <t>3206-0900-02 R21</t>
  </si>
  <si>
    <t>PROGRAMA 8. ORDENAMIENTO Y MANEJO INTEGRAL DEL TERRITORIO MARINO COSTERO</t>
  </si>
  <si>
    <t>3207-0900-01 R20</t>
  </si>
  <si>
    <t>8.1 Ordenamiento y manejo integral del terriorio marino costero</t>
  </si>
  <si>
    <t>3207-0900-02 R20</t>
  </si>
  <si>
    <t>8.2 Sostenibilidad de los servicios ecosistémicos marinos y costeros</t>
  </si>
  <si>
    <t xml:space="preserve">PROGRAMA 9. FORTALECIMIENTO DE LA GESTIÓN Y DIRECCIÓN DEL SECTOR AMBIENTE Y DESARROLLO SOSTENIBLE </t>
  </si>
  <si>
    <t>3299-0900-01 R20</t>
  </si>
  <si>
    <t>9.1 Uso y aprovechamiento de las tecnologías de la información y las comunicaciones.</t>
  </si>
  <si>
    <t>3299-0900-02 R20</t>
  </si>
  <si>
    <t xml:space="preserve">9.2 Fortalecimiento de la gestión institucional. </t>
  </si>
  <si>
    <t>3299-0900-03 R20</t>
  </si>
  <si>
    <t>9.3 Gestión de las comunicaciones.</t>
  </si>
  <si>
    <t>3299-0900-04 R20</t>
  </si>
  <si>
    <t>9.4 Gestión del Talento Humano.</t>
  </si>
  <si>
    <t>TOTAL PRESUPUESTO 2025</t>
  </si>
  <si>
    <t>VIGENCIA 2025-2026</t>
  </si>
  <si>
    <t>EJECUCIÓN PRESUPUESTAL - RECURSOS REGALÍAS A JULIO  2025</t>
  </si>
  <si>
    <t>RECURSOS NACIÓN
$</t>
  </si>
  <si>
    <t>ADICIONES</t>
  </si>
  <si>
    <t>REDUCCIONES</t>
  </si>
  <si>
    <t>00AR-3203-0904-201900002-0103</t>
  </si>
  <si>
    <t>Restauración hidráulica y ambiental de tributarios del sector occidental de la CGSM en el Departamento del Magdalena.</t>
  </si>
  <si>
    <t>00AR-3203-0904-201900002-0104</t>
  </si>
  <si>
    <t>Restauración del Caño Hondo como aporte a la recuperación del ecosistema de la CGSM en el Departamento del Magdalena.</t>
  </si>
  <si>
    <t>00AR-3203-0904-201900002-0105</t>
  </si>
  <si>
    <t>Restauración ambiental del caño Martinica como aporte a la recuperación del ecosistema de la  CGSM en el Departamento del Magdalena.</t>
  </si>
  <si>
    <t xml:space="preserve">00MB-3202-0900-20223201010040        </t>
  </si>
  <si>
    <t>Restauración de mangle en la zona noroccidental de la Ciénaga Grande De Santa Marta - sector VIPIS en el Departamento Del Magdalena</t>
  </si>
  <si>
    <t>00DF-3202-0900-2024-320101-0077</t>
  </si>
  <si>
    <t>Conservación de áreas ambientales estratégicas para el ordenamiento alrededor del agua y la justicia ambiental en municipios del complejo humedales ciénaga grande de santa marta departamento del magdalena</t>
  </si>
  <si>
    <t>TOTAL PRESUPUESTO REGALÍAS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</si>
</sst>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* #,##0.00_);_(* \(#,##0.00\);_(* &quot;-&quot;??_);_(@_)"/>
    <numFmt numFmtId="165" formatCode="_ * #,##0_ ;_ * \-#,##0_ ;_ * &quot;-&quot;??_ ;_ @_ "/>
    <numFmt numFmtId="166" formatCode="_(* #,##0_);_(* \(#,##0\);_(* &quot;-&quot;_);_(@_)"/>
    <numFmt numFmtId="167" formatCode="_(* #,##0_);_(* \(#,##0\);_(* &quot;-&quot;??_);_(@_)"/>
    <numFmt numFmtId="168" formatCode="_-&quot;$&quot;\ * #,##0_-;\-&quot;$&quot;\ * #,##0_-;_-&quot;$&quot;\ * &quot;-&quot;??_-;_-@_-"/>
    <numFmt numFmtId="169" formatCode="_ * #,##0.00_ ;_ * \-#,##0.00_ ;_ * &quot;-&quot;??_ ;_ @_ "/>
  </numFmts>
  <fonts count="9" x14ac:knownFonts="1">
    <font>
      <sz val="10"/>
      <name val="Arial"/>
    </font>
    <font>
      <sz val="9"/>
      <name val="Arial"/>
      <family val="2"/>
    </font>
    <font>
      <b/>
      <sz val="9"/>
      <name val="Arial"/>
      <family val="2"/>
    </font>
    <font>
      <b/>
      <sz val="9"/>
      <name val="Univers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Univers"/>
      <family val="2"/>
    </font>
    <font>
      <sz val="10"/>
      <color rgb="FF000000"/>
      <name val="Arial"/>
      <family val="2"/>
    </font>
    <font>
      <b/>
      <sz val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7" fillId="0" borderId="0"/>
    <xf numFmtId="0" fontId="4" fillId="0" borderId="0"/>
  </cellStyleXfs>
  <cellXfs count="229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3" fillId="3" borderId="6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1" fontId="2" fillId="4" borderId="9" xfId="0" applyNumberFormat="1" applyFont="1" applyFill="1" applyBorder="1" applyAlignment="1">
      <alignment horizontal="left"/>
    </xf>
    <xf numFmtId="0" fontId="2" fillId="4" borderId="9" xfId="0" applyFont="1" applyFill="1" applyBorder="1"/>
    <xf numFmtId="165" fontId="1" fillId="4" borderId="9" xfId="2" applyNumberFormat="1" applyFont="1" applyFill="1" applyBorder="1"/>
    <xf numFmtId="10" fontId="1" fillId="4" borderId="9" xfId="3" applyNumberFormat="1" applyFont="1" applyFill="1" applyBorder="1"/>
    <xf numFmtId="1" fontId="2" fillId="5" borderId="10" xfId="0" applyNumberFormat="1" applyFont="1" applyFill="1" applyBorder="1" applyAlignment="1">
      <alignment horizontal="left"/>
    </xf>
    <xf numFmtId="0" fontId="2" fillId="5" borderId="10" xfId="0" applyFont="1" applyFill="1" applyBorder="1"/>
    <xf numFmtId="165" fontId="2" fillId="5" borderId="10" xfId="2" applyNumberFormat="1" applyFont="1" applyFill="1" applyBorder="1"/>
    <xf numFmtId="165" fontId="2" fillId="0" borderId="10" xfId="2" applyNumberFormat="1" applyFont="1" applyFill="1" applyBorder="1"/>
    <xf numFmtId="10" fontId="2" fillId="0" borderId="10" xfId="3" applyNumberFormat="1" applyFont="1" applyFill="1" applyBorder="1"/>
    <xf numFmtId="1" fontId="1" fillId="0" borderId="10" xfId="0" applyNumberFormat="1" applyFont="1" applyBorder="1" applyAlignment="1">
      <alignment horizontal="left"/>
    </xf>
    <xf numFmtId="0" fontId="1" fillId="0" borderId="10" xfId="0" applyFont="1" applyBorder="1"/>
    <xf numFmtId="165" fontId="1" fillId="0" borderId="10" xfId="2" applyNumberFormat="1" applyFont="1" applyFill="1" applyBorder="1"/>
    <xf numFmtId="10" fontId="1" fillId="0" borderId="10" xfId="3" applyNumberFormat="1" applyFont="1" applyFill="1" applyBorder="1"/>
    <xf numFmtId="1" fontId="2" fillId="0" borderId="10" xfId="0" applyNumberFormat="1" applyFont="1" applyBorder="1" applyAlignment="1">
      <alignment horizontal="left"/>
    </xf>
    <xf numFmtId="0" fontId="2" fillId="0" borderId="10" xfId="0" applyFont="1" applyBorder="1"/>
    <xf numFmtId="0" fontId="1" fillId="0" borderId="10" xfId="0" applyFont="1" applyBorder="1" applyAlignment="1">
      <alignment vertical="center"/>
    </xf>
    <xf numFmtId="0" fontId="1" fillId="0" borderId="10" xfId="0" applyFont="1" applyBorder="1" applyAlignment="1">
      <alignment horizontal="left" vertical="center"/>
    </xf>
    <xf numFmtId="0" fontId="1" fillId="0" borderId="0" xfId="0" applyFont="1"/>
    <xf numFmtId="165" fontId="2" fillId="0" borderId="10" xfId="2" applyNumberFormat="1" applyFont="1" applyFill="1" applyBorder="1" applyProtection="1">
      <protection locked="0"/>
    </xf>
    <xf numFmtId="165" fontId="1" fillId="0" borderId="10" xfId="2" applyNumberFormat="1" applyFont="1" applyFill="1" applyBorder="1" applyProtection="1">
      <protection locked="0"/>
    </xf>
    <xf numFmtId="0" fontId="2" fillId="0" borderId="0" xfId="0" applyFont="1"/>
    <xf numFmtId="3" fontId="1" fillId="0" borderId="10" xfId="0" applyNumberFormat="1" applyFont="1" applyBorder="1"/>
    <xf numFmtId="3" fontId="2" fillId="0" borderId="10" xfId="0" applyNumberFormat="1" applyFont="1" applyBorder="1"/>
    <xf numFmtId="165" fontId="1" fillId="0" borderId="11" xfId="4" applyNumberFormat="1" applyFont="1" applyFill="1" applyBorder="1"/>
    <xf numFmtId="0" fontId="5" fillId="0" borderId="0" xfId="0" applyFont="1"/>
    <xf numFmtId="0" fontId="1" fillId="0" borderId="10" xfId="0" applyFont="1" applyBorder="1" applyAlignment="1">
      <alignment wrapText="1"/>
    </xf>
    <xf numFmtId="1" fontId="2" fillId="6" borderId="10" xfId="0" applyNumberFormat="1" applyFont="1" applyFill="1" applyBorder="1" applyAlignment="1">
      <alignment horizontal="left"/>
    </xf>
    <xf numFmtId="1" fontId="2" fillId="6" borderId="10" xfId="0" applyNumberFormat="1" applyFont="1" applyFill="1" applyBorder="1"/>
    <xf numFmtId="165" fontId="2" fillId="6" borderId="10" xfId="2" applyNumberFormat="1" applyFont="1" applyFill="1" applyBorder="1"/>
    <xf numFmtId="10" fontId="2" fillId="6" borderId="10" xfId="3" applyNumberFormat="1" applyFont="1" applyFill="1" applyBorder="1"/>
    <xf numFmtId="1" fontId="2" fillId="2" borderId="10" xfId="0" applyNumberFormat="1" applyFont="1" applyFill="1" applyBorder="1" applyAlignment="1">
      <alignment horizontal="left"/>
    </xf>
    <xf numFmtId="1" fontId="2" fillId="2" borderId="10" xfId="0" applyNumberFormat="1" applyFont="1" applyFill="1" applyBorder="1"/>
    <xf numFmtId="165" fontId="2" fillId="2" borderId="10" xfId="2" applyNumberFormat="1" applyFont="1" applyFill="1" applyBorder="1" applyProtection="1">
      <protection locked="0"/>
    </xf>
    <xf numFmtId="10" fontId="1" fillId="5" borderId="10" xfId="3" applyNumberFormat="1" applyFont="1" applyFill="1" applyBorder="1"/>
    <xf numFmtId="1" fontId="1" fillId="0" borderId="10" xfId="0" applyNumberFormat="1" applyFont="1" applyFill="1" applyBorder="1" applyAlignment="1">
      <alignment horizontal="left"/>
    </xf>
    <xf numFmtId="1" fontId="1" fillId="0" borderId="10" xfId="0" applyNumberFormat="1" applyFont="1" applyBorder="1"/>
    <xf numFmtId="165" fontId="1" fillId="2" borderId="10" xfId="2" applyNumberFormat="1" applyFont="1" applyFill="1" applyBorder="1" applyProtection="1">
      <protection locked="0"/>
    </xf>
    <xf numFmtId="1" fontId="2" fillId="7" borderId="12" xfId="0" applyNumberFormat="1" applyFont="1" applyFill="1" applyBorder="1" applyAlignment="1">
      <alignment horizontal="left"/>
    </xf>
    <xf numFmtId="1" fontId="2" fillId="7" borderId="12" xfId="0" applyNumberFormat="1" applyFont="1" applyFill="1" applyBorder="1"/>
    <xf numFmtId="165" fontId="2" fillId="7" borderId="12" xfId="2" applyNumberFormat="1" applyFont="1" applyFill="1" applyBorder="1"/>
    <xf numFmtId="10" fontId="2" fillId="7" borderId="13" xfId="3" applyNumberFormat="1" applyFont="1" applyFill="1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6" fillId="3" borderId="17" xfId="0" applyFont="1" applyFill="1" applyBorder="1" applyAlignment="1">
      <alignment horizontal="left" vertical="center"/>
    </xf>
    <xf numFmtId="0" fontId="2" fillId="3" borderId="17" xfId="0" applyFont="1" applyFill="1" applyBorder="1" applyAlignment="1">
      <alignment horizontal="center" vertical="center" wrapText="1"/>
    </xf>
    <xf numFmtId="3" fontId="1" fillId="5" borderId="10" xfId="5" applyNumberFormat="1" applyFont="1" applyFill="1" applyBorder="1"/>
    <xf numFmtId="167" fontId="1" fillId="0" borderId="10" xfId="2" applyNumberFormat="1" applyFont="1" applyBorder="1" applyAlignment="1">
      <alignment horizontal="left" vertical="justify"/>
    </xf>
    <xf numFmtId="165" fontId="1" fillId="5" borderId="10" xfId="2" applyNumberFormat="1" applyFont="1" applyFill="1" applyBorder="1" applyProtection="1">
      <protection locked="0"/>
    </xf>
    <xf numFmtId="167" fontId="1" fillId="0" borderId="10" xfId="2" applyNumberFormat="1" applyFont="1" applyFill="1" applyBorder="1"/>
    <xf numFmtId="3" fontId="1" fillId="0" borderId="10" xfId="5" applyNumberFormat="1" applyFont="1" applyBorder="1"/>
    <xf numFmtId="167" fontId="1" fillId="0" borderId="10" xfId="2" applyNumberFormat="1" applyFont="1" applyFill="1" applyBorder="1" applyAlignment="1">
      <alignment horizontal="left" vertical="justify"/>
    </xf>
    <xf numFmtId="10" fontId="2" fillId="7" borderId="12" xfId="3" applyNumberFormat="1" applyFont="1" applyFill="1" applyBorder="1"/>
    <xf numFmtId="165" fontId="1" fillId="0" borderId="0" xfId="0" applyNumberFormat="1" applyFont="1"/>
    <xf numFmtId="164" fontId="1" fillId="0" borderId="0" xfId="2" applyFont="1" applyFill="1"/>
    <xf numFmtId="164" fontId="1" fillId="0" borderId="0" xfId="2" applyFont="1"/>
    <xf numFmtId="167" fontId="1" fillId="0" borderId="0" xfId="2" applyNumberFormat="1" applyFont="1"/>
    <xf numFmtId="167" fontId="1" fillId="0" borderId="0" xfId="0" applyNumberFormat="1" applyFont="1"/>
    <xf numFmtId="43" fontId="1" fillId="0" borderId="0" xfId="0" applyNumberFormat="1" applyFont="1"/>
    <xf numFmtId="0" fontId="1" fillId="0" borderId="0" xfId="0" applyFont="1" applyAlignment="1">
      <alignment horizontal="left"/>
    </xf>
    <xf numFmtId="0" fontId="4" fillId="5" borderId="15" xfId="6" applyFill="1" applyBorder="1" applyAlignment="1">
      <alignment horizontal="center" vertical="center"/>
    </xf>
    <xf numFmtId="0" fontId="4" fillId="5" borderId="0" xfId="6" applyFill="1"/>
    <xf numFmtId="0" fontId="5" fillId="5" borderId="1" xfId="6" applyFont="1" applyFill="1" applyBorder="1" applyAlignment="1">
      <alignment horizontal="center" vertical="center"/>
    </xf>
    <xf numFmtId="0" fontId="5" fillId="5" borderId="2" xfId="6" applyFont="1" applyFill="1" applyBorder="1" applyAlignment="1">
      <alignment horizontal="center" vertical="center"/>
    </xf>
    <xf numFmtId="0" fontId="5" fillId="5" borderId="3" xfId="6" applyFont="1" applyFill="1" applyBorder="1" applyAlignment="1">
      <alignment horizontal="center" vertical="center"/>
    </xf>
    <xf numFmtId="0" fontId="5" fillId="5" borderId="4" xfId="6" applyFont="1" applyFill="1" applyBorder="1" applyAlignment="1">
      <alignment horizontal="center" vertical="center"/>
    </xf>
    <xf numFmtId="0" fontId="5" fillId="5" borderId="0" xfId="6" applyFont="1" applyFill="1" applyAlignment="1">
      <alignment horizontal="center" vertical="center"/>
    </xf>
    <xf numFmtId="0" fontId="5" fillId="5" borderId="5" xfId="6" applyFont="1" applyFill="1" applyBorder="1" applyAlignment="1">
      <alignment horizontal="center" vertical="center"/>
    </xf>
    <xf numFmtId="0" fontId="5" fillId="5" borderId="14" xfId="6" applyFont="1" applyFill="1" applyBorder="1" applyAlignment="1">
      <alignment horizontal="center" vertical="center"/>
    </xf>
    <xf numFmtId="0" fontId="5" fillId="5" borderId="15" xfId="6" applyFont="1" applyFill="1" applyBorder="1" applyAlignment="1">
      <alignment horizontal="center" vertical="center"/>
    </xf>
    <xf numFmtId="0" fontId="5" fillId="5" borderId="16" xfId="6" applyFont="1" applyFill="1" applyBorder="1" applyAlignment="1">
      <alignment horizontal="center" vertical="center"/>
    </xf>
    <xf numFmtId="0" fontId="8" fillId="8" borderId="17" xfId="6" applyFont="1" applyFill="1" applyBorder="1" applyAlignment="1">
      <alignment vertical="center"/>
    </xf>
    <xf numFmtId="0" fontId="8" fillId="8" borderId="17" xfId="6" applyFont="1" applyFill="1" applyBorder="1" applyAlignment="1">
      <alignment horizontal="center" vertical="center" wrapText="1"/>
    </xf>
    <xf numFmtId="0" fontId="8" fillId="8" borderId="18" xfId="6" applyFont="1" applyFill="1" applyBorder="1" applyAlignment="1">
      <alignment horizontal="center" vertical="center" wrapText="1"/>
    </xf>
    <xf numFmtId="0" fontId="8" fillId="8" borderId="19" xfId="6" applyFont="1" applyFill="1" applyBorder="1" applyAlignment="1">
      <alignment horizontal="center" vertical="center" wrapText="1"/>
    </xf>
    <xf numFmtId="0" fontId="8" fillId="8" borderId="19" xfId="6" applyFont="1" applyFill="1" applyBorder="1" applyAlignment="1">
      <alignment horizontal="center" vertical="center" wrapText="1"/>
    </xf>
    <xf numFmtId="0" fontId="8" fillId="8" borderId="2" xfId="6" applyFont="1" applyFill="1" applyBorder="1" applyAlignment="1">
      <alignment horizontal="center" vertical="center" wrapText="1"/>
    </xf>
    <xf numFmtId="0" fontId="8" fillId="8" borderId="8" xfId="6" applyFont="1" applyFill="1" applyBorder="1" applyAlignment="1">
      <alignment horizontal="center" vertical="center" wrapText="1"/>
    </xf>
    <xf numFmtId="0" fontId="8" fillId="5" borderId="0" xfId="6" applyFont="1" applyFill="1"/>
    <xf numFmtId="0" fontId="8" fillId="8" borderId="20" xfId="6" applyFont="1" applyFill="1" applyBorder="1" applyAlignment="1">
      <alignment vertical="center"/>
    </xf>
    <xf numFmtId="0" fontId="8" fillId="8" borderId="20" xfId="6" applyFont="1" applyFill="1" applyBorder="1" applyAlignment="1">
      <alignment horizontal="center" vertical="center" wrapText="1"/>
    </xf>
    <xf numFmtId="0" fontId="8" fillId="8" borderId="18" xfId="6" applyFont="1" applyFill="1" applyBorder="1" applyAlignment="1">
      <alignment horizontal="center" vertical="center" wrapText="1"/>
    </xf>
    <xf numFmtId="0" fontId="8" fillId="8" borderId="7" xfId="6" applyFont="1" applyFill="1" applyBorder="1" applyAlignment="1">
      <alignment horizontal="center" vertical="center" wrapText="1"/>
    </xf>
    <xf numFmtId="0" fontId="2" fillId="5" borderId="21" xfId="6" applyFont="1" applyFill="1" applyBorder="1" applyAlignment="1">
      <alignment horizontal="left" vertical="center"/>
    </xf>
    <xf numFmtId="0" fontId="2" fillId="5" borderId="22" xfId="6" applyFont="1" applyFill="1" applyBorder="1" applyAlignment="1">
      <alignment vertical="center"/>
    </xf>
    <xf numFmtId="165" fontId="2" fillId="0" borderId="23" xfId="2" applyNumberFormat="1" applyFont="1" applyFill="1" applyBorder="1" applyAlignment="1" applyProtection="1">
      <alignment vertical="center"/>
      <protection locked="0"/>
    </xf>
    <xf numFmtId="9" fontId="2" fillId="0" borderId="24" xfId="3" applyFont="1" applyFill="1" applyBorder="1" applyAlignment="1">
      <alignment horizontal="center"/>
    </xf>
    <xf numFmtId="165" fontId="2" fillId="0" borderId="25" xfId="2" applyNumberFormat="1" applyFont="1" applyFill="1" applyBorder="1" applyAlignment="1" applyProtection="1">
      <alignment vertical="center"/>
      <protection locked="0"/>
    </xf>
    <xf numFmtId="165" fontId="2" fillId="0" borderId="22" xfId="2" applyNumberFormat="1" applyFont="1" applyFill="1" applyBorder="1" applyAlignment="1" applyProtection="1">
      <alignment vertical="center"/>
      <protection locked="0"/>
    </xf>
    <xf numFmtId="165" fontId="2" fillId="5" borderId="22" xfId="2" applyNumberFormat="1" applyFont="1" applyFill="1" applyBorder="1" applyAlignment="1" applyProtection="1">
      <alignment vertical="center"/>
      <protection locked="0"/>
    </xf>
    <xf numFmtId="9" fontId="2" fillId="5" borderId="26" xfId="3" applyFont="1" applyFill="1" applyBorder="1" applyAlignment="1">
      <alignment horizontal="center"/>
    </xf>
    <xf numFmtId="165" fontId="2" fillId="5" borderId="21" xfId="2" applyNumberFormat="1" applyFont="1" applyFill="1" applyBorder="1" applyAlignment="1">
      <alignment vertical="center"/>
    </xf>
    <xf numFmtId="165" fontId="2" fillId="5" borderId="22" xfId="2" applyNumberFormat="1" applyFont="1" applyFill="1" applyBorder="1" applyAlignment="1">
      <alignment vertical="center"/>
    </xf>
    <xf numFmtId="9" fontId="2" fillId="5" borderId="24" xfId="3" applyFont="1" applyFill="1" applyBorder="1" applyAlignment="1">
      <alignment horizontal="center"/>
    </xf>
    <xf numFmtId="0" fontId="1" fillId="5" borderId="0" xfId="6" applyFont="1" applyFill="1"/>
    <xf numFmtId="0" fontId="2" fillId="5" borderId="21" xfId="6" quotePrefix="1" applyFont="1" applyFill="1" applyBorder="1" applyAlignment="1">
      <alignment horizontal="left" vertical="center"/>
    </xf>
    <xf numFmtId="0" fontId="2" fillId="5" borderId="23" xfId="6" applyFont="1" applyFill="1" applyBorder="1" applyAlignment="1">
      <alignment vertical="center"/>
    </xf>
    <xf numFmtId="165" fontId="2" fillId="5" borderId="23" xfId="2" applyNumberFormat="1" applyFont="1" applyFill="1" applyBorder="1" applyAlignment="1" applyProtection="1">
      <alignment vertical="center"/>
      <protection locked="0"/>
    </xf>
    <xf numFmtId="165" fontId="2" fillId="0" borderId="24" xfId="3" applyNumberFormat="1" applyFont="1" applyFill="1" applyBorder="1" applyAlignment="1">
      <alignment horizontal="center"/>
    </xf>
    <xf numFmtId="165" fontId="1" fillId="0" borderId="25" xfId="2" applyNumberFormat="1" applyFont="1" applyFill="1" applyBorder="1" applyAlignment="1" applyProtection="1">
      <alignment vertical="center"/>
      <protection locked="0"/>
    </xf>
    <xf numFmtId="165" fontId="2" fillId="5" borderId="25" xfId="2" applyNumberFormat="1" applyFont="1" applyFill="1" applyBorder="1" applyAlignment="1">
      <alignment vertical="center"/>
    </xf>
    <xf numFmtId="165" fontId="2" fillId="5" borderId="23" xfId="2" applyNumberFormat="1" applyFont="1" applyFill="1" applyBorder="1" applyAlignment="1">
      <alignment vertical="center"/>
    </xf>
    <xf numFmtId="0" fontId="2" fillId="5" borderId="25" xfId="6" applyFont="1" applyFill="1" applyBorder="1" applyAlignment="1">
      <alignment horizontal="left" vertical="center"/>
    </xf>
    <xf numFmtId="164" fontId="2" fillId="5" borderId="23" xfId="2" applyFont="1" applyFill="1" applyBorder="1" applyAlignment="1">
      <alignment vertical="center"/>
    </xf>
    <xf numFmtId="165" fontId="2" fillId="0" borderId="27" xfId="2" applyNumberFormat="1" applyFont="1" applyFill="1" applyBorder="1" applyAlignment="1" applyProtection="1">
      <alignment vertical="center"/>
      <protection locked="0"/>
    </xf>
    <xf numFmtId="165" fontId="2" fillId="5" borderId="27" xfId="2" applyNumberFormat="1" applyFont="1" applyFill="1" applyBorder="1" applyAlignment="1" applyProtection="1">
      <alignment vertical="center"/>
      <protection locked="0"/>
    </xf>
    <xf numFmtId="9" fontId="1" fillId="5" borderId="24" xfId="3" applyFont="1" applyFill="1" applyBorder="1" applyAlignment="1">
      <alignment horizontal="center"/>
    </xf>
    <xf numFmtId="165" fontId="2" fillId="0" borderId="23" xfId="2" applyNumberFormat="1" applyFont="1" applyFill="1" applyBorder="1" applyAlignment="1">
      <alignment vertical="center"/>
    </xf>
    <xf numFmtId="165" fontId="2" fillId="0" borderId="25" xfId="2" applyNumberFormat="1" applyFont="1" applyFill="1" applyBorder="1" applyAlignment="1">
      <alignment vertical="center"/>
    </xf>
    <xf numFmtId="0" fontId="1" fillId="5" borderId="25" xfId="6" applyFont="1" applyFill="1" applyBorder="1" applyAlignment="1">
      <alignment horizontal="left" vertical="center"/>
    </xf>
    <xf numFmtId="0" fontId="1" fillId="5" borderId="23" xfId="6" applyFont="1" applyFill="1" applyBorder="1" applyAlignment="1">
      <alignment vertical="center"/>
    </xf>
    <xf numFmtId="165" fontId="1" fillId="0" borderId="23" xfId="2" applyNumberFormat="1" applyFont="1" applyFill="1" applyBorder="1" applyAlignment="1" applyProtection="1">
      <alignment vertical="center"/>
      <protection locked="0"/>
    </xf>
    <xf numFmtId="9" fontId="1" fillId="0" borderId="24" xfId="3" applyFont="1" applyFill="1" applyBorder="1" applyAlignment="1">
      <alignment horizontal="center"/>
    </xf>
    <xf numFmtId="9" fontId="1" fillId="5" borderId="26" xfId="3" applyFont="1" applyFill="1" applyBorder="1" applyAlignment="1">
      <alignment horizontal="center"/>
    </xf>
    <xf numFmtId="165" fontId="1" fillId="0" borderId="25" xfId="2" applyNumberFormat="1" applyFont="1" applyFill="1" applyBorder="1" applyAlignment="1">
      <alignment vertical="center"/>
    </xf>
    <xf numFmtId="165" fontId="1" fillId="5" borderId="23" xfId="2" applyNumberFormat="1" applyFont="1" applyFill="1" applyBorder="1" applyAlignment="1">
      <alignment vertical="center"/>
    </xf>
    <xf numFmtId="165" fontId="1" fillId="5" borderId="23" xfId="2" applyNumberFormat="1" applyFont="1" applyFill="1" applyBorder="1" applyAlignment="1" applyProtection="1">
      <alignment vertical="center"/>
      <protection locked="0"/>
    </xf>
    <xf numFmtId="165" fontId="1" fillId="5" borderId="25" xfId="2" applyNumberFormat="1" applyFont="1" applyFill="1" applyBorder="1" applyAlignment="1">
      <alignment vertical="center"/>
    </xf>
    <xf numFmtId="165" fontId="1" fillId="0" borderId="23" xfId="2" applyNumberFormat="1" applyFont="1" applyFill="1" applyBorder="1" applyAlignment="1">
      <alignment vertical="center"/>
    </xf>
    <xf numFmtId="165" fontId="1" fillId="5" borderId="27" xfId="2" applyNumberFormat="1" applyFont="1" applyFill="1" applyBorder="1" applyAlignment="1" applyProtection="1">
      <alignment vertical="center"/>
      <protection locked="0"/>
    </xf>
    <xf numFmtId="0" fontId="1" fillId="5" borderId="28" xfId="6" applyFont="1" applyFill="1" applyBorder="1"/>
    <xf numFmtId="165" fontId="1" fillId="0" borderId="27" xfId="2" applyNumberFormat="1" applyFont="1" applyFill="1" applyBorder="1" applyAlignment="1" applyProtection="1">
      <alignment vertical="center"/>
      <protection locked="0"/>
    </xf>
    <xf numFmtId="165" fontId="1" fillId="0" borderId="22" xfId="2" applyNumberFormat="1" applyFont="1" applyFill="1" applyBorder="1" applyAlignment="1" applyProtection="1">
      <alignment vertical="center"/>
      <protection locked="0"/>
    </xf>
    <xf numFmtId="0" fontId="1" fillId="0" borderId="25" xfId="6" applyFont="1" applyBorder="1" applyAlignment="1">
      <alignment horizontal="left" vertical="center"/>
    </xf>
    <xf numFmtId="0" fontId="1" fillId="0" borderId="23" xfId="6" applyFont="1" applyBorder="1" applyAlignment="1">
      <alignment vertical="center"/>
    </xf>
    <xf numFmtId="9" fontId="1" fillId="0" borderId="26" xfId="3" applyFont="1" applyFill="1" applyBorder="1" applyAlignment="1">
      <alignment horizontal="center"/>
    </xf>
    <xf numFmtId="0" fontId="1" fillId="0" borderId="0" xfId="6" applyFont="1"/>
    <xf numFmtId="165" fontId="2" fillId="5" borderId="25" xfId="2" applyNumberFormat="1" applyFont="1" applyFill="1" applyBorder="1" applyAlignment="1" applyProtection="1">
      <alignment vertical="center"/>
      <protection locked="0"/>
    </xf>
    <xf numFmtId="0" fontId="1" fillId="5" borderId="21" xfId="6" quotePrefix="1" applyFont="1" applyFill="1" applyBorder="1" applyAlignment="1">
      <alignment horizontal="left" vertical="center"/>
    </xf>
    <xf numFmtId="165" fontId="1" fillId="5" borderId="22" xfId="2" applyNumberFormat="1" applyFont="1" applyFill="1" applyBorder="1" applyAlignment="1" applyProtection="1">
      <alignment vertical="center"/>
      <protection locked="0"/>
    </xf>
    <xf numFmtId="0" fontId="4" fillId="8" borderId="25" xfId="6" applyFill="1" applyBorder="1" applyAlignment="1">
      <alignment vertical="center"/>
    </xf>
    <xf numFmtId="0" fontId="5" fillId="9" borderId="23" xfId="6" applyFont="1" applyFill="1" applyBorder="1" applyAlignment="1">
      <alignment vertical="center"/>
    </xf>
    <xf numFmtId="165" fontId="5" fillId="9" borderId="23" xfId="2" applyNumberFormat="1" applyFont="1" applyFill="1" applyBorder="1" applyAlignment="1">
      <alignment vertical="center"/>
    </xf>
    <xf numFmtId="9" fontId="5" fillId="9" borderId="28" xfId="3" applyFont="1" applyFill="1" applyBorder="1" applyAlignment="1">
      <alignment horizontal="center" vertical="center"/>
    </xf>
    <xf numFmtId="0" fontId="1" fillId="5" borderId="25" xfId="6" applyFont="1" applyFill="1" applyBorder="1" applyAlignment="1">
      <alignment vertical="center"/>
    </xf>
    <xf numFmtId="165" fontId="1" fillId="0" borderId="27" xfId="2" applyNumberFormat="1" applyFont="1" applyFill="1" applyBorder="1" applyAlignment="1">
      <alignment vertical="center"/>
    </xf>
    <xf numFmtId="165" fontId="1" fillId="5" borderId="27" xfId="2" applyNumberFormat="1" applyFont="1" applyFill="1" applyBorder="1" applyAlignment="1">
      <alignment vertical="center"/>
    </xf>
    <xf numFmtId="9" fontId="2" fillId="0" borderId="26" xfId="3" applyFont="1" applyFill="1" applyBorder="1" applyAlignment="1">
      <alignment horizontal="center"/>
    </xf>
    <xf numFmtId="165" fontId="2" fillId="0" borderId="29" xfId="2" applyNumberFormat="1" applyFont="1" applyFill="1" applyBorder="1" applyAlignment="1" applyProtection="1">
      <alignment vertical="center"/>
      <protection locked="0"/>
    </xf>
    <xf numFmtId="0" fontId="4" fillId="9" borderId="25" xfId="6" applyFill="1" applyBorder="1" applyAlignment="1">
      <alignment vertical="center"/>
    </xf>
    <xf numFmtId="165" fontId="5" fillId="9" borderId="29" xfId="2" applyNumberFormat="1" applyFont="1" applyFill="1" applyBorder="1" applyAlignment="1">
      <alignment vertical="center"/>
    </xf>
    <xf numFmtId="165" fontId="5" fillId="8" borderId="23" xfId="2" applyNumberFormat="1" applyFont="1" applyFill="1" applyBorder="1" applyAlignment="1">
      <alignment vertical="center"/>
    </xf>
    <xf numFmtId="9" fontId="5" fillId="8" borderId="28" xfId="3" applyFont="1" applyFill="1" applyBorder="1" applyAlignment="1">
      <alignment horizontal="center" vertical="center"/>
    </xf>
    <xf numFmtId="165" fontId="5" fillId="8" borderId="29" xfId="2" applyNumberFormat="1" applyFont="1" applyFill="1" applyBorder="1" applyAlignment="1">
      <alignment vertical="center"/>
    </xf>
    <xf numFmtId="0" fontId="5" fillId="10" borderId="25" xfId="6" applyFont="1" applyFill="1" applyBorder="1" applyAlignment="1">
      <alignment vertical="center"/>
    </xf>
    <xf numFmtId="0" fontId="5" fillId="10" borderId="23" xfId="6" applyFont="1" applyFill="1" applyBorder="1" applyAlignment="1">
      <alignment vertical="center"/>
    </xf>
    <xf numFmtId="165" fontId="5" fillId="10" borderId="23" xfId="2" applyNumberFormat="1" applyFont="1" applyFill="1" applyBorder="1" applyAlignment="1">
      <alignment vertical="center"/>
    </xf>
    <xf numFmtId="9" fontId="5" fillId="10" borderId="23" xfId="3" applyFont="1" applyFill="1" applyBorder="1" applyAlignment="1">
      <alignment horizontal="center" vertical="center"/>
    </xf>
    <xf numFmtId="165" fontId="5" fillId="10" borderId="25" xfId="2" applyNumberFormat="1" applyFont="1" applyFill="1" applyBorder="1" applyAlignment="1">
      <alignment vertical="center"/>
    </xf>
    <xf numFmtId="9" fontId="5" fillId="10" borderId="27" xfId="3" applyFont="1" applyFill="1" applyBorder="1" applyAlignment="1">
      <alignment horizontal="center" vertical="center"/>
    </xf>
    <xf numFmtId="9" fontId="5" fillId="10" borderId="28" xfId="3" applyFont="1" applyFill="1" applyBorder="1" applyAlignment="1">
      <alignment horizontal="center" vertical="center"/>
    </xf>
    <xf numFmtId="0" fontId="5" fillId="5" borderId="0" xfId="6" applyFont="1" applyFill="1"/>
    <xf numFmtId="165" fontId="1" fillId="10" borderId="25" xfId="2" applyNumberFormat="1" applyFont="1" applyFill="1" applyBorder="1" applyAlignment="1">
      <alignment vertical="center"/>
    </xf>
    <xf numFmtId="0" fontId="3" fillId="10" borderId="23" xfId="6" applyFont="1" applyFill="1" applyBorder="1" applyAlignment="1">
      <alignment horizontal="left" vertical="center" wrapText="1"/>
    </xf>
    <xf numFmtId="165" fontId="2" fillId="10" borderId="23" xfId="2" applyNumberFormat="1" applyFont="1" applyFill="1" applyBorder="1" applyAlignment="1">
      <alignment vertical="center"/>
    </xf>
    <xf numFmtId="165" fontId="2" fillId="10" borderId="29" xfId="2" applyNumberFormat="1" applyFont="1" applyFill="1" applyBorder="1" applyAlignment="1">
      <alignment vertical="center"/>
    </xf>
    <xf numFmtId="165" fontId="1" fillId="5" borderId="0" xfId="2" applyNumberFormat="1" applyFont="1" applyFill="1"/>
    <xf numFmtId="165" fontId="1" fillId="5" borderId="23" xfId="2" applyNumberFormat="1" applyFont="1" applyFill="1" applyBorder="1" applyAlignment="1">
      <alignment horizontal="left" vertical="center" wrapText="1"/>
    </xf>
    <xf numFmtId="165" fontId="1" fillId="5" borderId="23" xfId="2" applyNumberFormat="1" applyFont="1" applyFill="1" applyBorder="1" applyAlignment="1">
      <alignment vertical="center" wrapText="1"/>
    </xf>
    <xf numFmtId="165" fontId="1" fillId="5" borderId="28" xfId="2" applyNumberFormat="1" applyFont="1" applyFill="1" applyBorder="1"/>
    <xf numFmtId="165" fontId="2" fillId="10" borderId="23" xfId="2" applyNumberFormat="1" applyFont="1" applyFill="1" applyBorder="1" applyAlignment="1">
      <alignment horizontal="left" vertical="center" wrapText="1"/>
    </xf>
    <xf numFmtId="165" fontId="1" fillId="10" borderId="23" xfId="2" applyNumberFormat="1" applyFont="1" applyFill="1" applyBorder="1" applyAlignment="1">
      <alignment vertical="center"/>
    </xf>
    <xf numFmtId="165" fontId="2" fillId="10" borderId="25" xfId="2" applyNumberFormat="1" applyFont="1" applyFill="1" applyBorder="1" applyAlignment="1">
      <alignment vertical="center"/>
    </xf>
    <xf numFmtId="165" fontId="1" fillId="11" borderId="25" xfId="2" applyNumberFormat="1" applyFont="1" applyFill="1" applyBorder="1" applyAlignment="1">
      <alignment vertical="center"/>
    </xf>
    <xf numFmtId="165" fontId="2" fillId="11" borderId="23" xfId="2" applyNumberFormat="1" applyFont="1" applyFill="1" applyBorder="1" applyAlignment="1">
      <alignment vertical="center"/>
    </xf>
    <xf numFmtId="9" fontId="5" fillId="11" borderId="28" xfId="3" applyFont="1" applyFill="1" applyBorder="1" applyAlignment="1">
      <alignment horizontal="center" vertical="center"/>
    </xf>
    <xf numFmtId="165" fontId="1" fillId="0" borderId="23" xfId="2" applyNumberFormat="1" applyFont="1" applyFill="1" applyBorder="1" applyAlignment="1">
      <alignment horizontal="left" vertical="center" wrapText="1"/>
    </xf>
    <xf numFmtId="165" fontId="1" fillId="0" borderId="23" xfId="2" applyNumberFormat="1" applyFont="1" applyFill="1" applyBorder="1" applyAlignment="1">
      <alignment vertical="center" wrapText="1"/>
    </xf>
    <xf numFmtId="165" fontId="1" fillId="0" borderId="0" xfId="2" applyNumberFormat="1" applyFont="1" applyFill="1"/>
    <xf numFmtId="9" fontId="5" fillId="11" borderId="27" xfId="3" applyFont="1" applyFill="1" applyBorder="1" applyAlignment="1">
      <alignment horizontal="center" vertical="center"/>
    </xf>
    <xf numFmtId="165" fontId="1" fillId="11" borderId="23" xfId="2" applyNumberFormat="1" applyFont="1" applyFill="1" applyBorder="1" applyAlignment="1">
      <alignment vertical="center"/>
    </xf>
    <xf numFmtId="165" fontId="2" fillId="11" borderId="25" xfId="2" applyNumberFormat="1" applyFont="1" applyFill="1" applyBorder="1" applyAlignment="1">
      <alignment vertical="center"/>
    </xf>
    <xf numFmtId="9" fontId="2" fillId="11" borderId="28" xfId="3" applyFont="1" applyFill="1" applyBorder="1" applyAlignment="1">
      <alignment horizontal="center" vertical="center"/>
    </xf>
    <xf numFmtId="165" fontId="1" fillId="0" borderId="30" xfId="2" applyNumberFormat="1" applyFont="1" applyFill="1" applyBorder="1" applyAlignment="1">
      <alignment vertical="center"/>
    </xf>
    <xf numFmtId="0" fontId="4" fillId="12" borderId="6" xfId="6" applyFill="1" applyBorder="1" applyAlignment="1">
      <alignment vertical="center"/>
    </xf>
    <xf numFmtId="0" fontId="5" fillId="12" borderId="19" xfId="6" applyFont="1" applyFill="1" applyBorder="1" applyAlignment="1">
      <alignment vertical="center"/>
    </xf>
    <xf numFmtId="165" fontId="5" fillId="12" borderId="31" xfId="2" applyNumberFormat="1" applyFont="1" applyFill="1" applyBorder="1" applyAlignment="1">
      <alignment vertical="center"/>
    </xf>
    <xf numFmtId="9" fontId="5" fillId="12" borderId="32" xfId="3" applyFont="1" applyFill="1" applyBorder="1" applyAlignment="1">
      <alignment horizontal="center" vertical="center"/>
    </xf>
    <xf numFmtId="165" fontId="5" fillId="12" borderId="33" xfId="2" applyNumberFormat="1" applyFont="1" applyFill="1" applyBorder="1" applyAlignment="1">
      <alignment vertical="center"/>
    </xf>
    <xf numFmtId="0" fontId="4" fillId="5" borderId="0" xfId="6" applyFill="1" applyAlignment="1">
      <alignment vertical="center"/>
    </xf>
    <xf numFmtId="165" fontId="4" fillId="5" borderId="0" xfId="6" applyNumberFormat="1" applyFill="1"/>
    <xf numFmtId="3" fontId="4" fillId="0" borderId="0" xfId="6" applyNumberFormat="1"/>
    <xf numFmtId="165" fontId="4" fillId="0" borderId="0" xfId="6" applyNumberFormat="1"/>
    <xf numFmtId="165" fontId="0" fillId="0" borderId="0" xfId="0" applyNumberFormat="1"/>
    <xf numFmtId="167" fontId="4" fillId="5" borderId="0" xfId="6" applyNumberFormat="1" applyFill="1"/>
    <xf numFmtId="0" fontId="4" fillId="0" borderId="0" xfId="6"/>
    <xf numFmtId="168" fontId="4" fillId="5" borderId="0" xfId="1" applyNumberFormat="1" applyFont="1" applyFill="1"/>
    <xf numFmtId="0" fontId="5" fillId="5" borderId="18" xfId="6" applyFont="1" applyFill="1" applyBorder="1" applyAlignment="1">
      <alignment horizontal="center" vertical="center"/>
    </xf>
    <xf numFmtId="0" fontId="5" fillId="5" borderId="19" xfId="6" applyFont="1" applyFill="1" applyBorder="1" applyAlignment="1">
      <alignment horizontal="center" vertical="center"/>
    </xf>
    <xf numFmtId="0" fontId="5" fillId="5" borderId="8" xfId="6" applyFont="1" applyFill="1" applyBorder="1" applyAlignment="1">
      <alignment horizontal="center" vertical="center"/>
    </xf>
    <xf numFmtId="0" fontId="5" fillId="0" borderId="0" xfId="6" applyFont="1"/>
    <xf numFmtId="164" fontId="4" fillId="5" borderId="0" xfId="2" applyFont="1" applyFill="1"/>
    <xf numFmtId="0" fontId="5" fillId="0" borderId="18" xfId="6" applyFont="1" applyBorder="1" applyAlignment="1">
      <alignment horizontal="center" vertical="center"/>
    </xf>
    <xf numFmtId="0" fontId="5" fillId="0" borderId="19" xfId="6" applyFont="1" applyBorder="1" applyAlignment="1">
      <alignment horizontal="center" vertical="center"/>
    </xf>
    <xf numFmtId="0" fontId="5" fillId="0" borderId="8" xfId="6" applyFont="1" applyBorder="1" applyAlignment="1">
      <alignment horizontal="center" vertical="center"/>
    </xf>
    <xf numFmtId="43" fontId="4" fillId="5" borderId="0" xfId="6" applyNumberFormat="1" applyFill="1"/>
    <xf numFmtId="0" fontId="8" fillId="8" borderId="11" xfId="6" applyFont="1" applyFill="1" applyBorder="1" applyAlignment="1">
      <alignment vertical="center"/>
    </xf>
    <xf numFmtId="0" fontId="8" fillId="8" borderId="17" xfId="6" applyFont="1" applyFill="1" applyBorder="1" applyAlignment="1">
      <alignment horizontal="center" wrapText="1"/>
    </xf>
    <xf numFmtId="167" fontId="4" fillId="5" borderId="0" xfId="2" applyNumberFormat="1" applyFont="1" applyFill="1"/>
    <xf numFmtId="0" fontId="8" fillId="8" borderId="20" xfId="6" applyFont="1" applyFill="1" applyBorder="1" applyAlignment="1">
      <alignment horizontal="center" wrapText="1"/>
    </xf>
    <xf numFmtId="165" fontId="1" fillId="5" borderId="34" xfId="2" applyNumberFormat="1" applyFont="1" applyFill="1" applyBorder="1" applyAlignment="1">
      <alignment vertical="center"/>
    </xf>
    <xf numFmtId="165" fontId="1" fillId="5" borderId="35" xfId="2" applyNumberFormat="1" applyFont="1" applyFill="1" applyBorder="1" applyAlignment="1">
      <alignment horizontal="left" vertical="center" wrapText="1"/>
    </xf>
    <xf numFmtId="165" fontId="1" fillId="5" borderId="35" xfId="2" applyNumberFormat="1" applyFont="1" applyFill="1" applyBorder="1" applyAlignment="1">
      <alignment vertical="center"/>
    </xf>
    <xf numFmtId="165" fontId="1" fillId="0" borderId="35" xfId="2" applyNumberFormat="1" applyFont="1" applyFill="1" applyBorder="1" applyAlignment="1">
      <alignment vertical="center" wrapText="1"/>
    </xf>
    <xf numFmtId="166" fontId="4" fillId="5" borderId="0" xfId="6" applyNumberFormat="1" applyFill="1"/>
    <xf numFmtId="165" fontId="1" fillId="0" borderId="36" xfId="2" applyNumberFormat="1" applyFont="1" applyFill="1" applyBorder="1" applyAlignment="1">
      <alignment vertical="center" wrapText="1"/>
    </xf>
    <xf numFmtId="165" fontId="1" fillId="5" borderId="37" xfId="2" applyNumberFormat="1" applyFont="1" applyFill="1" applyBorder="1" applyAlignment="1">
      <alignment vertical="center"/>
    </xf>
    <xf numFmtId="165" fontId="1" fillId="5" borderId="36" xfId="2" applyNumberFormat="1" applyFont="1" applyFill="1" applyBorder="1" applyAlignment="1">
      <alignment horizontal="left" vertical="center" wrapText="1"/>
    </xf>
    <xf numFmtId="165" fontId="1" fillId="5" borderId="36" xfId="2" applyNumberFormat="1" applyFont="1" applyFill="1" applyBorder="1" applyAlignment="1">
      <alignment vertical="center"/>
    </xf>
    <xf numFmtId="0" fontId="4" fillId="12" borderId="38" xfId="6" applyFill="1" applyBorder="1" applyAlignment="1">
      <alignment vertical="center"/>
    </xf>
    <xf numFmtId="0" fontId="5" fillId="12" borderId="15" xfId="6" applyFont="1" applyFill="1" applyBorder="1" applyAlignment="1">
      <alignment vertical="center"/>
    </xf>
    <xf numFmtId="165" fontId="5" fillId="12" borderId="39" xfId="2" applyNumberFormat="1" applyFont="1" applyFill="1" applyBorder="1" applyAlignment="1">
      <alignment vertical="center"/>
    </xf>
    <xf numFmtId="169" fontId="4" fillId="5" borderId="0" xfId="6" applyNumberFormat="1" applyFill="1"/>
  </cellXfs>
  <cellStyles count="7">
    <cellStyle name="Millares [0] 3" xfId="4"/>
    <cellStyle name="Millares 7" xfId="2"/>
    <cellStyle name="Moneda" xfId="1" builtinId="4"/>
    <cellStyle name="Normal" xfId="0" builtinId="0"/>
    <cellStyle name="Normal 2" xfId="6"/>
    <cellStyle name="Normal 5" xfId="5"/>
    <cellStyle name="Porcentaje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1</xdr:row>
      <xdr:rowOff>9525</xdr:rowOff>
    </xdr:from>
    <xdr:to>
      <xdr:col>1</xdr:col>
      <xdr:colOff>1385359</xdr:colOff>
      <xdr:row>4</xdr:row>
      <xdr:rowOff>95250</xdr:rowOff>
    </xdr:to>
    <xdr:pic>
      <xdr:nvPicPr>
        <xdr:cNvPr id="2" name="Imagen 3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33350"/>
          <a:ext cx="1242484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1</xdr:row>
      <xdr:rowOff>28575</xdr:rowOff>
    </xdr:from>
    <xdr:to>
      <xdr:col>0</xdr:col>
      <xdr:colOff>1628775</xdr:colOff>
      <xdr:row>4</xdr:row>
      <xdr:rowOff>114300</xdr:rowOff>
    </xdr:to>
    <xdr:pic>
      <xdr:nvPicPr>
        <xdr:cNvPr id="2" name="Imagen 3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00025"/>
          <a:ext cx="1238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I120"/>
  <sheetViews>
    <sheetView tabSelected="1" zoomScaleNormal="100" workbookViewId="0">
      <pane ySplit="6" topLeftCell="A7" activePane="bottomLeft" state="frozen"/>
      <selection activeCell="B1" sqref="B1:I95"/>
      <selection pane="bottomLeft" activeCell="B1" sqref="B1:I94"/>
    </sheetView>
  </sheetViews>
  <sheetFormatPr baseColWidth="10" defaultColWidth="11.42578125" defaultRowHeight="12.75" x14ac:dyDescent="0.2"/>
  <cols>
    <col min="1" max="1" width="1.7109375" style="33" customWidth="1"/>
    <col min="2" max="2" width="21.140625" style="75" customWidth="1"/>
    <col min="3" max="3" width="60.5703125" style="33" customWidth="1"/>
    <col min="4" max="4" width="19.5703125" style="33" customWidth="1"/>
    <col min="5" max="5" width="19" style="33" customWidth="1"/>
    <col min="6" max="6" width="19.140625" style="33" customWidth="1"/>
    <col min="7" max="7" width="19" style="69" customWidth="1"/>
    <col min="8" max="8" width="21.28515625" style="33" bestFit="1" customWidth="1"/>
    <col min="9" max="9" width="12.140625" style="33" customWidth="1"/>
    <col min="10" max="10" width="16.42578125" customWidth="1"/>
    <col min="11" max="11" width="14.28515625" customWidth="1"/>
    <col min="12" max="12" width="16.28515625" customWidth="1"/>
    <col min="13" max="13" width="15.28515625" customWidth="1"/>
    <col min="14" max="14" width="0.140625" customWidth="1"/>
    <col min="15" max="17" width="12.7109375" customWidth="1"/>
    <col min="18" max="18" width="16.7109375" customWidth="1"/>
    <col min="19" max="19" width="12.140625" customWidth="1"/>
    <col min="20" max="21" width="11.42578125" customWidth="1"/>
    <col min="22" max="22" width="12.7109375" customWidth="1"/>
    <col min="23" max="29" width="11.42578125" customWidth="1"/>
    <col min="30" max="30" width="17.140625" customWidth="1"/>
    <col min="31" max="31" width="13.42578125" customWidth="1"/>
    <col min="32" max="32" width="18" bestFit="1" customWidth="1"/>
    <col min="33" max="34" width="17" bestFit="1" customWidth="1"/>
    <col min="36" max="16384" width="11.42578125" style="33"/>
  </cols>
  <sheetData>
    <row r="1" spans="2:9" ht="9.75" customHeight="1" thickBot="1" x14ac:dyDescent="0.25">
      <c r="B1" s="1" t="s">
        <v>0</v>
      </c>
      <c r="C1" s="2"/>
      <c r="D1" s="2"/>
      <c r="E1" s="2"/>
      <c r="F1" s="2"/>
      <c r="G1" s="2"/>
      <c r="H1" s="2"/>
      <c r="I1" s="3"/>
    </row>
    <row r="2" spans="2:9" x14ac:dyDescent="0.2">
      <c r="B2" s="4" t="s">
        <v>1</v>
      </c>
      <c r="C2" s="5"/>
      <c r="D2" s="5"/>
      <c r="E2" s="5"/>
      <c r="F2" s="5"/>
      <c r="G2" s="5"/>
      <c r="H2" s="5"/>
      <c r="I2" s="6"/>
    </row>
    <row r="3" spans="2:9" x14ac:dyDescent="0.2">
      <c r="B3" s="7" t="s">
        <v>2</v>
      </c>
      <c r="C3" s="8"/>
      <c r="D3" s="8"/>
      <c r="E3" s="8"/>
      <c r="F3" s="8"/>
      <c r="G3" s="8"/>
      <c r="H3" s="8"/>
      <c r="I3" s="9"/>
    </row>
    <row r="4" spans="2:9" x14ac:dyDescent="0.2">
      <c r="B4" s="7" t="s">
        <v>3</v>
      </c>
      <c r="C4" s="8"/>
      <c r="D4" s="8"/>
      <c r="E4" s="8"/>
      <c r="F4" s="8"/>
      <c r="G4" s="8"/>
      <c r="H4" s="8"/>
      <c r="I4" s="9"/>
    </row>
    <row r="5" spans="2:9" ht="13.5" thickBot="1" x14ac:dyDescent="0.25">
      <c r="B5" s="10" t="s">
        <v>4</v>
      </c>
      <c r="C5" s="11"/>
      <c r="D5" s="11"/>
      <c r="E5" s="11"/>
      <c r="F5" s="11"/>
      <c r="G5" s="11"/>
      <c r="H5" s="11"/>
      <c r="I5" s="12"/>
    </row>
    <row r="6" spans="2:9" ht="24.75" thickBot="1" x14ac:dyDescent="0.25">
      <c r="B6" s="13" t="s">
        <v>5</v>
      </c>
      <c r="C6" s="14" t="s">
        <v>6</v>
      </c>
      <c r="D6" s="14" t="s">
        <v>7</v>
      </c>
      <c r="E6" s="14" t="s">
        <v>8</v>
      </c>
      <c r="F6" s="14" t="s">
        <v>9</v>
      </c>
      <c r="G6" s="14" t="s">
        <v>10</v>
      </c>
      <c r="H6" s="14" t="s">
        <v>11</v>
      </c>
      <c r="I6" s="15" t="s">
        <v>12</v>
      </c>
    </row>
    <row r="7" spans="2:9" ht="16.5" customHeight="1" x14ac:dyDescent="0.2">
      <c r="B7" s="16">
        <v>1</v>
      </c>
      <c r="C7" s="17" t="s">
        <v>13</v>
      </c>
      <c r="D7" s="18">
        <f>+D8+D62</f>
        <v>101340001000</v>
      </c>
      <c r="E7" s="18">
        <f>+E8+E62</f>
        <v>799630</v>
      </c>
      <c r="F7" s="18">
        <f>+F8+F62</f>
        <v>0</v>
      </c>
      <c r="G7" s="18">
        <f>+G8+G62</f>
        <v>101340800630</v>
      </c>
      <c r="H7" s="18">
        <f>+H8+H62</f>
        <v>60500127506</v>
      </c>
      <c r="I7" s="19">
        <f>+H7/G7</f>
        <v>0.59699673902211203</v>
      </c>
    </row>
    <row r="8" spans="2:9" ht="16.5" customHeight="1" x14ac:dyDescent="0.2">
      <c r="B8" s="20" t="s">
        <v>14</v>
      </c>
      <c r="C8" s="21" t="s">
        <v>15</v>
      </c>
      <c r="D8" s="22">
        <f>+D9+D18</f>
        <v>100604184000</v>
      </c>
      <c r="E8" s="22">
        <f>+E9+E18</f>
        <v>741008</v>
      </c>
      <c r="F8" s="22">
        <f>+F9+F18</f>
        <v>0</v>
      </c>
      <c r="G8" s="23">
        <f>+G9+G18</f>
        <v>100604925008</v>
      </c>
      <c r="H8" s="23">
        <f>+H9+H18</f>
        <v>60298691699</v>
      </c>
      <c r="I8" s="24">
        <f>+H8/G8</f>
        <v>0.59936123101533156</v>
      </c>
    </row>
    <row r="9" spans="2:9" ht="16.5" customHeight="1" x14ac:dyDescent="0.2">
      <c r="B9" s="25" t="s">
        <v>16</v>
      </c>
      <c r="C9" s="26" t="s">
        <v>17</v>
      </c>
      <c r="D9" s="27">
        <f>+D10</f>
        <v>59577062000</v>
      </c>
      <c r="E9" s="27">
        <f>+E10</f>
        <v>0</v>
      </c>
      <c r="F9" s="27">
        <f t="shared" ref="E9:G10" si="0">+F10</f>
        <v>0</v>
      </c>
      <c r="G9" s="27">
        <f>+G10</f>
        <v>59577062000</v>
      </c>
      <c r="H9" s="27">
        <f>+H10</f>
        <v>37829438575</v>
      </c>
      <c r="I9" s="28">
        <f t="shared" ref="I9:I16" si="1">+H9/G9</f>
        <v>0.63496650061394433</v>
      </c>
    </row>
    <row r="10" spans="2:9" ht="16.5" customHeight="1" x14ac:dyDescent="0.2">
      <c r="B10" s="25" t="s">
        <v>18</v>
      </c>
      <c r="C10" s="26" t="s">
        <v>19</v>
      </c>
      <c r="D10" s="27">
        <f>+D11</f>
        <v>59577062000</v>
      </c>
      <c r="E10" s="27">
        <f t="shared" si="0"/>
        <v>0</v>
      </c>
      <c r="F10" s="27">
        <f t="shared" si="0"/>
        <v>0</v>
      </c>
      <c r="G10" s="27">
        <f>+G11</f>
        <v>59577062000</v>
      </c>
      <c r="H10" s="27">
        <f>+H11</f>
        <v>37829438575</v>
      </c>
      <c r="I10" s="28">
        <f t="shared" si="1"/>
        <v>0.63496650061394433</v>
      </c>
    </row>
    <row r="11" spans="2:9" ht="16.5" customHeight="1" x14ac:dyDescent="0.2">
      <c r="B11" s="25" t="s">
        <v>20</v>
      </c>
      <c r="C11" s="26" t="s">
        <v>21</v>
      </c>
      <c r="D11" s="27">
        <f>+D12+D15</f>
        <v>59577062000</v>
      </c>
      <c r="E11" s="27">
        <f>+E12+E15</f>
        <v>0</v>
      </c>
      <c r="F11" s="27">
        <f>+F12+F15</f>
        <v>0</v>
      </c>
      <c r="G11" s="27">
        <f>+G12+G15</f>
        <v>59577062000</v>
      </c>
      <c r="H11" s="27">
        <f>+H12+H15</f>
        <v>37829438575</v>
      </c>
      <c r="I11" s="28">
        <f t="shared" si="1"/>
        <v>0.63496650061394433</v>
      </c>
    </row>
    <row r="12" spans="2:9" ht="16.5" customHeight="1" x14ac:dyDescent="0.2">
      <c r="B12" s="29" t="s">
        <v>22</v>
      </c>
      <c r="C12" s="30" t="s">
        <v>23</v>
      </c>
      <c r="D12" s="23">
        <f>SUM(D13:D14)</f>
        <v>57183980000</v>
      </c>
      <c r="E12" s="23">
        <f>SUM(E13:E14)</f>
        <v>0</v>
      </c>
      <c r="F12" s="23">
        <f>SUM(F13:F14)</f>
        <v>0</v>
      </c>
      <c r="G12" s="23">
        <f>SUM(G13:G14)</f>
        <v>57183980000</v>
      </c>
      <c r="H12" s="23">
        <f>SUM(H13:H14)</f>
        <v>37550334932</v>
      </c>
      <c r="I12" s="24">
        <f t="shared" si="1"/>
        <v>0.65665829716644419</v>
      </c>
    </row>
    <row r="13" spans="2:9" ht="16.5" customHeight="1" x14ac:dyDescent="0.2">
      <c r="B13" s="31" t="s">
        <v>24</v>
      </c>
      <c r="C13" s="32" t="s">
        <v>25</v>
      </c>
      <c r="D13" s="27">
        <v>56553595000</v>
      </c>
      <c r="E13" s="27"/>
      <c r="F13" s="27"/>
      <c r="G13" s="27">
        <f t="shared" ref="G13:G17" si="2">+D13+E13-F13</f>
        <v>56553595000</v>
      </c>
      <c r="H13" s="27">
        <v>29004453819</v>
      </c>
      <c r="I13" s="28">
        <f t="shared" si="1"/>
        <v>0.51286666778654832</v>
      </c>
    </row>
    <row r="14" spans="2:9" ht="16.5" customHeight="1" x14ac:dyDescent="0.2">
      <c r="B14" s="31" t="s">
        <v>26</v>
      </c>
      <c r="C14" s="32" t="s">
        <v>27</v>
      </c>
      <c r="D14" s="27">
        <v>630385000</v>
      </c>
      <c r="E14" s="27"/>
      <c r="F14" s="27"/>
      <c r="G14" s="27">
        <f t="shared" si="2"/>
        <v>630385000</v>
      </c>
      <c r="H14" s="27">
        <v>8545881113</v>
      </c>
      <c r="I14" s="28">
        <f>+H14/G14</f>
        <v>13.556606062961524</v>
      </c>
    </row>
    <row r="15" spans="2:9" ht="16.5" customHeight="1" x14ac:dyDescent="0.2">
      <c r="B15" s="29" t="s">
        <v>28</v>
      </c>
      <c r="C15" s="30" t="s">
        <v>29</v>
      </c>
      <c r="D15" s="23">
        <f>SUM(D16:D17)</f>
        <v>2393082000</v>
      </c>
      <c r="E15" s="23">
        <f>SUM(E16:E17)</f>
        <v>0</v>
      </c>
      <c r="F15" s="23">
        <f>SUM(F16:F17)</f>
        <v>0</v>
      </c>
      <c r="G15" s="23">
        <f>SUM(G16:G17)</f>
        <v>2393082000</v>
      </c>
      <c r="H15" s="23">
        <f>SUM(H16:H17)</f>
        <v>279103643</v>
      </c>
      <c r="I15" s="24">
        <f t="shared" si="1"/>
        <v>0.11662936873872271</v>
      </c>
    </row>
    <row r="16" spans="2:9" ht="16.5" customHeight="1" x14ac:dyDescent="0.2">
      <c r="B16" s="31" t="s">
        <v>30</v>
      </c>
      <c r="C16" s="32" t="s">
        <v>31</v>
      </c>
      <c r="D16" s="27">
        <v>2132632000</v>
      </c>
      <c r="E16" s="27">
        <v>0</v>
      </c>
      <c r="F16" s="27">
        <v>0</v>
      </c>
      <c r="G16" s="27">
        <f t="shared" si="2"/>
        <v>2132632000</v>
      </c>
      <c r="H16" s="27">
        <v>177330416</v>
      </c>
      <c r="I16" s="24">
        <f t="shared" si="1"/>
        <v>8.31509683808552E-2</v>
      </c>
    </row>
    <row r="17" spans="2:35" ht="16.5" customHeight="1" x14ac:dyDescent="0.2">
      <c r="B17" s="31" t="s">
        <v>32</v>
      </c>
      <c r="C17" s="32" t="s">
        <v>33</v>
      </c>
      <c r="D17" s="27">
        <v>260450000</v>
      </c>
      <c r="E17" s="27">
        <v>0</v>
      </c>
      <c r="F17" s="27">
        <v>0</v>
      </c>
      <c r="G17" s="27">
        <f t="shared" si="2"/>
        <v>260450000</v>
      </c>
      <c r="H17" s="27">
        <v>101773227</v>
      </c>
      <c r="I17" s="24">
        <f>+H17/G17</f>
        <v>0.39075917450566328</v>
      </c>
    </row>
    <row r="18" spans="2:35" ht="16.5" customHeight="1" x14ac:dyDescent="0.2">
      <c r="B18" s="29" t="s">
        <v>34</v>
      </c>
      <c r="C18" s="30" t="s">
        <v>35</v>
      </c>
      <c r="D18" s="34">
        <f>+D19+D25+D43+D56</f>
        <v>41027122000</v>
      </c>
      <c r="E18" s="34">
        <f>+E19+E25+E43+E56</f>
        <v>741008</v>
      </c>
      <c r="F18" s="34">
        <f>+F19+F25+F43+F56</f>
        <v>0</v>
      </c>
      <c r="G18" s="34">
        <f>+G19+G25+G43+G56</f>
        <v>41027863008</v>
      </c>
      <c r="H18" s="34">
        <f>+H19+H25+H43+H56</f>
        <v>22469253124</v>
      </c>
      <c r="I18" s="24">
        <f>+H18/G18</f>
        <v>0.54765838327038219</v>
      </c>
    </row>
    <row r="19" spans="2:35" ht="16.5" customHeight="1" x14ac:dyDescent="0.2">
      <c r="B19" s="25" t="s">
        <v>36</v>
      </c>
      <c r="C19" s="26" t="s">
        <v>37</v>
      </c>
      <c r="D19" s="27">
        <f>+D20</f>
        <v>2336068000</v>
      </c>
      <c r="E19" s="27">
        <f>+E20</f>
        <v>0</v>
      </c>
      <c r="F19" s="27">
        <f>+F20</f>
        <v>0</v>
      </c>
      <c r="G19" s="27">
        <f>+G20</f>
        <v>2336068000</v>
      </c>
      <c r="H19" s="27">
        <f>+H20</f>
        <v>1406826157</v>
      </c>
      <c r="I19" s="28">
        <f t="shared" ref="I19:I82" si="3">+H19/G19</f>
        <v>0.60221969437533496</v>
      </c>
    </row>
    <row r="20" spans="2:35" s="36" customFormat="1" ht="16.5" customHeight="1" x14ac:dyDescent="0.2">
      <c r="B20" s="25" t="s">
        <v>38</v>
      </c>
      <c r="C20" s="26" t="s">
        <v>39</v>
      </c>
      <c r="D20" s="35">
        <f>+D21</f>
        <v>2336068000</v>
      </c>
      <c r="E20" s="35">
        <f t="shared" ref="E20:F21" si="4">+E21</f>
        <v>0</v>
      </c>
      <c r="F20" s="35">
        <f t="shared" si="4"/>
        <v>0</v>
      </c>
      <c r="G20" s="35">
        <f>+G21</f>
        <v>2336068000</v>
      </c>
      <c r="H20" s="35">
        <f>+H21</f>
        <v>1406826157</v>
      </c>
      <c r="I20" s="28">
        <f t="shared" si="3"/>
        <v>0.60221969437533496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</row>
    <row r="21" spans="2:35" ht="16.5" customHeight="1" x14ac:dyDescent="0.2">
      <c r="B21" s="25" t="s">
        <v>40</v>
      </c>
      <c r="C21" s="37" t="s">
        <v>41</v>
      </c>
      <c r="D21" s="35">
        <f>+D22</f>
        <v>2336068000</v>
      </c>
      <c r="E21" s="35">
        <f t="shared" si="4"/>
        <v>0</v>
      </c>
      <c r="F21" s="35">
        <f t="shared" si="4"/>
        <v>0</v>
      </c>
      <c r="G21" s="35">
        <f>+E21+D21</f>
        <v>2336068000</v>
      </c>
      <c r="H21" s="35">
        <f>+H22</f>
        <v>1406826157</v>
      </c>
      <c r="I21" s="28">
        <f t="shared" si="3"/>
        <v>0.60221969437533496</v>
      </c>
    </row>
    <row r="22" spans="2:35" ht="16.5" customHeight="1" x14ac:dyDescent="0.2">
      <c r="B22" s="30" t="s">
        <v>40</v>
      </c>
      <c r="C22" s="30" t="s">
        <v>42</v>
      </c>
      <c r="D22" s="34">
        <f>SUM(D23:D24)</f>
        <v>2336068000</v>
      </c>
      <c r="E22" s="34">
        <f>SUM(E23:E24)</f>
        <v>0</v>
      </c>
      <c r="F22" s="34">
        <f>SUM(F23:F24)</f>
        <v>0</v>
      </c>
      <c r="G22" s="34">
        <f>SUM(G23:G24)</f>
        <v>2336068000</v>
      </c>
      <c r="H22" s="34">
        <f t="shared" ref="H22" si="5">SUM(H23:H24)</f>
        <v>1406826157</v>
      </c>
      <c r="I22" s="24">
        <f t="shared" si="3"/>
        <v>0.60221969437533496</v>
      </c>
    </row>
    <row r="23" spans="2:35" ht="16.5" customHeight="1" x14ac:dyDescent="0.2">
      <c r="B23" s="25" t="s">
        <v>43</v>
      </c>
      <c r="C23" s="26" t="s">
        <v>44</v>
      </c>
      <c r="D23" s="35">
        <v>2157820000</v>
      </c>
      <c r="E23" s="35"/>
      <c r="F23" s="35">
        <v>0</v>
      </c>
      <c r="G23" s="27">
        <f>+D23+E23-F23</f>
        <v>2157820000</v>
      </c>
      <c r="H23" s="35">
        <v>1224339582</v>
      </c>
      <c r="I23" s="28">
        <f t="shared" si="3"/>
        <v>0.56739653075789453</v>
      </c>
    </row>
    <row r="24" spans="2:35" ht="16.5" customHeight="1" x14ac:dyDescent="0.2">
      <c r="B24" s="25" t="s">
        <v>45</v>
      </c>
      <c r="C24" s="26" t="s">
        <v>46</v>
      </c>
      <c r="D24" s="35">
        <v>178248000</v>
      </c>
      <c r="E24" s="35"/>
      <c r="F24" s="35">
        <v>0</v>
      </c>
      <c r="G24" s="27">
        <f>+D24+E24-F24</f>
        <v>178248000</v>
      </c>
      <c r="H24" s="35">
        <v>182486575</v>
      </c>
      <c r="I24" s="28">
        <f t="shared" si="3"/>
        <v>1.023779088685427</v>
      </c>
    </row>
    <row r="25" spans="2:35" ht="16.5" customHeight="1" x14ac:dyDescent="0.2">
      <c r="B25" s="30" t="s">
        <v>47</v>
      </c>
      <c r="C25" s="30" t="s">
        <v>48</v>
      </c>
      <c r="D25" s="34">
        <f>+D26+D27+D30+D33+D36+D39+D42</f>
        <v>37038805000</v>
      </c>
      <c r="E25" s="34">
        <f>+E26+E27+E30+E33+E36+E39+E42</f>
        <v>0</v>
      </c>
      <c r="F25" s="34">
        <f>+F26+F27+F30+F33+F36+F39+F42</f>
        <v>0</v>
      </c>
      <c r="G25" s="34">
        <f>+G26+G27+G30+G33+G36+G39+G42</f>
        <v>37038805000</v>
      </c>
      <c r="H25" s="34">
        <f>+H26+H27+H30+H33+H36+H39+H42</f>
        <v>20230915940</v>
      </c>
      <c r="I25" s="24">
        <f t="shared" si="3"/>
        <v>0.54620865710975286</v>
      </c>
    </row>
    <row r="26" spans="2:35" ht="16.5" customHeight="1" x14ac:dyDescent="0.2">
      <c r="B26" s="30" t="s">
        <v>49</v>
      </c>
      <c r="C26" s="30" t="s">
        <v>50</v>
      </c>
      <c r="D26" s="23">
        <v>718974000</v>
      </c>
      <c r="E26" s="23"/>
      <c r="F26" s="23">
        <v>0</v>
      </c>
      <c r="G26" s="23">
        <f>+D26+E26-F26</f>
        <v>718974000</v>
      </c>
      <c r="H26" s="23">
        <v>481624761</v>
      </c>
      <c r="I26" s="24">
        <f t="shared" si="3"/>
        <v>0.66987785511019871</v>
      </c>
    </row>
    <row r="27" spans="2:35" ht="16.5" customHeight="1" x14ac:dyDescent="0.2">
      <c r="B27" s="30" t="s">
        <v>51</v>
      </c>
      <c r="C27" s="30" t="s">
        <v>52</v>
      </c>
      <c r="D27" s="34">
        <f>SUM(D28:D29)</f>
        <v>638142000</v>
      </c>
      <c r="E27" s="34">
        <v>0</v>
      </c>
      <c r="F27" s="34">
        <v>0</v>
      </c>
      <c r="G27" s="34">
        <f>SUM(G28:G29)</f>
        <v>638142000</v>
      </c>
      <c r="H27" s="34">
        <f>SUM(H28:H29)</f>
        <v>231955943</v>
      </c>
      <c r="I27" s="24">
        <f t="shared" si="3"/>
        <v>0.36348640741402383</v>
      </c>
    </row>
    <row r="28" spans="2:35" ht="16.5" customHeight="1" x14ac:dyDescent="0.2">
      <c r="B28" s="25" t="s">
        <v>53</v>
      </c>
      <c r="C28" s="26" t="s">
        <v>54</v>
      </c>
      <c r="D28" s="35">
        <v>378175000</v>
      </c>
      <c r="E28" s="35">
        <v>0</v>
      </c>
      <c r="F28" s="35">
        <v>0</v>
      </c>
      <c r="G28" s="27">
        <f t="shared" ref="G28:G41" si="6">+D28+E28-F28</f>
        <v>378175000</v>
      </c>
      <c r="H28" s="27">
        <v>47669061</v>
      </c>
      <c r="I28" s="28">
        <f t="shared" si="3"/>
        <v>0.12605027037747074</v>
      </c>
    </row>
    <row r="29" spans="2:35" ht="16.5" customHeight="1" x14ac:dyDescent="0.2">
      <c r="B29" s="25" t="s">
        <v>55</v>
      </c>
      <c r="C29" s="26" t="s">
        <v>56</v>
      </c>
      <c r="D29" s="35">
        <v>259967000</v>
      </c>
      <c r="E29" s="35">
        <v>0</v>
      </c>
      <c r="F29" s="35">
        <v>0</v>
      </c>
      <c r="G29" s="27">
        <f t="shared" si="6"/>
        <v>259967000</v>
      </c>
      <c r="H29" s="27">
        <v>184286882</v>
      </c>
      <c r="I29" s="28">
        <f t="shared" si="3"/>
        <v>0.7088856739509245</v>
      </c>
    </row>
    <row r="30" spans="2:35" ht="16.5" customHeight="1" x14ac:dyDescent="0.2">
      <c r="B30" s="29" t="s">
        <v>57</v>
      </c>
      <c r="C30" s="30" t="s">
        <v>58</v>
      </c>
      <c r="D30" s="34">
        <f>SUM(D31:D32)</f>
        <v>2029100000</v>
      </c>
      <c r="E30" s="34">
        <f>SUM(E31:E32)</f>
        <v>0</v>
      </c>
      <c r="F30" s="34">
        <f>SUM(F31:F32)</f>
        <v>0</v>
      </c>
      <c r="G30" s="34">
        <f>SUM(G31:G32)</f>
        <v>2029100000</v>
      </c>
      <c r="H30" s="34">
        <f>SUM(H31:H32)</f>
        <v>1491943305</v>
      </c>
      <c r="I30" s="24">
        <f t="shared" si="3"/>
        <v>0.73527342417820707</v>
      </c>
    </row>
    <row r="31" spans="2:35" ht="16.5" customHeight="1" x14ac:dyDescent="0.2">
      <c r="B31" s="25" t="s">
        <v>59</v>
      </c>
      <c r="C31" s="26" t="s">
        <v>60</v>
      </c>
      <c r="D31" s="35">
        <v>1510000000</v>
      </c>
      <c r="E31" s="35"/>
      <c r="F31" s="35">
        <v>0</v>
      </c>
      <c r="G31" s="27">
        <f t="shared" si="6"/>
        <v>1510000000</v>
      </c>
      <c r="H31" s="27">
        <v>1151644354</v>
      </c>
      <c r="I31" s="28">
        <f t="shared" si="3"/>
        <v>0.76267838013245037</v>
      </c>
    </row>
    <row r="32" spans="2:35" ht="16.5" customHeight="1" x14ac:dyDescent="0.2">
      <c r="B32" s="25" t="s">
        <v>61</v>
      </c>
      <c r="C32" s="26" t="s">
        <v>62</v>
      </c>
      <c r="D32" s="35">
        <v>519100000</v>
      </c>
      <c r="E32" s="35"/>
      <c r="F32" s="35">
        <v>0</v>
      </c>
      <c r="G32" s="27">
        <f t="shared" si="6"/>
        <v>519100000</v>
      </c>
      <c r="H32" s="27">
        <v>340298951</v>
      </c>
      <c r="I32" s="28">
        <f t="shared" si="3"/>
        <v>0.65555567520708924</v>
      </c>
    </row>
    <row r="33" spans="2:35" ht="16.5" customHeight="1" x14ac:dyDescent="0.2">
      <c r="B33" s="29" t="s">
        <v>63</v>
      </c>
      <c r="C33" s="38" t="s">
        <v>64</v>
      </c>
      <c r="D33" s="34">
        <f>SUM(D34:D35)</f>
        <v>8905380000</v>
      </c>
      <c r="E33" s="34">
        <f>SUM(E34:E35)</f>
        <v>0</v>
      </c>
      <c r="F33" s="34">
        <f>SUM(F34:F35)</f>
        <v>0</v>
      </c>
      <c r="G33" s="34">
        <f>SUM(G34:G35)</f>
        <v>8905380000</v>
      </c>
      <c r="H33" s="34">
        <f>SUM(H34:H35)</f>
        <v>6303815734</v>
      </c>
      <c r="I33" s="24">
        <f>+H33/G33</f>
        <v>0.70786600167539171</v>
      </c>
    </row>
    <row r="34" spans="2:35" ht="16.5" customHeight="1" x14ac:dyDescent="0.2">
      <c r="B34" s="25" t="s">
        <v>65</v>
      </c>
      <c r="C34" s="37" t="s">
        <v>66</v>
      </c>
      <c r="D34" s="35">
        <v>3784000000</v>
      </c>
      <c r="E34" s="35"/>
      <c r="F34" s="35">
        <v>0</v>
      </c>
      <c r="G34" s="27">
        <f t="shared" si="6"/>
        <v>3784000000</v>
      </c>
      <c r="H34" s="39">
        <v>3148056518</v>
      </c>
      <c r="I34" s="28">
        <f>+H34/G34</f>
        <v>0.83193882610993652</v>
      </c>
    </row>
    <row r="35" spans="2:35" ht="16.5" customHeight="1" x14ac:dyDescent="0.2">
      <c r="B35" s="25" t="s">
        <v>67</v>
      </c>
      <c r="C35" s="37" t="s">
        <v>68</v>
      </c>
      <c r="D35" s="35">
        <v>5121380000</v>
      </c>
      <c r="E35" s="35"/>
      <c r="F35" s="35">
        <v>0</v>
      </c>
      <c r="G35" s="27">
        <f t="shared" si="6"/>
        <v>5121380000</v>
      </c>
      <c r="H35" s="27">
        <v>3155759216</v>
      </c>
      <c r="I35" s="28">
        <f>+H35/G35</f>
        <v>0.6161931385681203</v>
      </c>
    </row>
    <row r="36" spans="2:35" ht="16.5" customHeight="1" x14ac:dyDescent="0.2">
      <c r="B36" s="29" t="s">
        <v>69</v>
      </c>
      <c r="C36" s="30" t="s">
        <v>70</v>
      </c>
      <c r="D36" s="34">
        <f>SUM(D37:D38)</f>
        <v>524089000</v>
      </c>
      <c r="E36" s="34">
        <f>SUM(E37:E38)</f>
        <v>0</v>
      </c>
      <c r="F36" s="34">
        <f>SUM(F37:F38)</f>
        <v>0</v>
      </c>
      <c r="G36" s="34">
        <f>SUM(G37:G38)</f>
        <v>524089000</v>
      </c>
      <c r="H36" s="34">
        <f t="shared" ref="H36" si="7">SUM(H37:H38)</f>
        <v>36907297</v>
      </c>
      <c r="I36" s="24">
        <f t="shared" si="3"/>
        <v>7.0421811944154519E-2</v>
      </c>
    </row>
    <row r="37" spans="2:35" ht="16.5" customHeight="1" x14ac:dyDescent="0.2">
      <c r="B37" s="25" t="s">
        <v>71</v>
      </c>
      <c r="C37" s="26" t="s">
        <v>72</v>
      </c>
      <c r="D37" s="35">
        <v>324089000</v>
      </c>
      <c r="E37" s="35"/>
      <c r="F37" s="35">
        <v>0</v>
      </c>
      <c r="G37" s="27">
        <f t="shared" si="6"/>
        <v>324089000</v>
      </c>
      <c r="H37" s="35">
        <v>29997539</v>
      </c>
      <c r="I37" s="28">
        <f t="shared" si="3"/>
        <v>9.2559571599159493E-2</v>
      </c>
    </row>
    <row r="38" spans="2:35" ht="16.5" customHeight="1" x14ac:dyDescent="0.2">
      <c r="B38" s="25" t="s">
        <v>73</v>
      </c>
      <c r="C38" s="26" t="s">
        <v>74</v>
      </c>
      <c r="D38" s="35">
        <v>200000000</v>
      </c>
      <c r="E38" s="35"/>
      <c r="F38" s="35">
        <v>0</v>
      </c>
      <c r="G38" s="27">
        <f t="shared" si="6"/>
        <v>200000000</v>
      </c>
      <c r="H38" s="35">
        <v>6909758</v>
      </c>
      <c r="I38" s="28">
        <f t="shared" si="3"/>
        <v>3.4548790000000003E-2</v>
      </c>
    </row>
    <row r="39" spans="2:35" ht="16.5" customHeight="1" x14ac:dyDescent="0.2">
      <c r="B39" s="29" t="s">
        <v>75</v>
      </c>
      <c r="C39" s="30" t="s">
        <v>76</v>
      </c>
      <c r="D39" s="34">
        <f>SUM(D40:D41)</f>
        <v>24220651000</v>
      </c>
      <c r="E39" s="34">
        <f>SUM(E40:E41)</f>
        <v>0</v>
      </c>
      <c r="F39" s="34">
        <f>SUM(F40:F41)</f>
        <v>0</v>
      </c>
      <c r="G39" s="34">
        <f>SUM(G40:G41)</f>
        <v>24220651000</v>
      </c>
      <c r="H39" s="34">
        <f t="shared" ref="H39" si="8">SUM(H40:H41)</f>
        <v>11684334900</v>
      </c>
      <c r="I39" s="24">
        <f t="shared" si="3"/>
        <v>0.482412091235698</v>
      </c>
    </row>
    <row r="40" spans="2:35" ht="16.5" customHeight="1" x14ac:dyDescent="0.2">
      <c r="B40" s="25" t="s">
        <v>77</v>
      </c>
      <c r="C40" s="26" t="s">
        <v>78</v>
      </c>
      <c r="D40" s="35">
        <v>22202263000</v>
      </c>
      <c r="E40" s="35">
        <v>0</v>
      </c>
      <c r="F40" s="35">
        <v>0</v>
      </c>
      <c r="G40" s="27">
        <f t="shared" si="6"/>
        <v>22202263000</v>
      </c>
      <c r="H40" s="35">
        <v>11033260900</v>
      </c>
      <c r="I40" s="28">
        <f t="shared" si="3"/>
        <v>0.49694307737909421</v>
      </c>
    </row>
    <row r="41" spans="2:35" ht="16.5" customHeight="1" x14ac:dyDescent="0.2">
      <c r="B41" s="25" t="s">
        <v>79</v>
      </c>
      <c r="C41" s="26" t="s">
        <v>80</v>
      </c>
      <c r="D41" s="35">
        <v>2018388000</v>
      </c>
      <c r="E41" s="35">
        <v>0</v>
      </c>
      <c r="F41" s="35">
        <v>0</v>
      </c>
      <c r="G41" s="27">
        <f t="shared" si="6"/>
        <v>2018388000</v>
      </c>
      <c r="H41" s="35">
        <v>651074000</v>
      </c>
      <c r="I41" s="28">
        <f t="shared" si="3"/>
        <v>0.32257127965485327</v>
      </c>
    </row>
    <row r="42" spans="2:35" ht="16.5" customHeight="1" x14ac:dyDescent="0.2">
      <c r="B42" s="29" t="s">
        <v>81</v>
      </c>
      <c r="C42" s="30" t="s">
        <v>82</v>
      </c>
      <c r="D42" s="34">
        <v>2469000</v>
      </c>
      <c r="E42" s="34"/>
      <c r="F42" s="34">
        <v>0</v>
      </c>
      <c r="G42" s="23">
        <f>+D42+E42-F42</f>
        <v>2469000</v>
      </c>
      <c r="H42" s="23">
        <v>334000</v>
      </c>
      <c r="I42" s="24">
        <f t="shared" si="3"/>
        <v>0.13527744025921426</v>
      </c>
    </row>
    <row r="43" spans="2:35" ht="16.5" customHeight="1" x14ac:dyDescent="0.2">
      <c r="B43" s="25" t="s">
        <v>83</v>
      </c>
      <c r="C43" s="26" t="s">
        <v>84</v>
      </c>
      <c r="D43" s="34">
        <f>+D44+D48</f>
        <v>725288000</v>
      </c>
      <c r="E43" s="34">
        <f>+E44+E48</f>
        <v>741008</v>
      </c>
      <c r="F43" s="34">
        <f>+F44+F48</f>
        <v>0</v>
      </c>
      <c r="G43" s="34">
        <f>+G44+G48</f>
        <v>726029008</v>
      </c>
      <c r="H43" s="34">
        <f>+H44+H48</f>
        <v>416886059</v>
      </c>
      <c r="I43" s="24">
        <f t="shared" si="3"/>
        <v>0.57420027906102622</v>
      </c>
    </row>
    <row r="44" spans="2:35" ht="16.5" customHeight="1" x14ac:dyDescent="0.2">
      <c r="B44" s="29" t="s">
        <v>85</v>
      </c>
      <c r="C44" s="30" t="s">
        <v>86</v>
      </c>
      <c r="D44" s="34">
        <f>SUM(D46:D47)</f>
        <v>337475000</v>
      </c>
      <c r="E44" s="34">
        <f>SUM(E46:E47)</f>
        <v>0</v>
      </c>
      <c r="F44" s="34">
        <f>SUM(F46:F47)</f>
        <v>0</v>
      </c>
      <c r="G44" s="34">
        <f>SUM(G46:G47)</f>
        <v>337475000</v>
      </c>
      <c r="H44" s="34">
        <f>SUM(H46:H47)</f>
        <v>67225045</v>
      </c>
      <c r="I44" s="24">
        <f t="shared" si="3"/>
        <v>0.19920007407956145</v>
      </c>
    </row>
    <row r="45" spans="2:35" s="36" customFormat="1" ht="16.5" customHeight="1" x14ac:dyDescent="0.2">
      <c r="B45" s="29" t="s">
        <v>87</v>
      </c>
      <c r="C45" s="30" t="s">
        <v>88</v>
      </c>
      <c r="D45" s="23">
        <f>+D46+D47</f>
        <v>337475000</v>
      </c>
      <c r="E45" s="23">
        <f>+E46+E47</f>
        <v>0</v>
      </c>
      <c r="F45" s="23">
        <f>+F46+F47</f>
        <v>0</v>
      </c>
      <c r="G45" s="23">
        <f>+D45+E45-F45</f>
        <v>337475000</v>
      </c>
      <c r="H45" s="23">
        <f>+H46+H47</f>
        <v>67225045</v>
      </c>
      <c r="I45" s="24">
        <f t="shared" si="3"/>
        <v>0.19920007407956145</v>
      </c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</row>
    <row r="46" spans="2:35" ht="16.5" customHeight="1" x14ac:dyDescent="0.2">
      <c r="B46" s="25" t="s">
        <v>89</v>
      </c>
      <c r="C46" s="26" t="s">
        <v>90</v>
      </c>
      <c r="D46" s="27">
        <v>211220000</v>
      </c>
      <c r="E46" s="34"/>
      <c r="F46" s="34">
        <v>0</v>
      </c>
      <c r="G46" s="27">
        <f t="shared" ref="G46:G47" si="9">+D46+E46-F46</f>
        <v>211220000</v>
      </c>
      <c r="H46" s="27">
        <v>43773000</v>
      </c>
      <c r="I46" s="28">
        <f t="shared" si="3"/>
        <v>0.20723889783164473</v>
      </c>
    </row>
    <row r="47" spans="2:35" ht="16.5" customHeight="1" x14ac:dyDescent="0.2">
      <c r="B47" s="25" t="s">
        <v>91</v>
      </c>
      <c r="C47" s="26" t="s">
        <v>92</v>
      </c>
      <c r="D47" s="27">
        <v>126255000</v>
      </c>
      <c r="E47" s="34"/>
      <c r="F47" s="34">
        <v>0</v>
      </c>
      <c r="G47" s="27">
        <f t="shared" si="9"/>
        <v>126255000</v>
      </c>
      <c r="H47" s="27">
        <v>23452045</v>
      </c>
      <c r="I47" s="28">
        <f t="shared" si="3"/>
        <v>0.18575141578551344</v>
      </c>
    </row>
    <row r="48" spans="2:35" ht="16.5" customHeight="1" x14ac:dyDescent="0.2">
      <c r="B48" s="29" t="s">
        <v>93</v>
      </c>
      <c r="C48" s="30" t="s">
        <v>94</v>
      </c>
      <c r="D48" s="34">
        <f>SUM(D49:D55)</f>
        <v>387813000</v>
      </c>
      <c r="E48" s="34">
        <f>SUM(E49:E55)</f>
        <v>741008</v>
      </c>
      <c r="F48" s="34">
        <f>SUM(F49:F55)</f>
        <v>0</v>
      </c>
      <c r="G48" s="34">
        <f>SUM(G49:G55)</f>
        <v>388554008</v>
      </c>
      <c r="H48" s="34">
        <f>SUM(H49:H55)</f>
        <v>349661014</v>
      </c>
      <c r="I48" s="24">
        <f t="shared" si="3"/>
        <v>0.89990324845651826</v>
      </c>
    </row>
    <row r="49" spans="2:35" ht="15.95" customHeight="1" x14ac:dyDescent="0.2">
      <c r="B49" s="25" t="s">
        <v>95</v>
      </c>
      <c r="C49" s="26" t="s">
        <v>96</v>
      </c>
      <c r="D49" s="35">
        <v>58663000</v>
      </c>
      <c r="E49" s="34">
        <v>0</v>
      </c>
      <c r="F49" s="34">
        <v>0</v>
      </c>
      <c r="G49" s="27">
        <f t="shared" ref="G49:G55" si="10">+D49+E49-F49</f>
        <v>58663000</v>
      </c>
      <c r="H49" s="27">
        <v>204813118</v>
      </c>
      <c r="I49" s="28">
        <f t="shared" si="3"/>
        <v>3.4913509026132314</v>
      </c>
    </row>
    <row r="50" spans="2:35" ht="15.95" customHeight="1" x14ac:dyDescent="0.2">
      <c r="B50" s="25" t="s">
        <v>97</v>
      </c>
      <c r="C50" s="26" t="s">
        <v>98</v>
      </c>
      <c r="D50" s="35">
        <v>36375000</v>
      </c>
      <c r="E50" s="35">
        <v>0</v>
      </c>
      <c r="F50" s="34">
        <v>0</v>
      </c>
      <c r="G50" s="27">
        <f t="shared" si="10"/>
        <v>36375000</v>
      </c>
      <c r="H50" s="27">
        <v>45755451</v>
      </c>
      <c r="I50" s="28">
        <f t="shared" si="3"/>
        <v>1.2578818144329897</v>
      </c>
    </row>
    <row r="51" spans="2:35" ht="15.95" customHeight="1" x14ac:dyDescent="0.2">
      <c r="B51" s="25" t="s">
        <v>99</v>
      </c>
      <c r="C51" s="26" t="s">
        <v>100</v>
      </c>
      <c r="D51" s="35">
        <v>257700000</v>
      </c>
      <c r="E51" s="35">
        <v>0</v>
      </c>
      <c r="F51" s="34">
        <v>0</v>
      </c>
      <c r="G51" s="27">
        <f t="shared" si="10"/>
        <v>257700000</v>
      </c>
      <c r="H51" s="27">
        <v>68334225</v>
      </c>
      <c r="I51" s="28">
        <f t="shared" si="3"/>
        <v>0.26516967403958092</v>
      </c>
    </row>
    <row r="52" spans="2:35" ht="15.95" customHeight="1" x14ac:dyDescent="0.2">
      <c r="B52" s="25" t="s">
        <v>101</v>
      </c>
      <c r="C52" s="26" t="s">
        <v>102</v>
      </c>
      <c r="D52" s="35">
        <v>5264000</v>
      </c>
      <c r="E52" s="35">
        <f>159374+124143+179265+150107+128119</f>
        <v>741008</v>
      </c>
      <c r="F52" s="35">
        <v>0</v>
      </c>
      <c r="G52" s="27">
        <f t="shared" si="10"/>
        <v>6005008</v>
      </c>
      <c r="H52" s="27">
        <v>15790997</v>
      </c>
      <c r="I52" s="28">
        <f t="shared" si="3"/>
        <v>2.6296379621808996</v>
      </c>
    </row>
    <row r="53" spans="2:35" ht="15.95" customHeight="1" x14ac:dyDescent="0.2">
      <c r="B53" s="25" t="s">
        <v>103</v>
      </c>
      <c r="C53" s="26" t="s">
        <v>104</v>
      </c>
      <c r="D53" s="35">
        <v>8611000</v>
      </c>
      <c r="E53" s="35">
        <v>0</v>
      </c>
      <c r="F53" s="34">
        <v>0</v>
      </c>
      <c r="G53" s="27">
        <f t="shared" si="10"/>
        <v>8611000</v>
      </c>
      <c r="H53" s="27">
        <v>4221234</v>
      </c>
      <c r="I53" s="28">
        <f t="shared" si="3"/>
        <v>0.49021414469864127</v>
      </c>
    </row>
    <row r="54" spans="2:35" ht="15.95" customHeight="1" x14ac:dyDescent="0.2">
      <c r="B54" s="25" t="s">
        <v>105</v>
      </c>
      <c r="C54" s="26" t="s">
        <v>106</v>
      </c>
      <c r="D54" s="35">
        <v>10000000</v>
      </c>
      <c r="E54" s="35">
        <v>0</v>
      </c>
      <c r="F54" s="34">
        <v>0</v>
      </c>
      <c r="G54" s="27">
        <f t="shared" si="10"/>
        <v>10000000</v>
      </c>
      <c r="H54" s="27">
        <v>7468761</v>
      </c>
      <c r="I54" s="28">
        <f t="shared" si="3"/>
        <v>0.74687610000000004</v>
      </c>
    </row>
    <row r="55" spans="2:35" ht="15.95" customHeight="1" x14ac:dyDescent="0.2">
      <c r="B55" s="25" t="s">
        <v>107</v>
      </c>
      <c r="C55" s="26" t="s">
        <v>108</v>
      </c>
      <c r="D55" s="35">
        <v>11200000</v>
      </c>
      <c r="E55" s="35">
        <v>0</v>
      </c>
      <c r="F55" s="34">
        <v>0</v>
      </c>
      <c r="G55" s="27">
        <f t="shared" si="10"/>
        <v>11200000</v>
      </c>
      <c r="H55" s="27">
        <v>3277228</v>
      </c>
      <c r="I55" s="28">
        <f t="shared" si="3"/>
        <v>0.29260964285714286</v>
      </c>
    </row>
    <row r="56" spans="2:35" ht="15.75" customHeight="1" x14ac:dyDescent="0.2">
      <c r="B56" s="25" t="s">
        <v>109</v>
      </c>
      <c r="C56" s="26" t="s">
        <v>110</v>
      </c>
      <c r="D56" s="23">
        <f>+D57</f>
        <v>926961000</v>
      </c>
      <c r="E56" s="23">
        <f t="shared" ref="E56:H56" si="11">+E57</f>
        <v>0</v>
      </c>
      <c r="F56" s="23">
        <f t="shared" si="11"/>
        <v>0</v>
      </c>
      <c r="G56" s="23">
        <f t="shared" si="11"/>
        <v>926961000</v>
      </c>
      <c r="H56" s="23">
        <f t="shared" si="11"/>
        <v>414624968</v>
      </c>
      <c r="I56" s="24">
        <f>+H56/G56</f>
        <v>0.44729494336870701</v>
      </c>
    </row>
    <row r="57" spans="2:35" s="36" customFormat="1" ht="16.5" customHeight="1" x14ac:dyDescent="0.2">
      <c r="B57" s="25" t="s">
        <v>111</v>
      </c>
      <c r="C57" s="26" t="s">
        <v>112</v>
      </c>
      <c r="D57" s="35">
        <f t="shared" ref="D57:H58" si="12">+D58</f>
        <v>926961000</v>
      </c>
      <c r="E57" s="35">
        <f t="shared" si="12"/>
        <v>0</v>
      </c>
      <c r="F57" s="35">
        <f t="shared" si="12"/>
        <v>0</v>
      </c>
      <c r="G57" s="35">
        <f t="shared" si="12"/>
        <v>926961000</v>
      </c>
      <c r="H57" s="35">
        <f>+H58</f>
        <v>414624968</v>
      </c>
      <c r="I57" s="28">
        <f t="shared" si="3"/>
        <v>0.44729494336870701</v>
      </c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</row>
    <row r="58" spans="2:35" s="36" customFormat="1" ht="16.5" customHeight="1" x14ac:dyDescent="0.2">
      <c r="B58" s="25" t="s">
        <v>113</v>
      </c>
      <c r="C58" s="26" t="s">
        <v>114</v>
      </c>
      <c r="D58" s="35">
        <f t="shared" si="12"/>
        <v>926961000</v>
      </c>
      <c r="E58" s="35">
        <f>+E59</f>
        <v>0</v>
      </c>
      <c r="F58" s="35">
        <f t="shared" si="12"/>
        <v>0</v>
      </c>
      <c r="G58" s="35">
        <f t="shared" si="12"/>
        <v>926961000</v>
      </c>
      <c r="H58" s="35">
        <f t="shared" si="12"/>
        <v>414624968</v>
      </c>
      <c r="I58" s="28">
        <f t="shared" si="3"/>
        <v>0.44729494336870701</v>
      </c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</row>
    <row r="59" spans="2:35" ht="16.5" customHeight="1" x14ac:dyDescent="0.2">
      <c r="B59" s="29" t="s">
        <v>115</v>
      </c>
      <c r="C59" s="30" t="s">
        <v>116</v>
      </c>
      <c r="D59" s="34">
        <f>SUM(D60:D61)</f>
        <v>926961000</v>
      </c>
      <c r="E59" s="34">
        <f>SUM(E60:E61)</f>
        <v>0</v>
      </c>
      <c r="F59" s="34">
        <f>SUM(F60:F61)</f>
        <v>0</v>
      </c>
      <c r="G59" s="34">
        <f>SUM(G60:G61)</f>
        <v>926961000</v>
      </c>
      <c r="H59" s="34">
        <f>SUM(H60:H61)</f>
        <v>414624968</v>
      </c>
      <c r="I59" s="24">
        <f t="shared" si="3"/>
        <v>0.44729494336870701</v>
      </c>
    </row>
    <row r="60" spans="2:35" ht="16.5" customHeight="1" x14ac:dyDescent="0.2">
      <c r="B60" s="25" t="s">
        <v>117</v>
      </c>
      <c r="C60" s="26" t="s">
        <v>118</v>
      </c>
      <c r="D60" s="35">
        <v>782961000</v>
      </c>
      <c r="E60" s="34">
        <v>0</v>
      </c>
      <c r="F60" s="34">
        <v>0</v>
      </c>
      <c r="G60" s="27">
        <f>+D60+E60-F60</f>
        <v>782961000</v>
      </c>
      <c r="H60" s="35">
        <v>321883148</v>
      </c>
      <c r="I60" s="28">
        <f t="shared" si="3"/>
        <v>0.41111006550773282</v>
      </c>
    </row>
    <row r="61" spans="2:35" ht="16.5" customHeight="1" x14ac:dyDescent="0.2">
      <c r="B61" s="25" t="s">
        <v>119</v>
      </c>
      <c r="C61" s="26" t="s">
        <v>120</v>
      </c>
      <c r="D61" s="35">
        <v>144000000</v>
      </c>
      <c r="E61" s="34">
        <v>0</v>
      </c>
      <c r="F61" s="34">
        <v>0</v>
      </c>
      <c r="G61" s="27">
        <f>+D61+E61-F61</f>
        <v>144000000</v>
      </c>
      <c r="H61" s="35">
        <v>92741820</v>
      </c>
      <c r="I61" s="28">
        <f t="shared" si="3"/>
        <v>0.64404041666666667</v>
      </c>
    </row>
    <row r="62" spans="2:35" s="36" customFormat="1" ht="16.5" customHeight="1" x14ac:dyDescent="0.2">
      <c r="B62" s="29" t="s">
        <v>121</v>
      </c>
      <c r="C62" s="30" t="s">
        <v>122</v>
      </c>
      <c r="D62" s="34">
        <f>+D63+D73</f>
        <v>735817000</v>
      </c>
      <c r="E62" s="34">
        <f t="shared" ref="E62:H62" si="13">+E63+E73</f>
        <v>58622</v>
      </c>
      <c r="F62" s="34">
        <f t="shared" si="13"/>
        <v>0</v>
      </c>
      <c r="G62" s="34">
        <f t="shared" si="13"/>
        <v>735875622</v>
      </c>
      <c r="H62" s="34">
        <f t="shared" si="13"/>
        <v>201435807</v>
      </c>
      <c r="I62" s="24">
        <f>+H62/G62</f>
        <v>0.27373621435172368</v>
      </c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</row>
    <row r="63" spans="2:35" s="36" customFormat="1" ht="16.5" customHeight="1" x14ac:dyDescent="0.2">
      <c r="B63" s="25" t="s">
        <v>123</v>
      </c>
      <c r="C63" s="26" t="s">
        <v>124</v>
      </c>
      <c r="D63" s="34">
        <f>+D64</f>
        <v>54465000</v>
      </c>
      <c r="E63" s="34">
        <f>+E64</f>
        <v>58622</v>
      </c>
      <c r="F63" s="34">
        <f t="shared" ref="F63:G63" si="14">+F64</f>
        <v>0</v>
      </c>
      <c r="G63" s="34">
        <f t="shared" si="14"/>
        <v>54523622</v>
      </c>
      <c r="H63" s="34">
        <f>+H64</f>
        <v>6435807</v>
      </c>
      <c r="I63" s="24">
        <f t="shared" si="3"/>
        <v>0.11803704089944722</v>
      </c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</row>
    <row r="64" spans="2:35" s="36" customFormat="1" ht="16.5" customHeight="1" x14ac:dyDescent="0.2">
      <c r="B64" s="29" t="s">
        <v>125</v>
      </c>
      <c r="C64" s="30" t="s">
        <v>126</v>
      </c>
      <c r="D64" s="34">
        <f>SUM(D65:D72)</f>
        <v>54465000</v>
      </c>
      <c r="E64" s="34">
        <f>SUM(E65:E72)</f>
        <v>58622</v>
      </c>
      <c r="F64" s="34">
        <f>SUM(F65:F72)</f>
        <v>0</v>
      </c>
      <c r="G64" s="34">
        <f>SUM(G65:G72)</f>
        <v>54523622</v>
      </c>
      <c r="H64" s="34">
        <f>SUM(H65:H72)</f>
        <v>6435807</v>
      </c>
      <c r="I64" s="24">
        <f t="shared" si="3"/>
        <v>0.11803704089944722</v>
      </c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</row>
    <row r="65" spans="2:35" s="36" customFormat="1" ht="16.5" customHeight="1" x14ac:dyDescent="0.2">
      <c r="B65" s="25" t="s">
        <v>127</v>
      </c>
      <c r="C65" s="26" t="s">
        <v>128</v>
      </c>
      <c r="D65" s="35">
        <v>39588000</v>
      </c>
      <c r="E65" s="34">
        <v>0</v>
      </c>
      <c r="F65" s="34">
        <v>0</v>
      </c>
      <c r="G65" s="27">
        <f t="shared" ref="G65:G72" si="15">+D65+E65-F65</f>
        <v>39588000</v>
      </c>
      <c r="H65" s="35">
        <v>3353564</v>
      </c>
      <c r="I65" s="28">
        <f t="shared" si="3"/>
        <v>8.4711629786804077E-2</v>
      </c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</row>
    <row r="66" spans="2:35" s="36" customFormat="1" ht="16.5" customHeight="1" x14ac:dyDescent="0.2">
      <c r="B66" s="25" t="s">
        <v>129</v>
      </c>
      <c r="C66" s="26" t="s">
        <v>130</v>
      </c>
      <c r="D66" s="35">
        <v>1420000</v>
      </c>
      <c r="E66" s="35"/>
      <c r="F66" s="34">
        <v>0</v>
      </c>
      <c r="G66" s="27">
        <f t="shared" si="15"/>
        <v>1420000</v>
      </c>
      <c r="H66" s="35">
        <v>143522</v>
      </c>
      <c r="I66" s="28">
        <f t="shared" si="3"/>
        <v>0.10107183098591549</v>
      </c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</row>
    <row r="67" spans="2:35" s="36" customFormat="1" ht="16.5" customHeight="1" x14ac:dyDescent="0.2">
      <c r="B67" s="25" t="s">
        <v>131</v>
      </c>
      <c r="C67" s="26" t="s">
        <v>132</v>
      </c>
      <c r="D67" s="35">
        <v>445000</v>
      </c>
      <c r="E67" s="34">
        <f>3216+55406</f>
        <v>58622</v>
      </c>
      <c r="F67" s="34">
        <v>0</v>
      </c>
      <c r="G67" s="27">
        <f t="shared" si="15"/>
        <v>503622</v>
      </c>
      <c r="H67" s="35">
        <v>1727969</v>
      </c>
      <c r="I67" s="28">
        <f t="shared" si="3"/>
        <v>3.4310832330597156</v>
      </c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</row>
    <row r="68" spans="2:35" s="36" customFormat="1" ht="16.5" customHeight="1" x14ac:dyDescent="0.2">
      <c r="B68" s="25" t="s">
        <v>133</v>
      </c>
      <c r="C68" s="26" t="s">
        <v>134</v>
      </c>
      <c r="D68" s="35">
        <v>2422000</v>
      </c>
      <c r="E68" s="34">
        <v>0</v>
      </c>
      <c r="F68" s="34">
        <v>0</v>
      </c>
      <c r="G68" s="27">
        <f t="shared" si="15"/>
        <v>2422000</v>
      </c>
      <c r="H68" s="35">
        <v>510832</v>
      </c>
      <c r="I68" s="28">
        <f t="shared" si="3"/>
        <v>0.21091329479768786</v>
      </c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</row>
    <row r="69" spans="2:35" s="36" customFormat="1" ht="16.5" customHeight="1" x14ac:dyDescent="0.2">
      <c r="B69" s="25" t="s">
        <v>135</v>
      </c>
      <c r="C69" s="26" t="s">
        <v>136</v>
      </c>
      <c r="D69" s="35">
        <v>1171000</v>
      </c>
      <c r="E69" s="35"/>
      <c r="F69" s="34">
        <v>0</v>
      </c>
      <c r="G69" s="27">
        <f>+D69+E69-F69</f>
        <v>1171000</v>
      </c>
      <c r="H69" s="35">
        <v>46776</v>
      </c>
      <c r="I69" s="28">
        <f t="shared" si="3"/>
        <v>3.9945345858240819E-2</v>
      </c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</row>
    <row r="70" spans="2:35" s="36" customFormat="1" ht="16.5" customHeight="1" x14ac:dyDescent="0.2">
      <c r="B70" s="25" t="s">
        <v>137</v>
      </c>
      <c r="C70" s="26" t="s">
        <v>138</v>
      </c>
      <c r="D70" s="35">
        <v>7337000</v>
      </c>
      <c r="E70" s="35"/>
      <c r="F70" s="34">
        <v>0</v>
      </c>
      <c r="G70" s="27">
        <f t="shared" ref="G70:G71" si="16">+D70+E70-F70</f>
        <v>7337000</v>
      </c>
      <c r="H70" s="35">
        <v>103829</v>
      </c>
      <c r="I70" s="28">
        <f t="shared" si="3"/>
        <v>1.4151424287856072E-2</v>
      </c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</row>
    <row r="71" spans="2:35" s="36" customFormat="1" ht="16.5" customHeight="1" x14ac:dyDescent="0.2">
      <c r="B71" s="25" t="s">
        <v>139</v>
      </c>
      <c r="C71" s="41" t="s">
        <v>140</v>
      </c>
      <c r="D71" s="35">
        <v>1635000</v>
      </c>
      <c r="E71" s="35"/>
      <c r="F71" s="34">
        <v>0</v>
      </c>
      <c r="G71" s="27">
        <f t="shared" si="16"/>
        <v>1635000</v>
      </c>
      <c r="H71" s="35">
        <v>416423</v>
      </c>
      <c r="I71" s="28">
        <f t="shared" si="3"/>
        <v>0.25469296636085625</v>
      </c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</row>
    <row r="72" spans="2:35" s="36" customFormat="1" ht="16.5" customHeight="1" x14ac:dyDescent="0.2">
      <c r="B72" s="25" t="s">
        <v>141</v>
      </c>
      <c r="C72" s="26" t="s">
        <v>142</v>
      </c>
      <c r="D72" s="35">
        <v>447000</v>
      </c>
      <c r="E72" s="35"/>
      <c r="F72" s="34">
        <v>0</v>
      </c>
      <c r="G72" s="27">
        <f t="shared" si="15"/>
        <v>447000</v>
      </c>
      <c r="H72" s="35">
        <v>132892</v>
      </c>
      <c r="I72" s="28">
        <f t="shared" si="3"/>
        <v>0.29729753914988816</v>
      </c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</row>
    <row r="73" spans="2:35" s="36" customFormat="1" ht="16.5" customHeight="1" x14ac:dyDescent="0.2">
      <c r="B73" s="25" t="s">
        <v>143</v>
      </c>
      <c r="C73" s="26" t="s">
        <v>144</v>
      </c>
      <c r="D73" s="35">
        <f>+D74</f>
        <v>681352000</v>
      </c>
      <c r="E73" s="35">
        <f>SUM(E74:E76)</f>
        <v>0</v>
      </c>
      <c r="F73" s="35">
        <f>SUM(F74:F76)</f>
        <v>0</v>
      </c>
      <c r="G73" s="35">
        <f t="shared" ref="G73:H75" si="17">+G74</f>
        <v>681352000</v>
      </c>
      <c r="H73" s="35">
        <f t="shared" si="17"/>
        <v>195000000</v>
      </c>
      <c r="I73" s="28">
        <f t="shared" si="3"/>
        <v>0.28619568152731628</v>
      </c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</row>
    <row r="74" spans="2:35" ht="16.5" customHeight="1" x14ac:dyDescent="0.2">
      <c r="B74" s="25" t="s">
        <v>145</v>
      </c>
      <c r="C74" s="26" t="s">
        <v>146</v>
      </c>
      <c r="D74" s="35">
        <f>+D75</f>
        <v>681352000</v>
      </c>
      <c r="E74" s="35">
        <v>0</v>
      </c>
      <c r="F74" s="35">
        <v>0</v>
      </c>
      <c r="G74" s="35">
        <f t="shared" si="17"/>
        <v>681352000</v>
      </c>
      <c r="H74" s="35">
        <f t="shared" si="17"/>
        <v>195000000</v>
      </c>
      <c r="I74" s="28">
        <f t="shared" si="3"/>
        <v>0.28619568152731628</v>
      </c>
    </row>
    <row r="75" spans="2:35" ht="16.5" customHeight="1" x14ac:dyDescent="0.2">
      <c r="B75" s="25" t="s">
        <v>147</v>
      </c>
      <c r="C75" s="26" t="s">
        <v>148</v>
      </c>
      <c r="D75" s="35">
        <f>+D76</f>
        <v>681352000</v>
      </c>
      <c r="E75" s="35">
        <v>0</v>
      </c>
      <c r="F75" s="35">
        <v>0</v>
      </c>
      <c r="G75" s="35">
        <f t="shared" si="17"/>
        <v>681352000</v>
      </c>
      <c r="H75" s="35">
        <f t="shared" si="17"/>
        <v>195000000</v>
      </c>
      <c r="I75" s="28">
        <f t="shared" si="3"/>
        <v>0.28619568152731628</v>
      </c>
    </row>
    <row r="76" spans="2:35" ht="16.5" customHeight="1" x14ac:dyDescent="0.2">
      <c r="B76" s="29" t="s">
        <v>149</v>
      </c>
      <c r="C76" s="30" t="s">
        <v>150</v>
      </c>
      <c r="D76" s="34">
        <f>SUM(D77:D78)</f>
        <v>681352000</v>
      </c>
      <c r="E76" s="34">
        <f>SUM(E77:E78)</f>
        <v>0</v>
      </c>
      <c r="F76" s="34">
        <f>SUM(F77:F78)</f>
        <v>0</v>
      </c>
      <c r="G76" s="34">
        <f>SUM(G77:G78)</f>
        <v>681352000</v>
      </c>
      <c r="H76" s="34">
        <f>SUM(H77:H78)</f>
        <v>195000000</v>
      </c>
      <c r="I76" s="24">
        <f t="shared" si="3"/>
        <v>0.28619568152731628</v>
      </c>
    </row>
    <row r="77" spans="2:35" ht="16.5" customHeight="1" x14ac:dyDescent="0.2">
      <c r="B77" s="25" t="s">
        <v>151</v>
      </c>
      <c r="C77" s="26" t="s">
        <v>152</v>
      </c>
      <c r="D77" s="35">
        <v>295415000</v>
      </c>
      <c r="E77" s="35"/>
      <c r="F77" s="35">
        <v>0</v>
      </c>
      <c r="G77" s="35">
        <f>+E77+D77</f>
        <v>295415000</v>
      </c>
      <c r="H77" s="35">
        <v>195000000</v>
      </c>
      <c r="I77" s="28">
        <f t="shared" si="3"/>
        <v>0.66008835028688451</v>
      </c>
    </row>
    <row r="78" spans="2:35" ht="16.5" customHeight="1" x14ac:dyDescent="0.2">
      <c r="B78" s="25" t="s">
        <v>153</v>
      </c>
      <c r="C78" s="26" t="s">
        <v>154</v>
      </c>
      <c r="D78" s="35">
        <v>385937000</v>
      </c>
      <c r="E78" s="35"/>
      <c r="F78" s="35">
        <v>0</v>
      </c>
      <c r="G78" s="35">
        <f>+E78+D78</f>
        <v>385937000</v>
      </c>
      <c r="H78" s="35">
        <v>0</v>
      </c>
      <c r="I78" s="28">
        <f>+H78/G78</f>
        <v>0</v>
      </c>
    </row>
    <row r="79" spans="2:35" x14ac:dyDescent="0.2">
      <c r="B79" s="42"/>
      <c r="C79" s="43" t="s">
        <v>155</v>
      </c>
      <c r="D79" s="44">
        <f>+D80</f>
        <v>6650774000</v>
      </c>
      <c r="E79" s="44">
        <f t="shared" ref="E79:H79" si="18">+E80</f>
        <v>0</v>
      </c>
      <c r="F79" s="44">
        <f t="shared" si="18"/>
        <v>0</v>
      </c>
      <c r="G79" s="44">
        <f>+G80</f>
        <v>6650774000</v>
      </c>
      <c r="H79" s="44">
        <f t="shared" si="18"/>
        <v>3948845700</v>
      </c>
      <c r="I79" s="45">
        <f>+H79/G79</f>
        <v>0.593742277214652</v>
      </c>
    </row>
    <row r="80" spans="2:35" ht="16.5" customHeight="1" x14ac:dyDescent="0.2">
      <c r="B80" s="46"/>
      <c r="C80" s="47" t="s">
        <v>156</v>
      </c>
      <c r="D80" s="48">
        <f>+D81+D82+D83</f>
        <v>6650774000</v>
      </c>
      <c r="E80" s="48">
        <f>+E81+E82+E83</f>
        <v>0</v>
      </c>
      <c r="F80" s="48">
        <f>+F81+F82+F83</f>
        <v>0</v>
      </c>
      <c r="G80" s="48">
        <f>+G81+G82+G83</f>
        <v>6650774000</v>
      </c>
      <c r="H80" s="34">
        <f>+H81+H82+H83</f>
        <v>3948845700</v>
      </c>
      <c r="I80" s="49">
        <f t="shared" si="3"/>
        <v>0.593742277214652</v>
      </c>
    </row>
    <row r="81" spans="2:9" ht="16.5" customHeight="1" x14ac:dyDescent="0.2">
      <c r="B81" s="50" t="s">
        <v>157</v>
      </c>
      <c r="C81" s="51" t="s">
        <v>158</v>
      </c>
      <c r="D81" s="35">
        <v>6552670000</v>
      </c>
      <c r="E81" s="52"/>
      <c r="F81" s="52">
        <v>0</v>
      </c>
      <c r="G81" s="35">
        <f>+E81+D81</f>
        <v>6552670000</v>
      </c>
      <c r="H81" s="27">
        <v>3925264363</v>
      </c>
      <c r="I81" s="49">
        <f t="shared" si="3"/>
        <v>0.59903281608870884</v>
      </c>
    </row>
    <row r="82" spans="2:9" ht="16.5" customHeight="1" x14ac:dyDescent="0.2">
      <c r="B82" s="50" t="s">
        <v>159</v>
      </c>
      <c r="C82" s="51" t="s">
        <v>160</v>
      </c>
      <c r="D82" s="35">
        <v>75661000</v>
      </c>
      <c r="E82" s="52"/>
      <c r="F82" s="52">
        <v>0</v>
      </c>
      <c r="G82" s="35">
        <f>+E82+D82</f>
        <v>75661000</v>
      </c>
      <c r="H82" s="35">
        <v>19999337</v>
      </c>
      <c r="I82" s="49">
        <f t="shared" si="3"/>
        <v>0.2643282140072164</v>
      </c>
    </row>
    <row r="83" spans="2:9" ht="16.5" customHeight="1" x14ac:dyDescent="0.2">
      <c r="B83" s="50" t="s">
        <v>161</v>
      </c>
      <c r="C83" s="51" t="s">
        <v>162</v>
      </c>
      <c r="D83" s="35">
        <v>22443000</v>
      </c>
      <c r="E83" s="52"/>
      <c r="F83" s="52">
        <v>0</v>
      </c>
      <c r="G83" s="35">
        <f>+E83+D83</f>
        <v>22443000</v>
      </c>
      <c r="H83" s="35">
        <v>3582000</v>
      </c>
      <c r="I83" s="49">
        <f t="shared" ref="I83" si="19">+H83/G83</f>
        <v>0.15960433097179522</v>
      </c>
    </row>
    <row r="84" spans="2:9" ht="16.5" customHeight="1" thickBot="1" x14ac:dyDescent="0.25">
      <c r="B84" s="53"/>
      <c r="C84" s="54" t="s">
        <v>163</v>
      </c>
      <c r="D84" s="55">
        <f>+D7+D79</f>
        <v>107990775000</v>
      </c>
      <c r="E84" s="55">
        <f>+E7+E79</f>
        <v>799630</v>
      </c>
      <c r="F84" s="55">
        <f>+F7+F79</f>
        <v>0</v>
      </c>
      <c r="G84" s="55">
        <f>+G7+G79</f>
        <v>107991574630</v>
      </c>
      <c r="H84" s="55">
        <f>+H7+H79</f>
        <v>64448973206</v>
      </c>
      <c r="I84" s="56">
        <f>+H84/G84</f>
        <v>0.59679630959002716</v>
      </c>
    </row>
    <row r="85" spans="2:9" customFormat="1" x14ac:dyDescent="0.2"/>
    <row r="86" spans="2:9" customFormat="1" ht="13.5" thickBot="1" x14ac:dyDescent="0.25"/>
    <row r="87" spans="2:9" x14ac:dyDescent="0.2">
      <c r="B87" s="4" t="s">
        <v>1</v>
      </c>
      <c r="C87" s="5"/>
      <c r="D87" s="5"/>
      <c r="E87" s="5"/>
      <c r="F87" s="5"/>
      <c r="G87" s="5"/>
      <c r="H87" s="5"/>
      <c r="I87" s="6"/>
    </row>
    <row r="88" spans="2:9" x14ac:dyDescent="0.2">
      <c r="B88" s="7" t="s">
        <v>2</v>
      </c>
      <c r="C88" s="8"/>
      <c r="D88" s="8"/>
      <c r="E88" s="8"/>
      <c r="F88" s="8"/>
      <c r="G88" s="8"/>
      <c r="H88" s="8"/>
      <c r="I88" s="9"/>
    </row>
    <row r="89" spans="2:9" x14ac:dyDescent="0.2">
      <c r="B89" s="7" t="s">
        <v>164</v>
      </c>
      <c r="C89" s="8"/>
      <c r="D89" s="8"/>
      <c r="E89" s="8"/>
      <c r="F89" s="8"/>
      <c r="G89" s="8"/>
      <c r="H89" s="8"/>
      <c r="I89" s="9"/>
    </row>
    <row r="90" spans="2:9" ht="13.5" thickBot="1" x14ac:dyDescent="0.25">
      <c r="B90" s="57" t="s">
        <v>165</v>
      </c>
      <c r="C90" s="58"/>
      <c r="D90" s="58"/>
      <c r="E90" s="58"/>
      <c r="F90" s="58"/>
      <c r="G90" s="58"/>
      <c r="H90" s="58"/>
      <c r="I90" s="59"/>
    </row>
    <row r="91" spans="2:9" ht="24" x14ac:dyDescent="0.2">
      <c r="B91" s="60"/>
      <c r="C91" s="61" t="s">
        <v>6</v>
      </c>
      <c r="D91" s="61" t="s">
        <v>7</v>
      </c>
      <c r="E91" s="61" t="s">
        <v>8</v>
      </c>
      <c r="F91" s="61" t="s">
        <v>9</v>
      </c>
      <c r="G91" s="61" t="s">
        <v>10</v>
      </c>
      <c r="H91" s="61" t="s">
        <v>166</v>
      </c>
      <c r="I91" s="61" t="s">
        <v>12</v>
      </c>
    </row>
    <row r="92" spans="2:9" ht="15" customHeight="1" x14ac:dyDescent="0.2">
      <c r="B92" s="25" t="s">
        <v>167</v>
      </c>
      <c r="C92" s="41" t="s">
        <v>168</v>
      </c>
      <c r="D92" s="62">
        <v>1005507392.96</v>
      </c>
      <c r="E92" s="63">
        <v>0</v>
      </c>
      <c r="F92" s="63">
        <v>0</v>
      </c>
      <c r="G92" s="64">
        <f>+E92+D92</f>
        <v>1005507392.96</v>
      </c>
      <c r="H92" s="65"/>
      <c r="I92" s="49">
        <f>+H92/G92</f>
        <v>0</v>
      </c>
    </row>
    <row r="93" spans="2:9" ht="15" customHeight="1" x14ac:dyDescent="0.2">
      <c r="B93" s="25" t="s">
        <v>169</v>
      </c>
      <c r="C93" s="41" t="s">
        <v>170</v>
      </c>
      <c r="D93" s="66">
        <v>34146528627</v>
      </c>
      <c r="E93" s="67"/>
      <c r="F93" s="67"/>
      <c r="G93" s="64">
        <f t="shared" ref="G93" si="20">+E93+D93</f>
        <v>34146528627</v>
      </c>
      <c r="H93" s="65">
        <v>0</v>
      </c>
      <c r="I93" s="49">
        <f>+H93/G93</f>
        <v>0</v>
      </c>
    </row>
    <row r="94" spans="2:9" ht="15" customHeight="1" thickBot="1" x14ac:dyDescent="0.25">
      <c r="B94" s="53"/>
      <c r="C94" s="54" t="s">
        <v>171</v>
      </c>
      <c r="D94" s="55">
        <f>+D92+D93</f>
        <v>35152036019.959999</v>
      </c>
      <c r="E94" s="55">
        <f t="shared" ref="E94:H94" si="21">+E92+E93</f>
        <v>0</v>
      </c>
      <c r="F94" s="55">
        <f t="shared" si="21"/>
        <v>0</v>
      </c>
      <c r="G94" s="55">
        <f t="shared" si="21"/>
        <v>35152036019.959999</v>
      </c>
      <c r="H94" s="55">
        <f t="shared" si="21"/>
        <v>0</v>
      </c>
      <c r="I94" s="68">
        <f>+H94/G94</f>
        <v>0</v>
      </c>
    </row>
    <row r="95" spans="2:9" x14ac:dyDescent="0.2">
      <c r="B95" s="33"/>
      <c r="G95" s="33"/>
    </row>
    <row r="96" spans="2:9" x14ac:dyDescent="0.2">
      <c r="B96" s="33"/>
      <c r="D96" s="69"/>
      <c r="G96" s="33"/>
      <c r="H96" s="70"/>
    </row>
    <row r="97" spans="2:8" x14ac:dyDescent="0.2">
      <c r="B97" s="33"/>
      <c r="D97" s="69"/>
      <c r="H97" s="70"/>
    </row>
    <row r="98" spans="2:8" x14ac:dyDescent="0.2">
      <c r="B98" s="33"/>
      <c r="D98" s="71"/>
      <c r="E98" s="71"/>
      <c r="G98" s="72"/>
      <c r="H98" s="70"/>
    </row>
    <row r="99" spans="2:8" x14ac:dyDescent="0.2">
      <c r="B99" s="33"/>
      <c r="D99" s="71"/>
      <c r="E99" s="71"/>
      <c r="G99" s="33"/>
      <c r="H99" s="70"/>
    </row>
    <row r="100" spans="2:8" x14ac:dyDescent="0.2">
      <c r="B100" s="33"/>
      <c r="D100" s="71"/>
      <c r="E100" s="71"/>
      <c r="G100" s="33"/>
      <c r="H100" s="70"/>
    </row>
    <row r="101" spans="2:8" x14ac:dyDescent="0.2">
      <c r="B101" s="33"/>
      <c r="D101" s="71"/>
      <c r="E101" s="71"/>
      <c r="G101" s="33"/>
    </row>
    <row r="102" spans="2:8" x14ac:dyDescent="0.2">
      <c r="B102" s="33"/>
      <c r="D102" s="71"/>
      <c r="E102" s="71"/>
      <c r="F102" s="69"/>
      <c r="G102" s="33"/>
    </row>
    <row r="103" spans="2:8" x14ac:dyDescent="0.2">
      <c r="B103" s="33"/>
      <c r="G103" s="33"/>
    </row>
    <row r="104" spans="2:8" x14ac:dyDescent="0.2">
      <c r="B104" s="33"/>
      <c r="D104" s="73"/>
      <c r="G104" s="33"/>
    </row>
    <row r="105" spans="2:8" x14ac:dyDescent="0.2">
      <c r="B105" s="33"/>
      <c r="G105" s="33"/>
    </row>
    <row r="106" spans="2:8" x14ac:dyDescent="0.2">
      <c r="B106" s="33"/>
      <c r="D106" s="69"/>
      <c r="G106" s="33"/>
    </row>
    <row r="107" spans="2:8" x14ac:dyDescent="0.2">
      <c r="B107" s="33"/>
      <c r="D107" s="71"/>
      <c r="G107" s="33"/>
    </row>
    <row r="108" spans="2:8" x14ac:dyDescent="0.2">
      <c r="B108" s="33"/>
      <c r="D108" s="69"/>
      <c r="G108" s="33"/>
    </row>
    <row r="109" spans="2:8" x14ac:dyDescent="0.2">
      <c r="B109" s="33"/>
      <c r="G109" s="33"/>
    </row>
    <row r="110" spans="2:8" x14ac:dyDescent="0.2">
      <c r="B110" s="33"/>
      <c r="D110" s="71"/>
      <c r="G110" s="33"/>
    </row>
    <row r="111" spans="2:8" x14ac:dyDescent="0.2">
      <c r="B111" s="33"/>
      <c r="D111" s="71"/>
      <c r="G111" s="33"/>
    </row>
    <row r="112" spans="2:8" x14ac:dyDescent="0.2">
      <c r="B112" s="33"/>
      <c r="G112" s="33"/>
    </row>
    <row r="113" spans="2:7" x14ac:dyDescent="0.2">
      <c r="B113" s="33"/>
      <c r="D113" s="74"/>
      <c r="G113" s="33"/>
    </row>
    <row r="114" spans="2:7" x14ac:dyDescent="0.2">
      <c r="B114" s="33"/>
      <c r="G114" s="33"/>
    </row>
    <row r="115" spans="2:7" x14ac:dyDescent="0.2">
      <c r="B115" s="33"/>
      <c r="G115" s="33"/>
    </row>
    <row r="116" spans="2:7" x14ac:dyDescent="0.2">
      <c r="B116" s="33"/>
      <c r="G116" s="33"/>
    </row>
    <row r="117" spans="2:7" x14ac:dyDescent="0.2">
      <c r="B117" s="33"/>
      <c r="G117" s="33"/>
    </row>
    <row r="118" spans="2:7" x14ac:dyDescent="0.2">
      <c r="B118" s="33"/>
      <c r="G118" s="33"/>
    </row>
    <row r="119" spans="2:7" x14ac:dyDescent="0.2">
      <c r="B119" s="33"/>
      <c r="G119" s="33"/>
    </row>
    <row r="120" spans="2:7" x14ac:dyDescent="0.2">
      <c r="B120" s="33"/>
      <c r="G120" s="33"/>
    </row>
  </sheetData>
  <mergeCells count="9">
    <mergeCell ref="B88:I88"/>
    <mergeCell ref="B89:I89"/>
    <mergeCell ref="B90:I90"/>
    <mergeCell ref="B1:I1"/>
    <mergeCell ref="B2:I2"/>
    <mergeCell ref="B3:I3"/>
    <mergeCell ref="B4:I4"/>
    <mergeCell ref="B5:I5"/>
    <mergeCell ref="B87:I87"/>
  </mergeCells>
  <pageMargins left="0.56999999999999995" right="0.72" top="0.35433070866141736" bottom="0.31496062992125984" header="0.31496062992125984" footer="0.31496062992125984"/>
  <pageSetup scale="65" fitToHeight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18"/>
  <sheetViews>
    <sheetView showGridLines="0" zoomScale="90" zoomScaleNormal="90" workbookViewId="0">
      <pane ySplit="1" topLeftCell="A98" activePane="bottomLeft" state="frozen"/>
      <selection activeCell="B1" sqref="B1:I94"/>
      <selection pane="bottomLeft" sqref="A1:R94"/>
    </sheetView>
  </sheetViews>
  <sheetFormatPr baseColWidth="10" defaultColWidth="11.42578125" defaultRowHeight="12.75" x14ac:dyDescent="0.2"/>
  <cols>
    <col min="1" max="1" width="29.28515625" style="195" customWidth="1"/>
    <col min="2" max="2" width="42.28515625" style="77" customWidth="1"/>
    <col min="3" max="3" width="18.7109375" style="77" customWidth="1"/>
    <col min="4" max="4" width="17.5703125" style="77" customWidth="1"/>
    <col min="5" max="5" width="15.7109375" style="77" customWidth="1"/>
    <col min="6" max="6" width="22" style="77" customWidth="1"/>
    <col min="7" max="7" width="17.28515625" style="201" customWidth="1"/>
    <col min="8" max="8" width="13.7109375" style="201" customWidth="1"/>
    <col min="9" max="9" width="16" style="77" customWidth="1"/>
    <col min="10" max="10" width="15.28515625" style="77" customWidth="1"/>
    <col min="11" max="11" width="15.140625" style="77" customWidth="1"/>
    <col min="12" max="13" width="17.28515625" style="77" customWidth="1"/>
    <col min="14" max="14" width="8.5703125" style="77" customWidth="1"/>
    <col min="15" max="15" width="17.5703125" style="77" customWidth="1"/>
    <col min="16" max="16" width="20.42578125" style="77" customWidth="1"/>
    <col min="17" max="17" width="17.140625" style="77" customWidth="1"/>
    <col min="18" max="18" width="9.7109375" style="77" customWidth="1"/>
    <col min="19" max="16384" width="11.42578125" style="77"/>
  </cols>
  <sheetData>
    <row r="1" spans="1:18" ht="13.5" thickBot="1" x14ac:dyDescent="0.25">
      <c r="A1" s="76" t="s">
        <v>172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</row>
    <row r="2" spans="1:18" x14ac:dyDescent="0.2">
      <c r="A2" s="78" t="s">
        <v>173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80"/>
    </row>
    <row r="3" spans="1:18" x14ac:dyDescent="0.2">
      <c r="A3" s="81" t="s">
        <v>2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3"/>
    </row>
    <row r="4" spans="1:18" x14ac:dyDescent="0.2">
      <c r="A4" s="81" t="s">
        <v>3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3"/>
    </row>
    <row r="5" spans="1:18" ht="13.5" thickBot="1" x14ac:dyDescent="0.25">
      <c r="A5" s="84" t="s">
        <v>174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6"/>
    </row>
    <row r="6" spans="1:18" s="94" customFormat="1" ht="12" thickBot="1" x14ac:dyDescent="0.25">
      <c r="A6" s="87"/>
      <c r="B6" s="88" t="s">
        <v>175</v>
      </c>
      <c r="C6" s="89" t="s">
        <v>176</v>
      </c>
      <c r="D6" s="90"/>
      <c r="E6" s="90"/>
      <c r="F6" s="90"/>
      <c r="G6" s="90"/>
      <c r="H6" s="91"/>
      <c r="I6" s="89" t="s">
        <v>177</v>
      </c>
      <c r="J6" s="90"/>
      <c r="K6" s="90"/>
      <c r="L6" s="90"/>
      <c r="M6" s="90"/>
      <c r="N6" s="91"/>
      <c r="O6" s="89" t="s">
        <v>178</v>
      </c>
      <c r="P6" s="92"/>
      <c r="Q6" s="92"/>
      <c r="R6" s="93"/>
    </row>
    <row r="7" spans="1:18" s="94" customFormat="1" ht="41.25" customHeight="1" thickBot="1" x14ac:dyDescent="0.25">
      <c r="A7" s="95"/>
      <c r="B7" s="96"/>
      <c r="C7" s="97" t="s">
        <v>179</v>
      </c>
      <c r="D7" s="98" t="s">
        <v>180</v>
      </c>
      <c r="E7" s="98" t="s">
        <v>181</v>
      </c>
      <c r="F7" s="98" t="s">
        <v>182</v>
      </c>
      <c r="G7" s="98" t="s">
        <v>183</v>
      </c>
      <c r="H7" s="98" t="s">
        <v>184</v>
      </c>
      <c r="I7" s="97" t="s">
        <v>179</v>
      </c>
      <c r="J7" s="98" t="s">
        <v>180</v>
      </c>
      <c r="K7" s="98" t="s">
        <v>181</v>
      </c>
      <c r="L7" s="98" t="s">
        <v>182</v>
      </c>
      <c r="M7" s="98" t="s">
        <v>183</v>
      </c>
      <c r="N7" s="97" t="s">
        <v>184</v>
      </c>
      <c r="O7" s="97" t="s">
        <v>185</v>
      </c>
      <c r="P7" s="97" t="s">
        <v>183</v>
      </c>
      <c r="Q7" s="98" t="s">
        <v>186</v>
      </c>
      <c r="R7" s="98" t="s">
        <v>184</v>
      </c>
    </row>
    <row r="8" spans="1:18" s="110" customFormat="1" ht="16.899999999999999" customHeight="1" x14ac:dyDescent="0.2">
      <c r="A8" s="99" t="s">
        <v>187</v>
      </c>
      <c r="B8" s="100" t="s">
        <v>188</v>
      </c>
      <c r="C8" s="101">
        <v>10029454000</v>
      </c>
      <c r="D8" s="101">
        <v>0</v>
      </c>
      <c r="E8" s="101">
        <v>0</v>
      </c>
      <c r="F8" s="101">
        <f>+C8+D8-E8</f>
        <v>10029454000</v>
      </c>
      <c r="G8" s="101">
        <v>3379254531</v>
      </c>
      <c r="H8" s="102">
        <f>+G8/F8</f>
        <v>0.3369330504930777</v>
      </c>
      <c r="I8" s="103"/>
      <c r="J8" s="104"/>
      <c r="K8" s="104"/>
      <c r="L8" s="105"/>
      <c r="M8" s="105"/>
      <c r="N8" s="106"/>
      <c r="O8" s="107">
        <f>+L8+F8</f>
        <v>10029454000</v>
      </c>
      <c r="P8" s="108">
        <f>+G8+M8</f>
        <v>3379254531</v>
      </c>
      <c r="Q8" s="108">
        <f>+O8-P8</f>
        <v>6650199469</v>
      </c>
      <c r="R8" s="109">
        <f>+P8/O8</f>
        <v>0.3369330504930777</v>
      </c>
    </row>
    <row r="9" spans="1:18" s="110" customFormat="1" ht="13.9" customHeight="1" x14ac:dyDescent="0.2">
      <c r="A9" s="111" t="s">
        <v>189</v>
      </c>
      <c r="B9" s="112" t="s">
        <v>188</v>
      </c>
      <c r="C9" s="101"/>
      <c r="D9" s="101"/>
      <c r="E9" s="101"/>
      <c r="F9" s="113"/>
      <c r="G9" s="101"/>
      <c r="H9" s="114"/>
      <c r="I9" s="115">
        <v>6552670000</v>
      </c>
      <c r="J9" s="104">
        <v>0</v>
      </c>
      <c r="K9" s="104">
        <v>0</v>
      </c>
      <c r="L9" s="104">
        <f>I9+J9-K9</f>
        <v>6552670000</v>
      </c>
      <c r="M9" s="104">
        <v>3925264363</v>
      </c>
      <c r="N9" s="106">
        <f>+M9/L9</f>
        <v>0.59903281608870884</v>
      </c>
      <c r="O9" s="116">
        <f>+L9+F9</f>
        <v>6552670000</v>
      </c>
      <c r="P9" s="117">
        <f>+G9+M9</f>
        <v>3925264363</v>
      </c>
      <c r="Q9" s="117">
        <f>+O9-P9</f>
        <v>2627405637</v>
      </c>
      <c r="R9" s="109">
        <f>+P9/O9</f>
        <v>0.59903281608870884</v>
      </c>
    </row>
    <row r="10" spans="1:18" s="110" customFormat="1" ht="10.9" customHeight="1" x14ac:dyDescent="0.2">
      <c r="A10" s="118"/>
      <c r="B10" s="119"/>
      <c r="C10" s="101"/>
      <c r="D10" s="101"/>
      <c r="E10" s="101"/>
      <c r="F10" s="113"/>
      <c r="G10" s="101"/>
      <c r="H10" s="120"/>
      <c r="I10" s="103"/>
      <c r="J10" s="101"/>
      <c r="K10" s="101"/>
      <c r="L10" s="101"/>
      <c r="M10" s="101"/>
      <c r="N10" s="121"/>
      <c r="O10" s="116"/>
      <c r="P10" s="117"/>
      <c r="Q10" s="117"/>
      <c r="R10" s="122"/>
    </row>
    <row r="11" spans="1:18" s="110" customFormat="1" ht="16.149999999999999" customHeight="1" x14ac:dyDescent="0.2">
      <c r="A11" s="118" t="s">
        <v>190</v>
      </c>
      <c r="B11" s="112" t="s">
        <v>191</v>
      </c>
      <c r="C11" s="123">
        <f>SUM(C12:C13)</f>
        <v>14938042000</v>
      </c>
      <c r="D11" s="123">
        <f>SUM(D12:D13)</f>
        <v>0</v>
      </c>
      <c r="E11" s="123">
        <f>SUM(E12:E13)</f>
        <v>0</v>
      </c>
      <c r="F11" s="117">
        <f>SUM(F12:F13)</f>
        <v>14938042000</v>
      </c>
      <c r="G11" s="117">
        <f>SUM(G12:G13)</f>
        <v>8061761632</v>
      </c>
      <c r="H11" s="102">
        <f>+G11/F11</f>
        <v>0.53967994145417453</v>
      </c>
      <c r="I11" s="124"/>
      <c r="J11" s="123"/>
      <c r="K11" s="123"/>
      <c r="L11" s="123"/>
      <c r="M11" s="123"/>
      <c r="N11" s="106"/>
      <c r="O11" s="116">
        <f>SUM(O12:O13)</f>
        <v>14938042000</v>
      </c>
      <c r="P11" s="117">
        <f>+G11+M11</f>
        <v>8061761632</v>
      </c>
      <c r="Q11" s="117">
        <f>SUM(Q12:Q13)</f>
        <v>6876280368</v>
      </c>
      <c r="R11" s="109">
        <f>+P11/O11</f>
        <v>0.53967994145417453</v>
      </c>
    </row>
    <row r="12" spans="1:18" s="110" customFormat="1" ht="13.15" customHeight="1" x14ac:dyDescent="0.2">
      <c r="A12" s="125" t="s">
        <v>192</v>
      </c>
      <c r="B12" s="126" t="s">
        <v>193</v>
      </c>
      <c r="C12" s="127">
        <v>77194000</v>
      </c>
      <c r="D12" s="127"/>
      <c r="E12" s="127">
        <v>0</v>
      </c>
      <c r="F12" s="127">
        <f>+C12+D12-E12</f>
        <v>77194000</v>
      </c>
      <c r="G12" s="127">
        <v>5799901</v>
      </c>
      <c r="H12" s="128">
        <f>+G12/F12</f>
        <v>7.5134090732440345E-2</v>
      </c>
      <c r="I12" s="115"/>
      <c r="J12" s="127"/>
      <c r="K12" s="127"/>
      <c r="L12" s="104"/>
      <c r="M12" s="127"/>
      <c r="N12" s="129"/>
      <c r="O12" s="130">
        <f>+L12+F12</f>
        <v>77194000</v>
      </c>
      <c r="P12" s="131">
        <f>+G12+M12</f>
        <v>5799901</v>
      </c>
      <c r="Q12" s="131">
        <f>+O12-P12</f>
        <v>71394099</v>
      </c>
      <c r="R12" s="122">
        <f>+P12/O12</f>
        <v>7.5134090732440345E-2</v>
      </c>
    </row>
    <row r="13" spans="1:18" s="110" customFormat="1" ht="13.15" customHeight="1" x14ac:dyDescent="0.2">
      <c r="A13" s="125" t="s">
        <v>194</v>
      </c>
      <c r="B13" s="126" t="s">
        <v>195</v>
      </c>
      <c r="C13" s="127">
        <v>14860848000</v>
      </c>
      <c r="D13" s="127">
        <v>0</v>
      </c>
      <c r="E13" s="127">
        <v>0</v>
      </c>
      <c r="F13" s="132">
        <f>+C13+D13-E13</f>
        <v>14860848000</v>
      </c>
      <c r="G13" s="127">
        <v>8055961731</v>
      </c>
      <c r="H13" s="128">
        <f>+G13/F13</f>
        <v>0.54209300377744263</v>
      </c>
      <c r="I13" s="115"/>
      <c r="J13" s="127"/>
      <c r="K13" s="127"/>
      <c r="L13" s="104"/>
      <c r="M13" s="127"/>
      <c r="N13" s="129"/>
      <c r="O13" s="133">
        <f>+L13+F13</f>
        <v>14860848000</v>
      </c>
      <c r="P13" s="134">
        <f>+G13+M13</f>
        <v>8055961731</v>
      </c>
      <c r="Q13" s="131">
        <f>+O13-P13</f>
        <v>6804886269</v>
      </c>
      <c r="R13" s="122">
        <f>+P13/O13</f>
        <v>0.54209300377744263</v>
      </c>
    </row>
    <row r="14" spans="1:18" s="110" customFormat="1" ht="13.15" customHeight="1" x14ac:dyDescent="0.2">
      <c r="A14" s="125"/>
      <c r="B14" s="126"/>
      <c r="C14" s="127"/>
      <c r="D14" s="127"/>
      <c r="E14" s="127"/>
      <c r="F14" s="113"/>
      <c r="G14" s="127"/>
      <c r="H14" s="128"/>
      <c r="I14" s="115"/>
      <c r="J14" s="127"/>
      <c r="K14" s="127"/>
      <c r="L14" s="101"/>
      <c r="M14" s="127"/>
      <c r="N14" s="135"/>
      <c r="O14" s="133"/>
      <c r="P14" s="131"/>
      <c r="Q14" s="131"/>
      <c r="R14" s="136"/>
    </row>
    <row r="15" spans="1:18" s="110" customFormat="1" ht="13.15" customHeight="1" x14ac:dyDescent="0.2">
      <c r="A15" s="111" t="s">
        <v>196</v>
      </c>
      <c r="B15" s="112" t="s">
        <v>191</v>
      </c>
      <c r="C15" s="101"/>
      <c r="D15" s="127"/>
      <c r="E15" s="127"/>
      <c r="F15" s="113"/>
      <c r="G15" s="127"/>
      <c r="H15" s="137"/>
      <c r="I15" s="103">
        <f>+I16</f>
        <v>75661000</v>
      </c>
      <c r="J15" s="101">
        <f t="shared" ref="J15:M15" si="0">+J16</f>
        <v>0</v>
      </c>
      <c r="K15" s="101">
        <f t="shared" si="0"/>
        <v>0</v>
      </c>
      <c r="L15" s="101">
        <f t="shared" si="0"/>
        <v>75661000</v>
      </c>
      <c r="M15" s="101">
        <f t="shared" si="0"/>
        <v>75661000</v>
      </c>
      <c r="N15" s="106">
        <f>+M15/L15</f>
        <v>1</v>
      </c>
      <c r="O15" s="116">
        <f>+O16</f>
        <v>75661000</v>
      </c>
      <c r="P15" s="131">
        <f>+G15+M15</f>
        <v>75661000</v>
      </c>
      <c r="Q15" s="117">
        <f>+Q16</f>
        <v>0</v>
      </c>
      <c r="R15" s="109">
        <f>+P15/O15</f>
        <v>1</v>
      </c>
    </row>
    <row r="16" spans="1:18" s="110" customFormat="1" ht="13.15" customHeight="1" x14ac:dyDescent="0.2">
      <c r="A16" s="111" t="s">
        <v>197</v>
      </c>
      <c r="B16" s="126" t="s">
        <v>198</v>
      </c>
      <c r="C16" s="127"/>
      <c r="D16" s="127"/>
      <c r="E16" s="127"/>
      <c r="F16" s="113"/>
      <c r="G16" s="127"/>
      <c r="H16" s="137"/>
      <c r="I16" s="115">
        <v>75661000</v>
      </c>
      <c r="J16" s="127">
        <v>0</v>
      </c>
      <c r="K16" s="127">
        <v>0</v>
      </c>
      <c r="L16" s="138">
        <f>+I16+J16-K16</f>
        <v>75661000</v>
      </c>
      <c r="M16" s="127">
        <v>75661000</v>
      </c>
      <c r="N16" s="129">
        <f>+M16/L16</f>
        <v>1</v>
      </c>
      <c r="O16" s="133">
        <f>+L16+F16</f>
        <v>75661000</v>
      </c>
      <c r="P16" s="131">
        <f>+G16+M16</f>
        <v>75661000</v>
      </c>
      <c r="Q16" s="131">
        <f>+O16-P16</f>
        <v>0</v>
      </c>
      <c r="R16" s="122">
        <f>+P16/O16</f>
        <v>1</v>
      </c>
    </row>
    <row r="17" spans="1:18" s="110" customFormat="1" ht="10.9" customHeight="1" x14ac:dyDescent="0.2">
      <c r="A17" s="125"/>
      <c r="B17" s="126"/>
      <c r="C17" s="127"/>
      <c r="D17" s="127"/>
      <c r="E17" s="127"/>
      <c r="F17" s="132"/>
      <c r="G17" s="127"/>
      <c r="H17" s="137"/>
      <c r="I17" s="115"/>
      <c r="J17" s="127"/>
      <c r="K17" s="127"/>
      <c r="L17" s="132"/>
      <c r="M17" s="132"/>
      <c r="N17" s="135"/>
      <c r="O17" s="133"/>
      <c r="P17" s="131"/>
      <c r="Q17" s="131"/>
      <c r="R17" s="136"/>
    </row>
    <row r="18" spans="1:18" s="110" customFormat="1" ht="12" x14ac:dyDescent="0.2">
      <c r="A18" s="118" t="s">
        <v>199</v>
      </c>
      <c r="B18" s="112" t="s">
        <v>200</v>
      </c>
      <c r="C18" s="123">
        <f>SUM(C19:C22)</f>
        <v>2033695500</v>
      </c>
      <c r="D18" s="123">
        <f>SUM(D19:D22)</f>
        <v>0</v>
      </c>
      <c r="E18" s="123">
        <f>SUM(E19:E22)</f>
        <v>1816100500</v>
      </c>
      <c r="F18" s="117">
        <f>SUM(F19:F22)</f>
        <v>217595000</v>
      </c>
      <c r="G18" s="123">
        <f>SUM(G19:G22)</f>
        <v>66736420</v>
      </c>
      <c r="H18" s="102">
        <f>+G18/F18</f>
        <v>0.30670015395574346</v>
      </c>
      <c r="I18" s="124"/>
      <c r="J18" s="123"/>
      <c r="K18" s="123"/>
      <c r="L18" s="117"/>
      <c r="M18" s="117"/>
      <c r="N18" s="106"/>
      <c r="O18" s="116">
        <f>SUM(O19:O22)</f>
        <v>217595000</v>
      </c>
      <c r="P18" s="117">
        <f>+G18+M18</f>
        <v>66736420</v>
      </c>
      <c r="Q18" s="117">
        <f>SUM(Q19:Q22)</f>
        <v>150858580</v>
      </c>
      <c r="R18" s="109">
        <f>+P18/O18</f>
        <v>0.30670015395574346</v>
      </c>
    </row>
    <row r="19" spans="1:18" s="110" customFormat="1" ht="15" customHeight="1" x14ac:dyDescent="0.2">
      <c r="A19" s="125" t="s">
        <v>201</v>
      </c>
      <c r="B19" s="126" t="s">
        <v>202</v>
      </c>
      <c r="C19" s="127">
        <v>29217000</v>
      </c>
      <c r="D19" s="127">
        <v>0</v>
      </c>
      <c r="E19" s="127">
        <v>0</v>
      </c>
      <c r="F19" s="132">
        <f>+C19+D19-E19</f>
        <v>29217000</v>
      </c>
      <c r="G19" s="127">
        <v>29216429</v>
      </c>
      <c r="H19" s="128">
        <f>+G19/F19</f>
        <v>0.99998045658349588</v>
      </c>
      <c r="I19" s="115"/>
      <c r="J19" s="127"/>
      <c r="K19" s="127"/>
      <c r="L19" s="105"/>
      <c r="M19" s="132"/>
      <c r="N19" s="129"/>
      <c r="O19" s="133">
        <f>+L19+F19</f>
        <v>29217000</v>
      </c>
      <c r="P19" s="131">
        <f>+G19+M19</f>
        <v>29216429</v>
      </c>
      <c r="Q19" s="131">
        <f>+O19-P19</f>
        <v>571</v>
      </c>
      <c r="R19" s="122">
        <f>+P19/O19</f>
        <v>0.99998045658349588</v>
      </c>
    </row>
    <row r="20" spans="1:18" s="142" customFormat="1" ht="13.15" customHeight="1" x14ac:dyDescent="0.2">
      <c r="A20" s="139" t="s">
        <v>203</v>
      </c>
      <c r="B20" s="140" t="s">
        <v>204</v>
      </c>
      <c r="C20" s="127">
        <v>1816100500</v>
      </c>
      <c r="D20" s="127">
        <v>0</v>
      </c>
      <c r="E20" s="127">
        <v>1816100500</v>
      </c>
      <c r="F20" s="127">
        <f>+C20+D20-E20</f>
        <v>0</v>
      </c>
      <c r="G20" s="127">
        <v>0</v>
      </c>
      <c r="H20" s="122">
        <v>0</v>
      </c>
      <c r="I20" s="115"/>
      <c r="J20" s="127"/>
      <c r="K20" s="127"/>
      <c r="L20" s="104"/>
      <c r="M20" s="127"/>
      <c r="N20" s="141"/>
      <c r="O20" s="133">
        <f>+L20+F20</f>
        <v>0</v>
      </c>
      <c r="P20" s="131">
        <f>+G20+M20</f>
        <v>0</v>
      </c>
      <c r="Q20" s="131">
        <f>+O20-P20</f>
        <v>0</v>
      </c>
      <c r="R20" s="122">
        <v>0</v>
      </c>
    </row>
    <row r="21" spans="1:18" s="110" customFormat="1" ht="13.15" customHeight="1" x14ac:dyDescent="0.2">
      <c r="A21" s="125" t="s">
        <v>205</v>
      </c>
      <c r="B21" s="126" t="s">
        <v>206</v>
      </c>
      <c r="C21" s="127">
        <v>188378000</v>
      </c>
      <c r="D21" s="127"/>
      <c r="E21" s="127">
        <v>0</v>
      </c>
      <c r="F21" s="127">
        <f t="shared" ref="F21" si="1">+C21+D21-E21</f>
        <v>188378000</v>
      </c>
      <c r="G21" s="127">
        <v>37519991</v>
      </c>
      <c r="H21" s="128">
        <f t="shared" ref="H21" si="2">+G21/F21</f>
        <v>0.19917395343405281</v>
      </c>
      <c r="I21" s="115"/>
      <c r="J21" s="127"/>
      <c r="K21" s="127"/>
      <c r="L21" s="105"/>
      <c r="M21" s="132"/>
      <c r="N21" s="129"/>
      <c r="O21" s="133">
        <f>+L21+F21</f>
        <v>188378000</v>
      </c>
      <c r="P21" s="131">
        <f>+G21+M21</f>
        <v>37519991</v>
      </c>
      <c r="Q21" s="131">
        <f>+O21-P21</f>
        <v>150858009</v>
      </c>
      <c r="R21" s="122">
        <f>+P21/O21</f>
        <v>0.19917395343405281</v>
      </c>
    </row>
    <row r="22" spans="1:18" s="110" customFormat="1" ht="12" x14ac:dyDescent="0.2">
      <c r="A22" s="125" t="s">
        <v>207</v>
      </c>
      <c r="B22" s="126" t="s">
        <v>208</v>
      </c>
      <c r="C22" s="127"/>
      <c r="D22" s="127">
        <v>0</v>
      </c>
      <c r="E22" s="127">
        <v>0</v>
      </c>
      <c r="F22" s="132">
        <f>+C22+D22-E22</f>
        <v>0</v>
      </c>
      <c r="G22" s="127">
        <v>0</v>
      </c>
      <c r="H22" s="128">
        <v>0</v>
      </c>
      <c r="I22" s="115"/>
      <c r="J22" s="127"/>
      <c r="K22" s="127"/>
      <c r="L22" s="105"/>
      <c r="M22" s="132"/>
      <c r="N22" s="135"/>
      <c r="O22" s="133">
        <f>+L22+F22</f>
        <v>0</v>
      </c>
      <c r="P22" s="131">
        <f>+G22+M22</f>
        <v>0</v>
      </c>
      <c r="Q22" s="131">
        <f>+O22-P22</f>
        <v>0</v>
      </c>
      <c r="R22" s="122">
        <v>0</v>
      </c>
    </row>
    <row r="23" spans="1:18" s="110" customFormat="1" ht="12" x14ac:dyDescent="0.2">
      <c r="A23" s="125"/>
      <c r="B23" s="112"/>
      <c r="C23" s="127"/>
      <c r="D23" s="127"/>
      <c r="E23" s="127"/>
      <c r="F23" s="132"/>
      <c r="G23" s="127" t="s">
        <v>209</v>
      </c>
      <c r="H23" s="137"/>
      <c r="I23" s="115"/>
      <c r="J23" s="127"/>
      <c r="K23" s="127"/>
      <c r="L23" s="105"/>
      <c r="M23" s="132"/>
      <c r="N23" s="135"/>
      <c r="O23" s="133"/>
      <c r="P23" s="131"/>
      <c r="Q23" s="131"/>
      <c r="R23" s="136"/>
    </row>
    <row r="24" spans="1:18" s="110" customFormat="1" ht="12" customHeight="1" x14ac:dyDescent="0.2">
      <c r="A24" s="118" t="s">
        <v>210</v>
      </c>
      <c r="B24" s="112" t="s">
        <v>211</v>
      </c>
      <c r="C24" s="101">
        <f>SUM(C25:C26)</f>
        <v>374009000</v>
      </c>
      <c r="D24" s="101">
        <f>SUM(D25:D26)</f>
        <v>1816900130</v>
      </c>
      <c r="E24" s="101">
        <f>SUM(E25:E26)</f>
        <v>0</v>
      </c>
      <c r="F24" s="113">
        <f>SUM(F25:F26)</f>
        <v>2190909130</v>
      </c>
      <c r="G24" s="101">
        <f>SUM(G25:G26)</f>
        <v>962566907</v>
      </c>
      <c r="H24" s="102">
        <f>+G24/F24</f>
        <v>0.43934588332287428</v>
      </c>
      <c r="I24" s="115"/>
      <c r="J24" s="127"/>
      <c r="K24" s="127"/>
      <c r="L24" s="132"/>
      <c r="M24" s="132"/>
      <c r="N24" s="106"/>
      <c r="O24" s="143">
        <f>SUM(O25:O26)</f>
        <v>2190909130</v>
      </c>
      <c r="P24" s="113">
        <f>SUM(P25:P26)</f>
        <v>962566907</v>
      </c>
      <c r="Q24" s="113">
        <f>SUM(Q25:Q26)</f>
        <v>1228342223</v>
      </c>
      <c r="R24" s="109">
        <f>+P24/O24</f>
        <v>0.43934588332287428</v>
      </c>
    </row>
    <row r="25" spans="1:18" s="110" customFormat="1" ht="12" customHeight="1" x14ac:dyDescent="0.2">
      <c r="A25" s="125" t="s">
        <v>212</v>
      </c>
      <c r="B25" s="126" t="s">
        <v>213</v>
      </c>
      <c r="C25" s="127">
        <v>40732000</v>
      </c>
      <c r="D25" s="127">
        <v>0</v>
      </c>
      <c r="E25" s="127">
        <v>0</v>
      </c>
      <c r="F25" s="127">
        <f>+C25+D25-E25</f>
        <v>40732000</v>
      </c>
      <c r="G25" s="127">
        <v>32283648</v>
      </c>
      <c r="H25" s="128">
        <f t="shared" ref="H25:H26" si="3">+G25/F25</f>
        <v>0.79258686045369731</v>
      </c>
      <c r="I25" s="115"/>
      <c r="J25" s="127"/>
      <c r="K25" s="127"/>
      <c r="L25" s="132"/>
      <c r="M25" s="132"/>
      <c r="N25" s="129"/>
      <c r="O25" s="133">
        <f>+L25+F25</f>
        <v>40732000</v>
      </c>
      <c r="P25" s="131">
        <f>+G25+M25</f>
        <v>32283648</v>
      </c>
      <c r="Q25" s="131">
        <f>+O25-P25</f>
        <v>8448352</v>
      </c>
      <c r="R25" s="122">
        <f>+P25/O25</f>
        <v>0.79258686045369731</v>
      </c>
    </row>
    <row r="26" spans="1:18" s="110" customFormat="1" ht="12" customHeight="1" x14ac:dyDescent="0.2">
      <c r="A26" s="125" t="s">
        <v>214</v>
      </c>
      <c r="B26" s="126" t="s">
        <v>37</v>
      </c>
      <c r="C26" s="127">
        <v>333277000</v>
      </c>
      <c r="D26" s="127">
        <f>124143+1816100500+159374+179265+153323+183525</f>
        <v>1816900130</v>
      </c>
      <c r="E26" s="127"/>
      <c r="F26" s="127">
        <f>+C26+D26-E26</f>
        <v>2150177130</v>
      </c>
      <c r="G26" s="127">
        <v>930283259</v>
      </c>
      <c r="H26" s="128">
        <f t="shared" si="3"/>
        <v>0.43265424323437018</v>
      </c>
      <c r="I26" s="115"/>
      <c r="J26" s="127"/>
      <c r="K26" s="127"/>
      <c r="L26" s="132"/>
      <c r="M26" s="132"/>
      <c r="N26" s="135"/>
      <c r="O26" s="133">
        <f>+L26+F26</f>
        <v>2150177130</v>
      </c>
      <c r="P26" s="131">
        <f>+G26+M26</f>
        <v>930283259</v>
      </c>
      <c r="Q26" s="131">
        <f>+O26-P26</f>
        <v>1219893871</v>
      </c>
      <c r="R26" s="122">
        <f>+P26/O26</f>
        <v>0.43265424323437018</v>
      </c>
    </row>
    <row r="27" spans="1:18" s="110" customFormat="1" ht="12" customHeight="1" x14ac:dyDescent="0.2">
      <c r="A27" s="125"/>
      <c r="B27" s="126"/>
      <c r="C27" s="127"/>
      <c r="D27" s="127"/>
      <c r="E27" s="127"/>
      <c r="F27" s="132"/>
      <c r="G27" s="127"/>
      <c r="H27" s="137"/>
      <c r="I27" s="115"/>
      <c r="J27" s="127"/>
      <c r="K27" s="127"/>
      <c r="L27" s="132"/>
      <c r="M27" s="132"/>
      <c r="N27" s="135"/>
      <c r="O27" s="133"/>
      <c r="P27" s="131"/>
      <c r="Q27" s="131"/>
      <c r="R27" s="136"/>
    </row>
    <row r="28" spans="1:18" s="110" customFormat="1" ht="12" customHeight="1" x14ac:dyDescent="0.2">
      <c r="A28" s="111" t="s">
        <v>215</v>
      </c>
      <c r="B28" s="112" t="s">
        <v>211</v>
      </c>
      <c r="C28" s="101">
        <f>SUM(C29:C30)</f>
        <v>0</v>
      </c>
      <c r="D28" s="127">
        <f t="shared" ref="D28:K28" si="4">SUM(D29:D30)</f>
        <v>0</v>
      </c>
      <c r="E28" s="127">
        <f t="shared" si="4"/>
        <v>0</v>
      </c>
      <c r="F28" s="113">
        <f t="shared" si="4"/>
        <v>0</v>
      </c>
      <c r="G28" s="101">
        <f t="shared" si="4"/>
        <v>0</v>
      </c>
      <c r="H28" s="137"/>
      <c r="I28" s="103">
        <f>SUM(I29:I30)</f>
        <v>22443000</v>
      </c>
      <c r="J28" s="127">
        <f t="shared" si="4"/>
        <v>0</v>
      </c>
      <c r="K28" s="127">
        <f t="shared" si="4"/>
        <v>0</v>
      </c>
      <c r="L28" s="101">
        <f>SUM(L29:L30)</f>
        <v>22443000</v>
      </c>
      <c r="M28" s="101">
        <f>SUM(M29:M30)</f>
        <v>3582000</v>
      </c>
      <c r="N28" s="106">
        <f>+M28/L28</f>
        <v>0.15960433097179522</v>
      </c>
      <c r="O28" s="143">
        <f>SUM(O29:O30)</f>
        <v>22443000</v>
      </c>
      <c r="P28" s="113">
        <f>SUM(P29:P30)</f>
        <v>3582000</v>
      </c>
      <c r="Q28" s="113">
        <f>SUM(Q29:Q30)</f>
        <v>18861000</v>
      </c>
      <c r="R28" s="109">
        <f>+P28/O28</f>
        <v>0.15960433097179522</v>
      </c>
    </row>
    <row r="29" spans="1:18" s="110" customFormat="1" ht="12" customHeight="1" x14ac:dyDescent="0.2">
      <c r="A29" s="144" t="s">
        <v>216</v>
      </c>
      <c r="B29" s="126" t="s">
        <v>213</v>
      </c>
      <c r="C29" s="127">
        <v>0</v>
      </c>
      <c r="D29" s="127">
        <v>0</v>
      </c>
      <c r="E29" s="127">
        <v>0</v>
      </c>
      <c r="F29" s="132">
        <f>+C29+D29-E29</f>
        <v>0</v>
      </c>
      <c r="G29" s="127"/>
      <c r="H29" s="137"/>
      <c r="I29" s="115">
        <v>3582000</v>
      </c>
      <c r="J29" s="127">
        <v>0</v>
      </c>
      <c r="K29" s="127">
        <v>0</v>
      </c>
      <c r="L29" s="138">
        <f>+J29+I29-J29</f>
        <v>3582000</v>
      </c>
      <c r="M29" s="127">
        <v>3582000</v>
      </c>
      <c r="N29" s="129">
        <f>+M29/L29</f>
        <v>1</v>
      </c>
      <c r="O29" s="133">
        <f>+L29+F29</f>
        <v>3582000</v>
      </c>
      <c r="P29" s="131">
        <f>+G29+M29</f>
        <v>3582000</v>
      </c>
      <c r="Q29" s="131">
        <f>+O29-P29</f>
        <v>0</v>
      </c>
      <c r="R29" s="122">
        <f>+P29/O29</f>
        <v>1</v>
      </c>
    </row>
    <row r="30" spans="1:18" s="110" customFormat="1" ht="12" customHeight="1" x14ac:dyDescent="0.2">
      <c r="A30" s="144" t="s">
        <v>217</v>
      </c>
      <c r="B30" s="126" t="s">
        <v>218</v>
      </c>
      <c r="C30" s="127">
        <v>0</v>
      </c>
      <c r="D30" s="127">
        <v>0</v>
      </c>
      <c r="E30" s="127">
        <v>0</v>
      </c>
      <c r="F30" s="127">
        <f>+C30+D30-E30</f>
        <v>0</v>
      </c>
      <c r="G30" s="127">
        <v>0</v>
      </c>
      <c r="H30" s="137"/>
      <c r="I30" s="115">
        <v>18861000</v>
      </c>
      <c r="J30" s="127">
        <v>0</v>
      </c>
      <c r="K30" s="127">
        <v>0</v>
      </c>
      <c r="L30" s="138">
        <f>+J30+I30-J30</f>
        <v>18861000</v>
      </c>
      <c r="M30" s="127">
        <v>0</v>
      </c>
      <c r="N30" s="129">
        <f>+M30/L30</f>
        <v>0</v>
      </c>
      <c r="O30" s="133">
        <f>+L30+F30</f>
        <v>18861000</v>
      </c>
      <c r="P30" s="131">
        <f>+G30+M30</f>
        <v>0</v>
      </c>
      <c r="Q30" s="131">
        <f>+O30-P30</f>
        <v>18861000</v>
      </c>
      <c r="R30" s="122">
        <f>+P30/O30</f>
        <v>0</v>
      </c>
    </row>
    <row r="31" spans="1:18" s="110" customFormat="1" ht="12" customHeight="1" x14ac:dyDescent="0.2">
      <c r="A31" s="144"/>
      <c r="B31" s="126"/>
      <c r="C31" s="127"/>
      <c r="D31" s="127"/>
      <c r="E31" s="127"/>
      <c r="F31" s="127"/>
      <c r="G31" s="127"/>
      <c r="H31" s="137"/>
      <c r="I31" s="115"/>
      <c r="J31" s="127"/>
      <c r="K31" s="127"/>
      <c r="L31" s="145"/>
      <c r="M31" s="132"/>
      <c r="N31" s="129"/>
      <c r="O31" s="133"/>
      <c r="P31" s="131"/>
      <c r="Q31" s="131"/>
      <c r="R31" s="122"/>
    </row>
    <row r="32" spans="1:18" ht="15" customHeight="1" x14ac:dyDescent="0.2">
      <c r="A32" s="146"/>
      <c r="B32" s="147" t="s">
        <v>219</v>
      </c>
      <c r="C32" s="148">
        <f>+C8++C9+C11+C15+C18+C24+C28</f>
        <v>27375200500</v>
      </c>
      <c r="D32" s="148">
        <f>+D8++D9+D11+D15+D18+D24+D28</f>
        <v>1816900130</v>
      </c>
      <c r="E32" s="148">
        <f>+E8++E9+E11+E15+E18+E24+E28</f>
        <v>1816100500</v>
      </c>
      <c r="F32" s="148">
        <f>+F8++F9+F11+F15+F18+F24+F28</f>
        <v>27376000130</v>
      </c>
      <c r="G32" s="148">
        <f>+G8++G9+G11+G15+G18+G24+G28</f>
        <v>12470319490</v>
      </c>
      <c r="H32" s="149">
        <f>+G32/F32</f>
        <v>0.45552014285441195</v>
      </c>
      <c r="I32" s="148">
        <f>+I8++I9+I11+I15+I18+I24+I28</f>
        <v>6650774000</v>
      </c>
      <c r="J32" s="148">
        <f>+J8++J9+J11+J15+J18+J24+J28</f>
        <v>0</v>
      </c>
      <c r="K32" s="148">
        <f>+K8++K9+K11+K15+K18+K24+K28</f>
        <v>0</v>
      </c>
      <c r="L32" s="148">
        <f>+L8++L9+L11+L15+L18+L24+L28</f>
        <v>6650774000</v>
      </c>
      <c r="M32" s="148">
        <f>+M8++M9+M11+M15+M18+M24+M28</f>
        <v>4004507363</v>
      </c>
      <c r="N32" s="149">
        <f>+M32/L32</f>
        <v>0.60211147800240994</v>
      </c>
      <c r="O32" s="148">
        <f>+O8+O9+O11+O15+O18+O24+O28</f>
        <v>34026774130</v>
      </c>
      <c r="P32" s="148">
        <f>+P8++P9+P11+P15+P18+P24+P28</f>
        <v>16474826853</v>
      </c>
      <c r="Q32" s="148">
        <f>+Q8++Q9+Q11+Q15+Q18+Q24+Q28</f>
        <v>17551947277</v>
      </c>
      <c r="R32" s="149">
        <f>+P32/O32</f>
        <v>0.48417245754938687</v>
      </c>
    </row>
    <row r="33" spans="1:18" s="110" customFormat="1" ht="12" x14ac:dyDescent="0.2">
      <c r="A33" s="150"/>
      <c r="B33" s="126"/>
      <c r="C33" s="134"/>
      <c r="D33" s="134"/>
      <c r="E33" s="134"/>
      <c r="F33" s="134"/>
      <c r="G33" s="134"/>
      <c r="H33" s="151"/>
      <c r="I33" s="130"/>
      <c r="J33" s="134"/>
      <c r="K33" s="134"/>
      <c r="L33" s="131"/>
      <c r="M33" s="131"/>
      <c r="N33" s="152"/>
      <c r="O33" s="133"/>
      <c r="P33" s="131"/>
      <c r="Q33" s="131"/>
      <c r="R33" s="136"/>
    </row>
    <row r="34" spans="1:18" s="110" customFormat="1" ht="12" x14ac:dyDescent="0.2">
      <c r="A34" s="118" t="s">
        <v>220</v>
      </c>
      <c r="B34" s="112" t="s">
        <v>221</v>
      </c>
      <c r="C34" s="101">
        <f>SUM(C35:C36)</f>
        <v>11785567000</v>
      </c>
      <c r="D34" s="101">
        <f t="shared" ref="D34:E34" si="5">+D36</f>
        <v>0</v>
      </c>
      <c r="E34" s="101">
        <f t="shared" si="5"/>
        <v>0</v>
      </c>
      <c r="F34" s="101">
        <f>SUM(F35:F36)</f>
        <v>11785567000</v>
      </c>
      <c r="G34" s="101">
        <f>SUM(G35:G36)</f>
        <v>4923450006</v>
      </c>
      <c r="H34" s="102">
        <f>+G34/F34</f>
        <v>0.41775249387662045</v>
      </c>
      <c r="I34" s="115"/>
      <c r="J34" s="127"/>
      <c r="K34" s="127"/>
      <c r="L34" s="132"/>
      <c r="M34" s="132"/>
      <c r="N34" s="106"/>
      <c r="O34" s="143">
        <f>SUM(O35:O36)</f>
        <v>11785567000</v>
      </c>
      <c r="P34" s="143">
        <f>SUM(P35:P36)</f>
        <v>4923450006</v>
      </c>
      <c r="Q34" s="143">
        <f>SUM(Q35:Q36)</f>
        <v>6862116994</v>
      </c>
      <c r="R34" s="109">
        <f>+P34/O34</f>
        <v>0.41775249387662045</v>
      </c>
    </row>
    <row r="35" spans="1:18" s="142" customFormat="1" ht="12" x14ac:dyDescent="0.2">
      <c r="A35" s="139" t="s">
        <v>222</v>
      </c>
      <c r="B35" s="140" t="s">
        <v>223</v>
      </c>
      <c r="C35" s="127">
        <v>4956222000</v>
      </c>
      <c r="D35" s="101"/>
      <c r="E35" s="101"/>
      <c r="F35" s="127">
        <f>+C35+D35-E35</f>
        <v>4956222000</v>
      </c>
      <c r="G35" s="127">
        <v>2478534391</v>
      </c>
      <c r="H35" s="128">
        <f t="shared" ref="H35:H36" si="6">+G35/F35</f>
        <v>0.50008542615726248</v>
      </c>
      <c r="I35" s="115"/>
      <c r="J35" s="127"/>
      <c r="K35" s="127"/>
      <c r="L35" s="127"/>
      <c r="M35" s="127"/>
      <c r="N35" s="153"/>
      <c r="O35" s="130">
        <f>+L35+F35</f>
        <v>4956222000</v>
      </c>
      <c r="P35" s="154">
        <f>G35+M35</f>
        <v>2478534391</v>
      </c>
      <c r="Q35" s="134">
        <f>+O35-P35</f>
        <v>2477687609</v>
      </c>
      <c r="R35" s="109">
        <f>+P35/O35</f>
        <v>0.50008542615726248</v>
      </c>
    </row>
    <row r="36" spans="1:18" s="110" customFormat="1" ht="12" x14ac:dyDescent="0.2">
      <c r="A36" s="125" t="s">
        <v>224</v>
      </c>
      <c r="B36" s="126" t="s">
        <v>225</v>
      </c>
      <c r="C36" s="127">
        <v>6829345000</v>
      </c>
      <c r="D36" s="127">
        <v>0</v>
      </c>
      <c r="E36" s="127">
        <v>0</v>
      </c>
      <c r="F36" s="127">
        <f>+C36+D36-E36</f>
        <v>6829345000</v>
      </c>
      <c r="G36" s="127">
        <v>2444915615</v>
      </c>
      <c r="H36" s="128">
        <f t="shared" si="6"/>
        <v>0.35800147964409473</v>
      </c>
      <c r="I36" s="115"/>
      <c r="J36" s="127"/>
      <c r="K36" s="127"/>
      <c r="L36" s="132"/>
      <c r="M36" s="132"/>
      <c r="N36" s="129"/>
      <c r="O36" s="133">
        <f>+L36+F36</f>
        <v>6829345000</v>
      </c>
      <c r="P36" s="131">
        <f>+G36+M36</f>
        <v>2444915615</v>
      </c>
      <c r="Q36" s="131">
        <f>+O36-P36</f>
        <v>4384429385</v>
      </c>
      <c r="R36" s="122">
        <f>+P36/O36</f>
        <v>0.35800147964409473</v>
      </c>
    </row>
    <row r="37" spans="1:18" s="110" customFormat="1" ht="12" x14ac:dyDescent="0.2">
      <c r="A37" s="125"/>
      <c r="B37" s="126"/>
      <c r="C37" s="127"/>
      <c r="D37" s="127"/>
      <c r="E37" s="127"/>
      <c r="F37" s="127"/>
      <c r="G37" s="127"/>
      <c r="H37" s="141"/>
      <c r="I37" s="115"/>
      <c r="J37" s="127"/>
      <c r="K37" s="127"/>
      <c r="L37" s="132"/>
      <c r="M37" s="132"/>
      <c r="N37" s="129"/>
      <c r="O37" s="133"/>
      <c r="P37" s="131"/>
      <c r="Q37" s="131"/>
      <c r="R37" s="122"/>
    </row>
    <row r="38" spans="1:18" s="110" customFormat="1" ht="12" x14ac:dyDescent="0.2">
      <c r="A38" s="111" t="s">
        <v>226</v>
      </c>
      <c r="B38" s="112" t="s">
        <v>227</v>
      </c>
      <c r="C38" s="101">
        <f>SUM(C39:C40)</f>
        <v>0</v>
      </c>
      <c r="D38" s="127">
        <f t="shared" ref="D38:G38" si="7">SUM(D39:D40)</f>
        <v>0</v>
      </c>
      <c r="E38" s="127">
        <f t="shared" si="7"/>
        <v>0</v>
      </c>
      <c r="F38" s="101">
        <f t="shared" si="7"/>
        <v>0</v>
      </c>
      <c r="G38" s="101">
        <f t="shared" si="7"/>
        <v>0</v>
      </c>
      <c r="H38" s="137"/>
      <c r="I38" s="103">
        <f t="shared" ref="I38:L38" si="8">SUM(I39:I40)</f>
        <v>0</v>
      </c>
      <c r="J38" s="127">
        <f t="shared" si="8"/>
        <v>0</v>
      </c>
      <c r="K38" s="127">
        <f t="shared" si="8"/>
        <v>0</v>
      </c>
      <c r="L38" s="101">
        <f t="shared" si="8"/>
        <v>0</v>
      </c>
      <c r="M38" s="101">
        <f>SUM(M39:M40)</f>
        <v>0</v>
      </c>
      <c r="N38" s="106"/>
      <c r="O38" s="143">
        <f>SUM(O39:O40)</f>
        <v>0</v>
      </c>
      <c r="P38" s="113">
        <f t="shared" ref="P38" si="9">SUM(P39:P40)</f>
        <v>0</v>
      </c>
      <c r="Q38" s="113">
        <f>SUM(Q39:Q40)</f>
        <v>0</v>
      </c>
      <c r="R38" s="109"/>
    </row>
    <row r="39" spans="1:18" s="110" customFormat="1" ht="12" x14ac:dyDescent="0.2">
      <c r="A39" s="144" t="s">
        <v>228</v>
      </c>
      <c r="B39" s="126" t="s">
        <v>229</v>
      </c>
      <c r="C39" s="127">
        <v>0</v>
      </c>
      <c r="D39" s="127">
        <v>0</v>
      </c>
      <c r="E39" s="127">
        <v>0</v>
      </c>
      <c r="F39" s="127">
        <f>+C39+D39-E39</f>
        <v>0</v>
      </c>
      <c r="G39" s="127"/>
      <c r="H39" s="137"/>
      <c r="I39" s="115"/>
      <c r="J39" s="127">
        <v>0</v>
      </c>
      <c r="K39" s="127">
        <v>0</v>
      </c>
      <c r="L39" s="138">
        <f>+J39+I39-J39</f>
        <v>0</v>
      </c>
      <c r="M39" s="127">
        <v>0</v>
      </c>
      <c r="N39" s="129"/>
      <c r="O39" s="133">
        <f>+L39+F39</f>
        <v>0</v>
      </c>
      <c r="P39" s="131">
        <f>+G39+M39</f>
        <v>0</v>
      </c>
      <c r="Q39" s="131">
        <f>+O39-P39</f>
        <v>0</v>
      </c>
      <c r="R39" s="122"/>
    </row>
    <row r="40" spans="1:18" s="110" customFormat="1" ht="12" x14ac:dyDescent="0.2">
      <c r="A40" s="125"/>
      <c r="B40" s="126"/>
      <c r="C40" s="127"/>
      <c r="D40" s="127"/>
      <c r="E40" s="127"/>
      <c r="F40" s="127"/>
      <c r="G40" s="127"/>
      <c r="H40" s="141"/>
      <c r="I40" s="115"/>
      <c r="J40" s="127"/>
      <c r="K40" s="127"/>
      <c r="L40" s="132"/>
      <c r="M40" s="132"/>
      <c r="N40" s="129"/>
      <c r="O40" s="133"/>
      <c r="P40" s="131"/>
      <c r="Q40" s="131"/>
      <c r="R40" s="122"/>
    </row>
    <row r="41" spans="1:18" s="110" customFormat="1" ht="15.75" customHeight="1" x14ac:dyDescent="0.2">
      <c r="A41" s="155"/>
      <c r="B41" s="147" t="s">
        <v>230</v>
      </c>
      <c r="C41" s="148">
        <f>+C34+C38</f>
        <v>11785567000</v>
      </c>
      <c r="D41" s="148">
        <f t="shared" ref="D41:Q41" si="10">+D34+D38</f>
        <v>0</v>
      </c>
      <c r="E41" s="148">
        <f t="shared" si="10"/>
        <v>0</v>
      </c>
      <c r="F41" s="148">
        <f>+F34+F38</f>
        <v>11785567000</v>
      </c>
      <c r="G41" s="148">
        <f>+G34+G38</f>
        <v>4923450006</v>
      </c>
      <c r="H41" s="149">
        <f>+G41/F41</f>
        <v>0.41775249387662045</v>
      </c>
      <c r="I41" s="156">
        <f t="shared" si="10"/>
        <v>0</v>
      </c>
      <c r="J41" s="148">
        <f t="shared" si="10"/>
        <v>0</v>
      </c>
      <c r="K41" s="148">
        <f t="shared" si="10"/>
        <v>0</v>
      </c>
      <c r="L41" s="157">
        <f t="shared" si="10"/>
        <v>0</v>
      </c>
      <c r="M41" s="157">
        <f>+M34+M38</f>
        <v>0</v>
      </c>
      <c r="N41" s="158">
        <f>+N34+N38</f>
        <v>0</v>
      </c>
      <c r="O41" s="159">
        <f>+O34+O38</f>
        <v>11785567000</v>
      </c>
      <c r="P41" s="157">
        <f>+P34+P38</f>
        <v>4923450006</v>
      </c>
      <c r="Q41" s="157">
        <f t="shared" si="10"/>
        <v>6862116994</v>
      </c>
      <c r="R41" s="149">
        <f>+P41/O41</f>
        <v>0.41775249387662045</v>
      </c>
    </row>
    <row r="42" spans="1:18" s="110" customFormat="1" ht="12" x14ac:dyDescent="0.2">
      <c r="A42" s="150"/>
      <c r="B42" s="126"/>
      <c r="C42" s="134"/>
      <c r="D42" s="134"/>
      <c r="E42" s="134"/>
      <c r="F42" s="134"/>
      <c r="G42" s="134"/>
      <c r="H42" s="151"/>
      <c r="I42" s="130"/>
      <c r="J42" s="134"/>
      <c r="K42" s="134"/>
      <c r="L42" s="131"/>
      <c r="M42" s="131"/>
      <c r="N42" s="152"/>
      <c r="O42" s="133"/>
      <c r="P42" s="131"/>
      <c r="Q42" s="131"/>
      <c r="R42" s="136"/>
    </row>
    <row r="43" spans="1:18" s="167" customFormat="1" ht="15" customHeight="1" x14ac:dyDescent="0.2">
      <c r="A43" s="160"/>
      <c r="B43" s="161" t="s">
        <v>231</v>
      </c>
      <c r="C43" s="162">
        <f>+C45</f>
        <v>62179233500</v>
      </c>
      <c r="D43" s="162">
        <f>+D45</f>
        <v>211338090</v>
      </c>
      <c r="E43" s="162">
        <f>+E45</f>
        <v>211338090</v>
      </c>
      <c r="F43" s="162">
        <f>+F45</f>
        <v>62179233500</v>
      </c>
      <c r="G43" s="162">
        <f>+G45</f>
        <v>40448399191</v>
      </c>
      <c r="H43" s="163">
        <f>+G43/F43</f>
        <v>0.65051299146362107</v>
      </c>
      <c r="I43" s="164">
        <f>+I45</f>
        <v>0</v>
      </c>
      <c r="J43" s="162">
        <f>+J45</f>
        <v>0</v>
      </c>
      <c r="K43" s="162">
        <f>+K45</f>
        <v>0</v>
      </c>
      <c r="L43" s="162">
        <f>+L45</f>
        <v>0</v>
      </c>
      <c r="M43" s="162">
        <f>+M45</f>
        <v>0</v>
      </c>
      <c r="N43" s="165">
        <v>0</v>
      </c>
      <c r="O43" s="164">
        <f>+O45</f>
        <v>62179233500</v>
      </c>
      <c r="P43" s="162">
        <f>+P45</f>
        <v>40448399191</v>
      </c>
      <c r="Q43" s="162">
        <f>+Q45</f>
        <v>21730834309</v>
      </c>
      <c r="R43" s="166">
        <f>+P43/O43</f>
        <v>0.65051299146362107</v>
      </c>
    </row>
    <row r="44" spans="1:18" s="110" customFormat="1" ht="12" x14ac:dyDescent="0.2">
      <c r="A44" s="150"/>
      <c r="B44" s="112"/>
      <c r="C44" s="134"/>
      <c r="D44" s="134"/>
      <c r="E44" s="134"/>
      <c r="F44" s="134"/>
      <c r="G44" s="134"/>
      <c r="H44" s="151"/>
      <c r="I44" s="130"/>
      <c r="J44" s="134"/>
      <c r="K44" s="134"/>
      <c r="L44" s="131"/>
      <c r="M44" s="131"/>
      <c r="N44" s="152"/>
      <c r="O44" s="133"/>
      <c r="P44" s="131"/>
      <c r="Q44" s="131"/>
      <c r="R44" s="136"/>
    </row>
    <row r="45" spans="1:18" s="172" customFormat="1" ht="21" customHeight="1" x14ac:dyDescent="0.2">
      <c r="A45" s="168"/>
      <c r="B45" s="169" t="s">
        <v>232</v>
      </c>
      <c r="C45" s="170">
        <f>+C47+C53+C64+C71+C77+C80+C86+C96+C92</f>
        <v>62179233500</v>
      </c>
      <c r="D45" s="170">
        <f>+D47+D53+D64+D71+D77+D80+D86+D96+D92</f>
        <v>211338090</v>
      </c>
      <c r="E45" s="170">
        <f>+E47+E53+E64+E71+E77+E80+E86+E96+E92</f>
        <v>211338090</v>
      </c>
      <c r="F45" s="170">
        <f>+F47+F53+F64+F71+F77+F80+F86+F96+F92</f>
        <v>62179233500</v>
      </c>
      <c r="G45" s="170">
        <f>+G47+G53+G64+G71+G77+G80+G86+G96+G92</f>
        <v>40448399191</v>
      </c>
      <c r="H45" s="166">
        <f>+G45/F45</f>
        <v>0.65051299146362107</v>
      </c>
      <c r="I45" s="171">
        <f>+I47+I53+I64+I71+I77+I80+I86+I96</f>
        <v>0</v>
      </c>
      <c r="J45" s="170">
        <f>+J47+J53+J64+J71+J77+J80+J86+J96</f>
        <v>0</v>
      </c>
      <c r="K45" s="170">
        <f>+K47+K53+K64+K71+K77+K80+K86+K96</f>
        <v>0</v>
      </c>
      <c r="L45" s="170">
        <f>+L47+L53+L64+L71+L77+L80+L86+L96</f>
        <v>0</v>
      </c>
      <c r="M45" s="170">
        <f>+M47+M53+M64+M71+M77+M80+M86+M96</f>
        <v>0</v>
      </c>
      <c r="N45" s="166">
        <v>0</v>
      </c>
      <c r="O45" s="171">
        <f>+O47+O53+O64+O71+O77+O80+O92+O86+O96</f>
        <v>62179233500</v>
      </c>
      <c r="P45" s="171">
        <f>+P47+P53+P64+P71+P77+P80+P92+P86+P96</f>
        <v>40448399191</v>
      </c>
      <c r="Q45" s="171">
        <f>+Q47+Q53+Q64+Q71+Q77+Q80+Q92+Q86+Q96</f>
        <v>21730834309</v>
      </c>
      <c r="R45" s="166">
        <f>+P45/O45</f>
        <v>0.65051299146362107</v>
      </c>
    </row>
    <row r="46" spans="1:18" s="172" customFormat="1" ht="15.95" customHeight="1" x14ac:dyDescent="0.2">
      <c r="A46" s="133"/>
      <c r="B46" s="173"/>
      <c r="C46" s="134"/>
      <c r="D46" s="134"/>
      <c r="E46" s="134"/>
      <c r="F46" s="134"/>
      <c r="G46" s="134"/>
      <c r="H46" s="151"/>
      <c r="I46" s="130"/>
      <c r="J46" s="134"/>
      <c r="K46" s="134"/>
      <c r="L46" s="131"/>
      <c r="M46" s="131"/>
      <c r="N46" s="152"/>
      <c r="O46" s="133"/>
      <c r="P46" s="131"/>
      <c r="Q46" s="174"/>
      <c r="R46" s="175"/>
    </row>
    <row r="47" spans="1:18" s="172" customFormat="1" ht="15.95" customHeight="1" x14ac:dyDescent="0.2">
      <c r="A47" s="168"/>
      <c r="B47" s="176" t="s">
        <v>233</v>
      </c>
      <c r="C47" s="177">
        <f>SUM(C48:C51)</f>
        <v>1750000000</v>
      </c>
      <c r="D47" s="177">
        <f>SUM(D48:D51)</f>
        <v>0</v>
      </c>
      <c r="E47" s="177">
        <f>SUM(E48:E50)</f>
        <v>0</v>
      </c>
      <c r="F47" s="177">
        <f>SUM(F48:F51)</f>
        <v>1750000000</v>
      </c>
      <c r="G47" s="177">
        <f>SUM(G48:G51)</f>
        <v>306473193</v>
      </c>
      <c r="H47" s="163">
        <f>+G47/F47</f>
        <v>0.17512753885714286</v>
      </c>
      <c r="I47" s="168">
        <f>SUM(I48:I50)</f>
        <v>0</v>
      </c>
      <c r="J47" s="177">
        <f>SUM(J48:J50)</f>
        <v>0</v>
      </c>
      <c r="K47" s="177">
        <f>SUM(K48:K50)</f>
        <v>0</v>
      </c>
      <c r="L47" s="177">
        <f>SUM(L48:L50)</f>
        <v>0</v>
      </c>
      <c r="M47" s="177">
        <f>SUM(M48:M50)</f>
        <v>0</v>
      </c>
      <c r="N47" s="165">
        <v>0</v>
      </c>
      <c r="O47" s="178">
        <f>SUM(O48:O51)</f>
        <v>1750000000</v>
      </c>
      <c r="P47" s="170">
        <f>SUM(P48:P51)</f>
        <v>306473193</v>
      </c>
      <c r="Q47" s="170">
        <f>SUM(Q48:Q51)</f>
        <v>1443526807</v>
      </c>
      <c r="R47" s="166">
        <f>+P47/O47</f>
        <v>0.17512753885714286</v>
      </c>
    </row>
    <row r="48" spans="1:18" s="172" customFormat="1" ht="20.25" customHeight="1" x14ac:dyDescent="0.2">
      <c r="A48" s="133" t="s">
        <v>234</v>
      </c>
      <c r="B48" s="173" t="s">
        <v>235</v>
      </c>
      <c r="C48" s="134">
        <v>1050000000</v>
      </c>
      <c r="D48" s="134">
        <v>0</v>
      </c>
      <c r="E48" s="134">
        <v>0</v>
      </c>
      <c r="F48" s="134">
        <f>+C48+D48-E48</f>
        <v>1050000000</v>
      </c>
      <c r="G48" s="134">
        <v>216473193</v>
      </c>
      <c r="H48" s="128">
        <f>+G48/F48</f>
        <v>0.2061649457142857</v>
      </c>
      <c r="I48" s="130"/>
      <c r="J48" s="134"/>
      <c r="K48" s="134"/>
      <c r="L48" s="131"/>
      <c r="M48" s="131"/>
      <c r="N48" s="129"/>
      <c r="O48" s="133">
        <f t="shared" ref="O48:P49" si="11">+L48+F48</f>
        <v>1050000000</v>
      </c>
      <c r="P48" s="131">
        <f t="shared" si="11"/>
        <v>216473193</v>
      </c>
      <c r="Q48" s="174">
        <f>+O48-P48</f>
        <v>833526807</v>
      </c>
      <c r="R48" s="122">
        <f>+P48/O48</f>
        <v>0.2061649457142857</v>
      </c>
    </row>
    <row r="49" spans="1:18" s="172" customFormat="1" ht="20.25" customHeight="1" x14ac:dyDescent="0.2">
      <c r="A49" s="133" t="s">
        <v>236</v>
      </c>
      <c r="B49" s="173" t="s">
        <v>235</v>
      </c>
      <c r="C49" s="134"/>
      <c r="D49" s="134"/>
      <c r="E49" s="134"/>
      <c r="F49" s="131">
        <f>+C49+D49-E49</f>
        <v>0</v>
      </c>
      <c r="G49" s="134">
        <v>0</v>
      </c>
      <c r="H49" s="128"/>
      <c r="I49" s="130">
        <v>0</v>
      </c>
      <c r="J49" s="134"/>
      <c r="K49" s="134"/>
      <c r="L49" s="131"/>
      <c r="M49" s="131"/>
      <c r="N49" s="129"/>
      <c r="O49" s="133">
        <f t="shared" si="11"/>
        <v>0</v>
      </c>
      <c r="P49" s="131">
        <f t="shared" si="11"/>
        <v>0</v>
      </c>
      <c r="Q49" s="174">
        <f>+O49-P49</f>
        <v>0</v>
      </c>
      <c r="R49" s="122">
        <v>0</v>
      </c>
    </row>
    <row r="50" spans="1:18" s="172" customFormat="1" ht="25.5" customHeight="1" x14ac:dyDescent="0.2">
      <c r="A50" s="133" t="s">
        <v>237</v>
      </c>
      <c r="B50" s="173" t="s">
        <v>238</v>
      </c>
      <c r="C50" s="134">
        <v>700000000</v>
      </c>
      <c r="D50" s="134">
        <v>0</v>
      </c>
      <c r="E50" s="134">
        <v>0</v>
      </c>
      <c r="F50" s="134">
        <f>+C50+D50-E50</f>
        <v>700000000</v>
      </c>
      <c r="G50" s="134">
        <v>90000000</v>
      </c>
      <c r="H50" s="128">
        <f>+G50/F50</f>
        <v>0.12857142857142856</v>
      </c>
      <c r="I50" s="130">
        <v>0</v>
      </c>
      <c r="J50" s="134"/>
      <c r="K50" s="134"/>
      <c r="L50" s="131"/>
      <c r="M50" s="131"/>
      <c r="N50" s="129"/>
      <c r="O50" s="133">
        <f>+L50+F50</f>
        <v>700000000</v>
      </c>
      <c r="P50" s="131">
        <f>+M50+G50</f>
        <v>90000000</v>
      </c>
      <c r="Q50" s="174">
        <f>+O50-P50</f>
        <v>610000000</v>
      </c>
      <c r="R50" s="122">
        <f>+P50/O50</f>
        <v>0.12857142857142856</v>
      </c>
    </row>
    <row r="51" spans="1:18" s="172" customFormat="1" ht="25.5" customHeight="1" x14ac:dyDescent="0.2">
      <c r="A51" s="133" t="s">
        <v>239</v>
      </c>
      <c r="B51" s="173" t="s">
        <v>238</v>
      </c>
      <c r="C51" s="134"/>
      <c r="D51" s="134"/>
      <c r="E51" s="134"/>
      <c r="F51" s="134">
        <f>+C51+D51-E51</f>
        <v>0</v>
      </c>
      <c r="G51" s="134">
        <v>0</v>
      </c>
      <c r="H51" s="128"/>
      <c r="I51" s="130"/>
      <c r="J51" s="134"/>
      <c r="K51" s="134"/>
      <c r="L51" s="131"/>
      <c r="M51" s="131"/>
      <c r="N51" s="129"/>
      <c r="O51" s="133">
        <f>+L51+F51</f>
        <v>0</v>
      </c>
      <c r="P51" s="131">
        <f>+M51+G51</f>
        <v>0</v>
      </c>
      <c r="Q51" s="174">
        <f>+O51-P51</f>
        <v>0</v>
      </c>
      <c r="R51" s="122">
        <v>0</v>
      </c>
    </row>
    <row r="52" spans="1:18" s="172" customFormat="1" ht="13.15" customHeight="1" x14ac:dyDescent="0.2">
      <c r="A52" s="133"/>
      <c r="B52" s="173"/>
      <c r="C52" s="134"/>
      <c r="D52" s="134"/>
      <c r="E52" s="134"/>
      <c r="F52" s="134"/>
      <c r="G52" s="134"/>
      <c r="H52" s="151"/>
      <c r="I52" s="130"/>
      <c r="J52" s="134"/>
      <c r="K52" s="134"/>
      <c r="L52" s="131"/>
      <c r="M52" s="131"/>
      <c r="N52" s="152"/>
      <c r="O52" s="133"/>
      <c r="P52" s="131"/>
      <c r="Q52" s="174"/>
      <c r="R52" s="175"/>
    </row>
    <row r="53" spans="1:18" s="172" customFormat="1" ht="36" customHeight="1" x14ac:dyDescent="0.2">
      <c r="A53" s="179"/>
      <c r="B53" s="176" t="s">
        <v>240</v>
      </c>
      <c r="C53" s="177">
        <f>SUM(C54:C62)</f>
        <v>6153346718</v>
      </c>
      <c r="D53" s="177">
        <f t="shared" ref="D53:E53" si="12">SUM(D54:D62)</f>
        <v>0</v>
      </c>
      <c r="E53" s="177">
        <f t="shared" si="12"/>
        <v>0</v>
      </c>
      <c r="F53" s="177">
        <f>SUM(F54:F62)</f>
        <v>6153346718</v>
      </c>
      <c r="G53" s="177">
        <f>SUM(G54:G62)</f>
        <v>2039998637</v>
      </c>
      <c r="H53" s="163">
        <f>+G53/F53</f>
        <v>0.33152668466292007</v>
      </c>
      <c r="I53" s="168">
        <f>SUM(I54:I61)</f>
        <v>0</v>
      </c>
      <c r="J53" s="177">
        <f>SUM(J54:J61)</f>
        <v>0</v>
      </c>
      <c r="K53" s="177">
        <f>SUM(K54:K61)</f>
        <v>0</v>
      </c>
      <c r="L53" s="177">
        <f>SUM(L54:L61)</f>
        <v>0</v>
      </c>
      <c r="M53" s="177">
        <f>SUM(M54:M61)</f>
        <v>0</v>
      </c>
      <c r="N53" s="165">
        <v>0</v>
      </c>
      <c r="O53" s="178">
        <f>SUM(O54:O62)</f>
        <v>6153346718</v>
      </c>
      <c r="P53" s="170">
        <f>SUM(P54:P62)</f>
        <v>2039998637</v>
      </c>
      <c r="Q53" s="180">
        <f>SUM(Q54:Q62)</f>
        <v>4113348081</v>
      </c>
      <c r="R53" s="181">
        <f t="shared" ref="R53" si="13">+P53/O53</f>
        <v>0.33152668466292007</v>
      </c>
    </row>
    <row r="54" spans="1:18" s="172" customFormat="1" ht="23.25" customHeight="1" x14ac:dyDescent="0.2">
      <c r="A54" s="133" t="s">
        <v>241</v>
      </c>
      <c r="B54" s="173" t="s">
        <v>242</v>
      </c>
      <c r="C54" s="134">
        <v>300000000</v>
      </c>
      <c r="D54" s="134">
        <v>0</v>
      </c>
      <c r="E54" s="134">
        <v>0</v>
      </c>
      <c r="F54" s="134">
        <f t="shared" ref="F54:F62" si="14">+C54+D54-E54</f>
        <v>300000000</v>
      </c>
      <c r="G54" s="134">
        <v>0</v>
      </c>
      <c r="H54" s="128">
        <f t="shared" ref="H54:H69" si="15">+G54/F54</f>
        <v>0</v>
      </c>
      <c r="I54" s="130"/>
      <c r="J54" s="134"/>
      <c r="K54" s="134"/>
      <c r="L54" s="131"/>
      <c r="M54" s="131"/>
      <c r="N54" s="129"/>
      <c r="O54" s="133">
        <f t="shared" ref="O54:P62" si="16">+L54+F54</f>
        <v>300000000</v>
      </c>
      <c r="P54" s="131">
        <f t="shared" si="16"/>
        <v>0</v>
      </c>
      <c r="Q54" s="174">
        <f>+O54-P54</f>
        <v>300000000</v>
      </c>
      <c r="R54" s="122">
        <f>+P54/O54</f>
        <v>0</v>
      </c>
    </row>
    <row r="55" spans="1:18" s="172" customFormat="1" ht="39.75" customHeight="1" x14ac:dyDescent="0.2">
      <c r="A55" s="133" t="s">
        <v>243</v>
      </c>
      <c r="B55" s="173" t="s">
        <v>244</v>
      </c>
      <c r="C55" s="134">
        <v>1513111000</v>
      </c>
      <c r="D55" s="134">
        <v>0</v>
      </c>
      <c r="E55" s="134">
        <v>0</v>
      </c>
      <c r="F55" s="134">
        <f t="shared" si="14"/>
        <v>1513111000</v>
      </c>
      <c r="G55" s="134">
        <v>80000000</v>
      </c>
      <c r="H55" s="128">
        <f t="shared" si="15"/>
        <v>5.2871203764958422E-2</v>
      </c>
      <c r="I55" s="130"/>
      <c r="J55" s="134"/>
      <c r="K55" s="134"/>
      <c r="L55" s="131"/>
      <c r="M55" s="131"/>
      <c r="N55" s="129"/>
      <c r="O55" s="133">
        <f t="shared" si="16"/>
        <v>1513111000</v>
      </c>
      <c r="P55" s="131">
        <f t="shared" si="16"/>
        <v>80000000</v>
      </c>
      <c r="Q55" s="174">
        <f t="shared" ref="Q55:Q62" si="17">+O55-P55</f>
        <v>1433111000</v>
      </c>
      <c r="R55" s="122">
        <f>+P55/O55</f>
        <v>5.2871203764958422E-2</v>
      </c>
    </row>
    <row r="56" spans="1:18" s="172" customFormat="1" ht="39.75" customHeight="1" x14ac:dyDescent="0.2">
      <c r="A56" s="133" t="s">
        <v>245</v>
      </c>
      <c r="B56" s="173" t="s">
        <v>244</v>
      </c>
      <c r="C56" s="134">
        <v>0</v>
      </c>
      <c r="D56" s="134">
        <v>0</v>
      </c>
      <c r="E56" s="134">
        <v>0</v>
      </c>
      <c r="F56" s="134">
        <f t="shared" si="14"/>
        <v>0</v>
      </c>
      <c r="G56" s="134">
        <v>0</v>
      </c>
      <c r="H56" s="128">
        <v>0</v>
      </c>
      <c r="I56" s="130"/>
      <c r="J56" s="134"/>
      <c r="K56" s="134"/>
      <c r="L56" s="131"/>
      <c r="M56" s="131"/>
      <c r="N56" s="129"/>
      <c r="O56" s="133">
        <f t="shared" si="16"/>
        <v>0</v>
      </c>
      <c r="P56" s="131">
        <f t="shared" si="16"/>
        <v>0</v>
      </c>
      <c r="Q56" s="174">
        <f t="shared" si="17"/>
        <v>0</v>
      </c>
      <c r="R56" s="122">
        <v>0</v>
      </c>
    </row>
    <row r="57" spans="1:18" s="172" customFormat="1" ht="29.25" customHeight="1" x14ac:dyDescent="0.2">
      <c r="A57" s="133" t="s">
        <v>246</v>
      </c>
      <c r="B57" s="173" t="s">
        <v>247</v>
      </c>
      <c r="C57" s="134"/>
      <c r="D57" s="134"/>
      <c r="E57" s="134"/>
      <c r="F57" s="134"/>
      <c r="G57" s="134">
        <v>0</v>
      </c>
      <c r="H57" s="128"/>
      <c r="I57" s="130"/>
      <c r="J57" s="134"/>
      <c r="K57" s="134"/>
      <c r="L57" s="131"/>
      <c r="M57" s="131"/>
      <c r="N57" s="129"/>
      <c r="O57" s="133">
        <f t="shared" si="16"/>
        <v>0</v>
      </c>
      <c r="P57" s="131">
        <f t="shared" si="16"/>
        <v>0</v>
      </c>
      <c r="Q57" s="174">
        <f t="shared" si="17"/>
        <v>0</v>
      </c>
      <c r="R57" s="122">
        <v>0</v>
      </c>
    </row>
    <row r="58" spans="1:18" s="172" customFormat="1" ht="25.5" customHeight="1" x14ac:dyDescent="0.2">
      <c r="A58" s="130" t="s">
        <v>248</v>
      </c>
      <c r="B58" s="182" t="s">
        <v>249</v>
      </c>
      <c r="C58" s="134">
        <v>3258883718</v>
      </c>
      <c r="D58" s="134">
        <v>0</v>
      </c>
      <c r="E58" s="134">
        <v>0</v>
      </c>
      <c r="F58" s="134">
        <f t="shared" si="14"/>
        <v>3258883718</v>
      </c>
      <c r="G58" s="134">
        <v>1276454159</v>
      </c>
      <c r="H58" s="128">
        <f t="shared" si="15"/>
        <v>0.39168447525441902</v>
      </c>
      <c r="I58" s="130"/>
      <c r="J58" s="134"/>
      <c r="K58" s="134"/>
      <c r="L58" s="131"/>
      <c r="M58" s="131"/>
      <c r="N58" s="129"/>
      <c r="O58" s="133">
        <f t="shared" si="16"/>
        <v>3258883718</v>
      </c>
      <c r="P58" s="131">
        <f t="shared" si="16"/>
        <v>1276454159</v>
      </c>
      <c r="Q58" s="174">
        <f t="shared" si="17"/>
        <v>1982429559</v>
      </c>
      <c r="R58" s="122">
        <f>+P58/O58</f>
        <v>0.39168447525441902</v>
      </c>
    </row>
    <row r="59" spans="1:18" s="184" customFormat="1" ht="25.5" customHeight="1" x14ac:dyDescent="0.2">
      <c r="A59" s="130" t="s">
        <v>250</v>
      </c>
      <c r="B59" s="182" t="s">
        <v>251</v>
      </c>
      <c r="C59" s="134">
        <v>0</v>
      </c>
      <c r="D59" s="134">
        <v>0</v>
      </c>
      <c r="E59" s="134"/>
      <c r="F59" s="134">
        <f>+C59+D59-E59</f>
        <v>0</v>
      </c>
      <c r="G59" s="134">
        <v>0</v>
      </c>
      <c r="H59" s="128">
        <v>0</v>
      </c>
      <c r="I59" s="130"/>
      <c r="J59" s="134"/>
      <c r="K59" s="134"/>
      <c r="L59" s="134"/>
      <c r="M59" s="134"/>
      <c r="N59" s="141"/>
      <c r="O59" s="130">
        <f t="shared" si="16"/>
        <v>0</v>
      </c>
      <c r="P59" s="134">
        <f t="shared" si="16"/>
        <v>0</v>
      </c>
      <c r="Q59" s="183">
        <f t="shared" si="17"/>
        <v>0</v>
      </c>
      <c r="R59" s="128">
        <v>0</v>
      </c>
    </row>
    <row r="60" spans="1:18" s="172" customFormat="1" ht="25.5" customHeight="1" x14ac:dyDescent="0.2">
      <c r="A60" s="133" t="s">
        <v>252</v>
      </c>
      <c r="B60" s="173" t="s">
        <v>253</v>
      </c>
      <c r="C60" s="134">
        <v>0</v>
      </c>
      <c r="D60" s="134">
        <v>0</v>
      </c>
      <c r="E60" s="134">
        <v>0</v>
      </c>
      <c r="F60" s="131"/>
      <c r="G60" s="134">
        <v>0</v>
      </c>
      <c r="H60" s="128"/>
      <c r="I60" s="130"/>
      <c r="J60" s="134"/>
      <c r="K60" s="134"/>
      <c r="L60" s="131"/>
      <c r="M60" s="131"/>
      <c r="N60" s="129"/>
      <c r="O60" s="133">
        <f t="shared" si="16"/>
        <v>0</v>
      </c>
      <c r="P60" s="131">
        <f t="shared" si="16"/>
        <v>0</v>
      </c>
      <c r="Q60" s="174">
        <f t="shared" si="17"/>
        <v>0</v>
      </c>
      <c r="R60" s="122">
        <v>0</v>
      </c>
    </row>
    <row r="61" spans="1:18" s="172" customFormat="1" ht="22.5" customHeight="1" x14ac:dyDescent="0.2">
      <c r="A61" s="133" t="s">
        <v>254</v>
      </c>
      <c r="B61" s="173" t="s">
        <v>255</v>
      </c>
      <c r="C61" s="134">
        <v>1081352000</v>
      </c>
      <c r="D61" s="134">
        <v>0</v>
      </c>
      <c r="E61" s="134">
        <v>0</v>
      </c>
      <c r="F61" s="134">
        <f t="shared" si="14"/>
        <v>1081352000</v>
      </c>
      <c r="G61" s="134">
        <v>683544478</v>
      </c>
      <c r="H61" s="128">
        <f t="shared" si="15"/>
        <v>0.63212023281965535</v>
      </c>
      <c r="I61" s="130"/>
      <c r="J61" s="134"/>
      <c r="K61" s="134"/>
      <c r="L61" s="131"/>
      <c r="M61" s="131"/>
      <c r="N61" s="129"/>
      <c r="O61" s="133">
        <f t="shared" si="16"/>
        <v>1081352000</v>
      </c>
      <c r="P61" s="131">
        <f t="shared" si="16"/>
        <v>683544478</v>
      </c>
      <c r="Q61" s="174">
        <f t="shared" si="17"/>
        <v>397807522</v>
      </c>
      <c r="R61" s="122">
        <f>+P61/O61</f>
        <v>0.63212023281965535</v>
      </c>
    </row>
    <row r="62" spans="1:18" s="172" customFormat="1" ht="22.5" customHeight="1" x14ac:dyDescent="0.2">
      <c r="A62" s="133" t="s">
        <v>256</v>
      </c>
      <c r="B62" s="173" t="s">
        <v>255</v>
      </c>
      <c r="C62" s="134"/>
      <c r="D62" s="134">
        <v>0</v>
      </c>
      <c r="E62" s="134"/>
      <c r="F62" s="134">
        <f t="shared" si="14"/>
        <v>0</v>
      </c>
      <c r="G62" s="134">
        <v>0</v>
      </c>
      <c r="H62" s="128">
        <v>0</v>
      </c>
      <c r="I62" s="130"/>
      <c r="J62" s="134"/>
      <c r="K62" s="134"/>
      <c r="L62" s="131"/>
      <c r="M62" s="131"/>
      <c r="N62" s="129"/>
      <c r="O62" s="133">
        <f t="shared" si="16"/>
        <v>0</v>
      </c>
      <c r="P62" s="131">
        <f t="shared" si="16"/>
        <v>0</v>
      </c>
      <c r="Q62" s="174">
        <f t="shared" si="17"/>
        <v>0</v>
      </c>
      <c r="R62" s="122">
        <v>0</v>
      </c>
    </row>
    <row r="63" spans="1:18" s="172" customFormat="1" ht="13.15" customHeight="1" x14ac:dyDescent="0.2">
      <c r="A63" s="133"/>
      <c r="B63" s="173"/>
      <c r="C63" s="134"/>
      <c r="D63" s="134"/>
      <c r="E63" s="134"/>
      <c r="F63" s="134"/>
      <c r="G63" s="134"/>
      <c r="H63" s="151"/>
      <c r="I63" s="130"/>
      <c r="J63" s="134"/>
      <c r="K63" s="134"/>
      <c r="L63" s="131"/>
      <c r="M63" s="131"/>
      <c r="N63" s="152"/>
      <c r="O63" s="133"/>
      <c r="P63" s="131"/>
      <c r="Q63" s="174"/>
      <c r="R63" s="175"/>
    </row>
    <row r="64" spans="1:18" s="172" customFormat="1" ht="36" customHeight="1" x14ac:dyDescent="0.2">
      <c r="A64" s="168"/>
      <c r="B64" s="176" t="s">
        <v>257</v>
      </c>
      <c r="C64" s="177">
        <f>SUM(C65:C69)</f>
        <v>26129092782</v>
      </c>
      <c r="D64" s="177">
        <f>SUM(D65:D69)</f>
        <v>0</v>
      </c>
      <c r="E64" s="177">
        <f>SUM(E65:E69)</f>
        <v>0</v>
      </c>
      <c r="F64" s="177">
        <f>SUM(F65:F69)</f>
        <v>26129092782</v>
      </c>
      <c r="G64" s="177">
        <f>SUM(G65:G69)</f>
        <v>24346124755</v>
      </c>
      <c r="H64" s="163">
        <f t="shared" si="15"/>
        <v>0.9317631101134799</v>
      </c>
      <c r="I64" s="168">
        <f>SUM(I65:I69)</f>
        <v>0</v>
      </c>
      <c r="J64" s="177">
        <f>SUM(J65:J69)</f>
        <v>0</v>
      </c>
      <c r="K64" s="177">
        <f>SUM(K65:K69)</f>
        <v>0</v>
      </c>
      <c r="L64" s="177">
        <f>SUM(L65:L69)</f>
        <v>0</v>
      </c>
      <c r="M64" s="177">
        <f>SUM(M65:M69)</f>
        <v>0</v>
      </c>
      <c r="N64" s="165">
        <v>0</v>
      </c>
      <c r="O64" s="178">
        <f>SUM(O65:O69)</f>
        <v>26129092782</v>
      </c>
      <c r="P64" s="170">
        <f>SUM(P65:P69)</f>
        <v>24346124755</v>
      </c>
      <c r="Q64" s="170">
        <f>SUM(Q65:Q69)</f>
        <v>1782968027</v>
      </c>
      <c r="R64" s="166">
        <f t="shared" ref="R64:R69" si="18">+P64/O64</f>
        <v>0.9317631101134799</v>
      </c>
    </row>
    <row r="65" spans="1:18" s="172" customFormat="1" ht="21" customHeight="1" x14ac:dyDescent="0.2">
      <c r="A65" s="133" t="s">
        <v>258</v>
      </c>
      <c r="B65" s="173" t="s">
        <v>259</v>
      </c>
      <c r="C65" s="134">
        <v>1230367900</v>
      </c>
      <c r="D65" s="134">
        <v>0</v>
      </c>
      <c r="E65" s="134">
        <v>0</v>
      </c>
      <c r="F65" s="134">
        <f>+C65+D65-E65</f>
        <v>1230367900</v>
      </c>
      <c r="G65" s="134">
        <v>0</v>
      </c>
      <c r="H65" s="128">
        <f t="shared" si="15"/>
        <v>0</v>
      </c>
      <c r="I65" s="130"/>
      <c r="J65" s="134"/>
      <c r="K65" s="134"/>
      <c r="L65" s="131"/>
      <c r="M65" s="131"/>
      <c r="N65" s="129"/>
      <c r="O65" s="133">
        <f t="shared" ref="O65:P69" si="19">+L65+F65</f>
        <v>1230367900</v>
      </c>
      <c r="P65" s="131">
        <f t="shared" si="19"/>
        <v>0</v>
      </c>
      <c r="Q65" s="174">
        <f t="shared" ref="Q65:Q66" si="20">+O65-P65</f>
        <v>1230367900</v>
      </c>
      <c r="R65" s="122">
        <f>+P65/O65</f>
        <v>0</v>
      </c>
    </row>
    <row r="66" spans="1:18" s="172" customFormat="1" ht="21" customHeight="1" x14ac:dyDescent="0.2">
      <c r="A66" s="133" t="s">
        <v>260</v>
      </c>
      <c r="B66" s="173" t="s">
        <v>259</v>
      </c>
      <c r="C66" s="134"/>
      <c r="D66" s="134">
        <v>0</v>
      </c>
      <c r="E66" s="134">
        <v>0</v>
      </c>
      <c r="F66" s="134">
        <f t="shared" ref="F66:F67" si="21">+C66+D66-E66</f>
        <v>0</v>
      </c>
      <c r="G66" s="134">
        <v>0</v>
      </c>
      <c r="H66" s="128">
        <v>0</v>
      </c>
      <c r="I66" s="130"/>
      <c r="J66" s="134"/>
      <c r="K66" s="134"/>
      <c r="L66" s="131"/>
      <c r="M66" s="131"/>
      <c r="N66" s="129"/>
      <c r="O66" s="133">
        <f t="shared" si="19"/>
        <v>0</v>
      </c>
      <c r="P66" s="131">
        <f t="shared" si="19"/>
        <v>0</v>
      </c>
      <c r="Q66" s="174">
        <f t="shared" si="20"/>
        <v>0</v>
      </c>
      <c r="R66" s="122">
        <v>0</v>
      </c>
    </row>
    <row r="67" spans="1:18" s="172" customFormat="1" ht="22.5" customHeight="1" x14ac:dyDescent="0.2">
      <c r="A67" s="133" t="s">
        <v>261</v>
      </c>
      <c r="B67" s="173" t="s">
        <v>262</v>
      </c>
      <c r="C67" s="134">
        <v>1000000000</v>
      </c>
      <c r="D67" s="134">
        <v>0</v>
      </c>
      <c r="E67" s="134">
        <v>0</v>
      </c>
      <c r="F67" s="134">
        <f t="shared" si="21"/>
        <v>1000000000</v>
      </c>
      <c r="G67" s="134">
        <v>936163734</v>
      </c>
      <c r="H67" s="128">
        <f t="shared" si="15"/>
        <v>0.93616373399999997</v>
      </c>
      <c r="I67" s="130"/>
      <c r="J67" s="134"/>
      <c r="K67" s="134"/>
      <c r="L67" s="131"/>
      <c r="M67" s="131"/>
      <c r="N67" s="129"/>
      <c r="O67" s="133">
        <f t="shared" si="19"/>
        <v>1000000000</v>
      </c>
      <c r="P67" s="131">
        <f t="shared" si="19"/>
        <v>936163734</v>
      </c>
      <c r="Q67" s="174">
        <f>+O67-P67</f>
        <v>63836266</v>
      </c>
      <c r="R67" s="122">
        <f>+P67/O67</f>
        <v>0.93616373399999997</v>
      </c>
    </row>
    <row r="68" spans="1:18" s="172" customFormat="1" ht="27.75" customHeight="1" x14ac:dyDescent="0.2">
      <c r="A68" s="133" t="s">
        <v>263</v>
      </c>
      <c r="B68" s="173" t="s">
        <v>264</v>
      </c>
      <c r="C68" s="134">
        <v>23409962000</v>
      </c>
      <c r="D68" s="134">
        <v>0</v>
      </c>
      <c r="E68" s="134">
        <v>0</v>
      </c>
      <c r="F68" s="134">
        <f>+C68+D68-E68</f>
        <v>23409962000</v>
      </c>
      <c r="G68" s="134">
        <v>23409961021</v>
      </c>
      <c r="H68" s="128">
        <f t="shared" si="15"/>
        <v>0.99999995818019694</v>
      </c>
      <c r="I68" s="130"/>
      <c r="J68" s="134"/>
      <c r="K68" s="134"/>
      <c r="L68" s="131"/>
      <c r="M68" s="131"/>
      <c r="N68" s="129"/>
      <c r="O68" s="133">
        <f t="shared" si="19"/>
        <v>23409962000</v>
      </c>
      <c r="P68" s="131">
        <f t="shared" si="19"/>
        <v>23409961021</v>
      </c>
      <c r="Q68" s="174">
        <f>+O68-P68</f>
        <v>979</v>
      </c>
      <c r="R68" s="122">
        <f>+P68/O68</f>
        <v>0.99999995818019694</v>
      </c>
    </row>
    <row r="69" spans="1:18" s="172" customFormat="1" ht="27.75" customHeight="1" x14ac:dyDescent="0.2">
      <c r="A69" s="133" t="s">
        <v>265</v>
      </c>
      <c r="B69" s="173" t="s">
        <v>266</v>
      </c>
      <c r="C69" s="134">
        <v>488762882</v>
      </c>
      <c r="D69" s="134">
        <v>0</v>
      </c>
      <c r="E69" s="134">
        <v>0</v>
      </c>
      <c r="F69" s="134">
        <f>+C69+D69-E69</f>
        <v>488762882</v>
      </c>
      <c r="G69" s="134">
        <v>0</v>
      </c>
      <c r="H69" s="128">
        <f t="shared" si="15"/>
        <v>0</v>
      </c>
      <c r="I69" s="130"/>
      <c r="J69" s="134"/>
      <c r="K69" s="134"/>
      <c r="L69" s="131"/>
      <c r="M69" s="131"/>
      <c r="N69" s="129"/>
      <c r="O69" s="133">
        <f t="shared" si="19"/>
        <v>488762882</v>
      </c>
      <c r="P69" s="131">
        <f t="shared" si="19"/>
        <v>0</v>
      </c>
      <c r="Q69" s="174">
        <f>+O69-P69</f>
        <v>488762882</v>
      </c>
      <c r="R69" s="122">
        <f t="shared" si="18"/>
        <v>0</v>
      </c>
    </row>
    <row r="70" spans="1:18" s="172" customFormat="1" ht="13.15" customHeight="1" x14ac:dyDescent="0.2">
      <c r="A70" s="133"/>
      <c r="B70" s="173"/>
      <c r="C70" s="134"/>
      <c r="D70" s="134"/>
      <c r="E70" s="134"/>
      <c r="F70" s="134"/>
      <c r="G70" s="134"/>
      <c r="H70" s="151"/>
      <c r="I70" s="130"/>
      <c r="J70" s="134"/>
      <c r="K70" s="134"/>
      <c r="L70" s="131"/>
      <c r="M70" s="131"/>
      <c r="N70" s="152"/>
      <c r="O70" s="133"/>
      <c r="P70" s="131"/>
      <c r="Q70" s="174"/>
      <c r="R70" s="175"/>
    </row>
    <row r="71" spans="1:18" s="172" customFormat="1" ht="24" customHeight="1" x14ac:dyDescent="0.2">
      <c r="A71" s="168"/>
      <c r="B71" s="176" t="s">
        <v>267</v>
      </c>
      <c r="C71" s="177">
        <f>SUM(C72:C75)</f>
        <v>9247172500</v>
      </c>
      <c r="D71" s="177">
        <f>SUM(D72:D75)</f>
        <v>0</v>
      </c>
      <c r="E71" s="177">
        <f>SUM(E72:E74)</f>
        <v>0</v>
      </c>
      <c r="F71" s="177">
        <f>SUM(F72:F75)</f>
        <v>9247172500</v>
      </c>
      <c r="G71" s="177">
        <f>SUM(G72:G75)</f>
        <v>181983875</v>
      </c>
      <c r="H71" s="163">
        <f>+G71/F71</f>
        <v>1.9679948113869403E-2</v>
      </c>
      <c r="I71" s="168">
        <f>SUM(I72:I74)</f>
        <v>0</v>
      </c>
      <c r="J71" s="177">
        <f>SUM(J72:J74)</f>
        <v>0</v>
      </c>
      <c r="K71" s="177">
        <f>SUM(K72:K74)</f>
        <v>0</v>
      </c>
      <c r="L71" s="177">
        <f>SUM(L72:L74)</f>
        <v>0</v>
      </c>
      <c r="M71" s="177">
        <f>SUM(M72:M74)</f>
        <v>0</v>
      </c>
      <c r="N71" s="165">
        <v>0</v>
      </c>
      <c r="O71" s="178">
        <f>SUM(O72:O75)</f>
        <v>9247172500</v>
      </c>
      <c r="P71" s="170">
        <f>SUM(P72:P75)</f>
        <v>181983875</v>
      </c>
      <c r="Q71" s="170">
        <f>SUM(Q72:Q75)</f>
        <v>9065188625</v>
      </c>
      <c r="R71" s="181">
        <f>+P71/O71</f>
        <v>1.9679948113869403E-2</v>
      </c>
    </row>
    <row r="72" spans="1:18" s="172" customFormat="1" ht="19.5" customHeight="1" x14ac:dyDescent="0.2">
      <c r="A72" s="130" t="s">
        <v>268</v>
      </c>
      <c r="B72" s="182" t="s">
        <v>269</v>
      </c>
      <c r="C72" s="134">
        <v>1000000000</v>
      </c>
      <c r="D72" s="134">
        <v>0</v>
      </c>
      <c r="E72" s="134">
        <v>0</v>
      </c>
      <c r="F72" s="134">
        <f>+C72+D72-E72</f>
        <v>1000000000</v>
      </c>
      <c r="G72" s="134">
        <v>0</v>
      </c>
      <c r="H72" s="128">
        <f>+G72/F72</f>
        <v>0</v>
      </c>
      <c r="I72" s="130"/>
      <c r="J72" s="134"/>
      <c r="K72" s="134"/>
      <c r="L72" s="131"/>
      <c r="M72" s="131"/>
      <c r="N72" s="129"/>
      <c r="O72" s="133">
        <f t="shared" ref="O72:P75" si="22">+L72+F72</f>
        <v>1000000000</v>
      </c>
      <c r="P72" s="131">
        <f t="shared" si="22"/>
        <v>0</v>
      </c>
      <c r="Q72" s="174">
        <f>+O72-P72</f>
        <v>1000000000</v>
      </c>
      <c r="R72" s="122">
        <f>+P72/O72</f>
        <v>0</v>
      </c>
    </row>
    <row r="73" spans="1:18" s="172" customFormat="1" ht="19.5" customHeight="1" x14ac:dyDescent="0.2">
      <c r="A73" s="130" t="s">
        <v>270</v>
      </c>
      <c r="B73" s="182" t="s">
        <v>269</v>
      </c>
      <c r="C73" s="134">
        <v>0</v>
      </c>
      <c r="D73" s="134">
        <v>0</v>
      </c>
      <c r="E73" s="134">
        <v>0</v>
      </c>
      <c r="F73" s="134">
        <f>+C73+D73-E73</f>
        <v>0</v>
      </c>
      <c r="G73" s="134">
        <v>0</v>
      </c>
      <c r="H73" s="122">
        <v>0</v>
      </c>
      <c r="I73" s="130"/>
      <c r="J73" s="134"/>
      <c r="K73" s="134"/>
      <c r="L73" s="131"/>
      <c r="M73" s="131"/>
      <c r="N73" s="129"/>
      <c r="O73" s="133">
        <f t="shared" si="22"/>
        <v>0</v>
      </c>
      <c r="P73" s="131">
        <f t="shared" si="22"/>
        <v>0</v>
      </c>
      <c r="Q73" s="174">
        <f>+O73-P73</f>
        <v>0</v>
      </c>
      <c r="R73" s="122">
        <v>0</v>
      </c>
    </row>
    <row r="74" spans="1:18" s="172" customFormat="1" ht="23.25" customHeight="1" x14ac:dyDescent="0.2">
      <c r="A74" s="130" t="s">
        <v>271</v>
      </c>
      <c r="B74" s="182" t="s">
        <v>272</v>
      </c>
      <c r="C74" s="134">
        <v>8247172500</v>
      </c>
      <c r="D74" s="134"/>
      <c r="E74" s="134"/>
      <c r="F74" s="134">
        <f>+C74+D74-E74</f>
        <v>8247172500</v>
      </c>
      <c r="G74" s="134">
        <v>181983875</v>
      </c>
      <c r="H74" s="128">
        <f>+G74/F74</f>
        <v>2.2066214208566633E-2</v>
      </c>
      <c r="I74" s="130"/>
      <c r="J74" s="134"/>
      <c r="K74" s="134"/>
      <c r="L74" s="131"/>
      <c r="M74" s="131"/>
      <c r="N74" s="129"/>
      <c r="O74" s="133">
        <f t="shared" si="22"/>
        <v>8247172500</v>
      </c>
      <c r="P74" s="131">
        <f t="shared" si="22"/>
        <v>181983875</v>
      </c>
      <c r="Q74" s="174">
        <f>+O74-P74</f>
        <v>8065188625</v>
      </c>
      <c r="R74" s="122">
        <f>+P74/O74</f>
        <v>2.2066214208566633E-2</v>
      </c>
    </row>
    <row r="75" spans="1:18" s="172" customFormat="1" ht="23.25" customHeight="1" x14ac:dyDescent="0.2">
      <c r="A75" s="130" t="s">
        <v>273</v>
      </c>
      <c r="B75" s="182" t="s">
        <v>272</v>
      </c>
      <c r="C75" s="134"/>
      <c r="D75" s="134">
        <v>0</v>
      </c>
      <c r="E75" s="134"/>
      <c r="F75" s="134">
        <f>+C75+D75-E75</f>
        <v>0</v>
      </c>
      <c r="G75" s="134">
        <v>0</v>
      </c>
      <c r="H75" s="122">
        <v>0</v>
      </c>
      <c r="I75" s="130"/>
      <c r="J75" s="134"/>
      <c r="K75" s="134"/>
      <c r="L75" s="131"/>
      <c r="M75" s="131"/>
      <c r="N75" s="129"/>
      <c r="O75" s="133">
        <f t="shared" si="22"/>
        <v>0</v>
      </c>
      <c r="P75" s="131">
        <f t="shared" si="22"/>
        <v>0</v>
      </c>
      <c r="Q75" s="174">
        <f>+O75-P75</f>
        <v>0</v>
      </c>
      <c r="R75" s="122">
        <v>0</v>
      </c>
    </row>
    <row r="76" spans="1:18" s="172" customFormat="1" ht="13.15" customHeight="1" x14ac:dyDescent="0.2">
      <c r="A76" s="133"/>
      <c r="B76" s="173"/>
      <c r="C76" s="134"/>
      <c r="D76" s="134"/>
      <c r="E76" s="134"/>
      <c r="F76" s="134"/>
      <c r="G76" s="134"/>
      <c r="H76" s="151"/>
      <c r="I76" s="130"/>
      <c r="J76" s="134"/>
      <c r="K76" s="134"/>
      <c r="L76" s="131"/>
      <c r="M76" s="131"/>
      <c r="N76" s="152"/>
      <c r="O76" s="133"/>
      <c r="P76" s="131"/>
      <c r="Q76" s="174"/>
      <c r="R76" s="175"/>
    </row>
    <row r="77" spans="1:18" s="172" customFormat="1" ht="24" customHeight="1" x14ac:dyDescent="0.2">
      <c r="A77" s="168"/>
      <c r="B77" s="176" t="s">
        <v>274</v>
      </c>
      <c r="C77" s="177">
        <f>+C78</f>
        <v>100000000</v>
      </c>
      <c r="D77" s="177">
        <f>+D78</f>
        <v>0</v>
      </c>
      <c r="E77" s="177">
        <f>+E78</f>
        <v>0</v>
      </c>
      <c r="F77" s="177">
        <f>+F78</f>
        <v>100000000</v>
      </c>
      <c r="G77" s="177">
        <f>+G78</f>
        <v>44000000</v>
      </c>
      <c r="H77" s="163">
        <f>+G77/F77</f>
        <v>0.44</v>
      </c>
      <c r="I77" s="168">
        <f t="shared" ref="I77:M77" si="23">+I78</f>
        <v>0</v>
      </c>
      <c r="J77" s="177">
        <f t="shared" si="23"/>
        <v>0</v>
      </c>
      <c r="K77" s="177"/>
      <c r="L77" s="177">
        <f t="shared" si="23"/>
        <v>0</v>
      </c>
      <c r="M77" s="177">
        <f t="shared" si="23"/>
        <v>0</v>
      </c>
      <c r="N77" s="165">
        <v>0</v>
      </c>
      <c r="O77" s="178">
        <f>+O78</f>
        <v>100000000</v>
      </c>
      <c r="P77" s="170">
        <f>+P78</f>
        <v>44000000</v>
      </c>
      <c r="Q77" s="170">
        <f>+Q78</f>
        <v>56000000</v>
      </c>
      <c r="R77" s="181">
        <f>+P77/O77</f>
        <v>0.44</v>
      </c>
    </row>
    <row r="78" spans="1:18" s="172" customFormat="1" ht="26.25" customHeight="1" x14ac:dyDescent="0.2">
      <c r="A78" s="130" t="s">
        <v>275</v>
      </c>
      <c r="B78" s="182" t="s">
        <v>276</v>
      </c>
      <c r="C78" s="134">
        <v>100000000</v>
      </c>
      <c r="D78" s="134">
        <v>0</v>
      </c>
      <c r="E78" s="134">
        <v>0</v>
      </c>
      <c r="F78" s="134">
        <f>+C78+D78-E78</f>
        <v>100000000</v>
      </c>
      <c r="G78" s="134">
        <v>44000000</v>
      </c>
      <c r="H78" s="128">
        <f>+G78/F78</f>
        <v>0.44</v>
      </c>
      <c r="I78" s="130"/>
      <c r="J78" s="134"/>
      <c r="K78" s="134"/>
      <c r="L78" s="131"/>
      <c r="M78" s="131"/>
      <c r="N78" s="129"/>
      <c r="O78" s="133">
        <f>+L78+F78</f>
        <v>100000000</v>
      </c>
      <c r="P78" s="131">
        <f>+M78+G78</f>
        <v>44000000</v>
      </c>
      <c r="Q78" s="174">
        <f>+O78-P78</f>
        <v>56000000</v>
      </c>
      <c r="R78" s="122">
        <f>+P78/O78</f>
        <v>0.44</v>
      </c>
    </row>
    <row r="79" spans="1:18" s="172" customFormat="1" ht="13.15" customHeight="1" x14ac:dyDescent="0.2">
      <c r="A79" s="133"/>
      <c r="B79" s="173"/>
      <c r="C79" s="134"/>
      <c r="D79" s="134"/>
      <c r="E79" s="134"/>
      <c r="F79" s="134"/>
      <c r="G79" s="134"/>
      <c r="H79" s="151"/>
      <c r="I79" s="130"/>
      <c r="J79" s="134"/>
      <c r="K79" s="134"/>
      <c r="L79" s="131"/>
      <c r="M79" s="131"/>
      <c r="N79" s="152"/>
      <c r="O79" s="133"/>
      <c r="P79" s="131"/>
      <c r="Q79" s="174"/>
      <c r="R79" s="175"/>
    </row>
    <row r="80" spans="1:18" s="172" customFormat="1" ht="24" customHeight="1" x14ac:dyDescent="0.2">
      <c r="A80" s="168"/>
      <c r="B80" s="176" t="s">
        <v>277</v>
      </c>
      <c r="C80" s="177">
        <f>SUM(C81:C84)</f>
        <v>15069036000</v>
      </c>
      <c r="D80" s="177">
        <f>SUM(D81:D84)</f>
        <v>0</v>
      </c>
      <c r="E80" s="177">
        <f>SUM(E81:E84)</f>
        <v>0</v>
      </c>
      <c r="F80" s="177">
        <f>SUM(F81:F84)</f>
        <v>15069036000</v>
      </c>
      <c r="G80" s="177">
        <f>SUM(G81:G84)</f>
        <v>12168777596</v>
      </c>
      <c r="H80" s="163">
        <f t="shared" ref="H80:H83" si="24">+G80/F80</f>
        <v>0.80753523954684292</v>
      </c>
      <c r="I80" s="168">
        <f>SUM(I81:I83)</f>
        <v>0</v>
      </c>
      <c r="J80" s="177">
        <f>SUM(J81:J83)</f>
        <v>0</v>
      </c>
      <c r="K80" s="177">
        <f>SUM(K81:K83)</f>
        <v>0</v>
      </c>
      <c r="L80" s="177">
        <f>SUM(L81:L83)</f>
        <v>0</v>
      </c>
      <c r="M80" s="177">
        <f>SUM(M81:M83)</f>
        <v>0</v>
      </c>
      <c r="N80" s="165">
        <v>0</v>
      </c>
      <c r="O80" s="178">
        <f>SUM(O81:O84)</f>
        <v>15069036000</v>
      </c>
      <c r="P80" s="180">
        <f>SUM(P81:P84)</f>
        <v>12168777596</v>
      </c>
      <c r="Q80" s="180">
        <f>SUM(Q81:Q84)</f>
        <v>2900258404</v>
      </c>
      <c r="R80" s="181">
        <f t="shared" ref="R80:R83" si="25">+P80/O80</f>
        <v>0.80753523954684292</v>
      </c>
    </row>
    <row r="81" spans="1:18" s="172" customFormat="1" ht="24" customHeight="1" x14ac:dyDescent="0.2">
      <c r="A81" s="133" t="s">
        <v>278</v>
      </c>
      <c r="B81" s="173" t="s">
        <v>279</v>
      </c>
      <c r="C81" s="134">
        <v>1200000000</v>
      </c>
      <c r="D81" s="134">
        <v>0</v>
      </c>
      <c r="E81" s="134">
        <v>0</v>
      </c>
      <c r="F81" s="134">
        <f>+C81+D81-E81</f>
        <v>1200000000</v>
      </c>
      <c r="G81" s="134">
        <v>0</v>
      </c>
      <c r="H81" s="128">
        <v>0</v>
      </c>
      <c r="I81" s="130"/>
      <c r="J81" s="134"/>
      <c r="K81" s="134"/>
      <c r="L81" s="131"/>
      <c r="M81" s="131"/>
      <c r="N81" s="129"/>
      <c r="O81" s="133">
        <f t="shared" ref="O81:P84" si="26">+L81+F81</f>
        <v>1200000000</v>
      </c>
      <c r="P81" s="131">
        <f t="shared" si="26"/>
        <v>0</v>
      </c>
      <c r="Q81" s="174">
        <f>+O81-P81</f>
        <v>1200000000</v>
      </c>
      <c r="R81" s="122">
        <f t="shared" si="25"/>
        <v>0</v>
      </c>
    </row>
    <row r="82" spans="1:18" s="172" customFormat="1" ht="24" customHeight="1" x14ac:dyDescent="0.2">
      <c r="A82" s="133" t="s">
        <v>280</v>
      </c>
      <c r="B82" s="173" t="s">
        <v>281</v>
      </c>
      <c r="C82" s="134">
        <v>100000000</v>
      </c>
      <c r="D82" s="134">
        <v>0</v>
      </c>
      <c r="E82" s="134">
        <v>0</v>
      </c>
      <c r="F82" s="134">
        <f>+C82+D82-E82</f>
        <v>100000000</v>
      </c>
      <c r="G82" s="134">
        <v>0</v>
      </c>
      <c r="H82" s="128">
        <f t="shared" si="24"/>
        <v>0</v>
      </c>
      <c r="I82" s="130"/>
      <c r="J82" s="134"/>
      <c r="K82" s="134"/>
      <c r="L82" s="131"/>
      <c r="M82" s="131"/>
      <c r="N82" s="129"/>
      <c r="O82" s="133">
        <f t="shared" si="26"/>
        <v>100000000</v>
      </c>
      <c r="P82" s="131">
        <f t="shared" si="26"/>
        <v>0</v>
      </c>
      <c r="Q82" s="174">
        <f>+O82-P82</f>
        <v>100000000</v>
      </c>
      <c r="R82" s="122">
        <f t="shared" si="25"/>
        <v>0</v>
      </c>
    </row>
    <row r="83" spans="1:18" s="172" customFormat="1" ht="24" customHeight="1" x14ac:dyDescent="0.2">
      <c r="A83" s="133" t="s">
        <v>282</v>
      </c>
      <c r="B83" s="173" t="s">
        <v>283</v>
      </c>
      <c r="C83" s="134">
        <v>13769036000</v>
      </c>
      <c r="D83" s="134">
        <v>0</v>
      </c>
      <c r="E83" s="134">
        <v>0</v>
      </c>
      <c r="F83" s="134">
        <f>+C83+D83-E83</f>
        <v>13769036000</v>
      </c>
      <c r="G83" s="134">
        <v>12168777596</v>
      </c>
      <c r="H83" s="128">
        <f t="shared" si="24"/>
        <v>0.88377847192788228</v>
      </c>
      <c r="I83" s="130"/>
      <c r="J83" s="134"/>
      <c r="K83" s="134"/>
      <c r="L83" s="131"/>
      <c r="M83" s="131"/>
      <c r="N83" s="129"/>
      <c r="O83" s="133">
        <f t="shared" si="26"/>
        <v>13769036000</v>
      </c>
      <c r="P83" s="131">
        <f t="shared" si="26"/>
        <v>12168777596</v>
      </c>
      <c r="Q83" s="174">
        <f>+O83-P83</f>
        <v>1600258404</v>
      </c>
      <c r="R83" s="122">
        <f t="shared" si="25"/>
        <v>0.88377847192788228</v>
      </c>
    </row>
    <row r="84" spans="1:18" s="172" customFormat="1" ht="24" customHeight="1" x14ac:dyDescent="0.2">
      <c r="A84" s="133" t="s">
        <v>284</v>
      </c>
      <c r="B84" s="173" t="s">
        <v>283</v>
      </c>
      <c r="C84" s="134"/>
      <c r="D84" s="134">
        <v>0</v>
      </c>
      <c r="E84" s="134"/>
      <c r="F84" s="134">
        <f>+C84+D84-E84</f>
        <v>0</v>
      </c>
      <c r="G84" s="134">
        <v>0</v>
      </c>
      <c r="H84" s="128">
        <v>0</v>
      </c>
      <c r="I84" s="130"/>
      <c r="J84" s="134"/>
      <c r="K84" s="134"/>
      <c r="L84" s="131"/>
      <c r="M84" s="131"/>
      <c r="N84" s="129"/>
      <c r="O84" s="133">
        <f t="shared" si="26"/>
        <v>0</v>
      </c>
      <c r="P84" s="131">
        <f t="shared" si="26"/>
        <v>0</v>
      </c>
      <c r="Q84" s="174">
        <f>+O84-P84</f>
        <v>0</v>
      </c>
      <c r="R84" s="122">
        <v>0</v>
      </c>
    </row>
    <row r="85" spans="1:18" s="172" customFormat="1" ht="13.15" customHeight="1" x14ac:dyDescent="0.2">
      <c r="A85" s="133"/>
      <c r="B85" s="173"/>
      <c r="C85" s="134"/>
      <c r="D85" s="134"/>
      <c r="E85" s="134"/>
      <c r="F85" s="134"/>
      <c r="G85" s="134"/>
      <c r="H85" s="151"/>
      <c r="I85" s="130"/>
      <c r="J85" s="134"/>
      <c r="K85" s="134"/>
      <c r="L85" s="131"/>
      <c r="M85" s="131"/>
      <c r="N85" s="152"/>
      <c r="O85" s="133"/>
      <c r="P85" s="131"/>
      <c r="Q85" s="174"/>
      <c r="R85" s="175"/>
    </row>
    <row r="86" spans="1:18" s="172" customFormat="1" ht="37.5" customHeight="1" x14ac:dyDescent="0.2">
      <c r="A86" s="168"/>
      <c r="B86" s="176" t="s">
        <v>285</v>
      </c>
      <c r="C86" s="177">
        <f>SUM(C87:C90)</f>
        <v>530585500</v>
      </c>
      <c r="D86" s="177">
        <f>SUM(D87:D90)</f>
        <v>0</v>
      </c>
      <c r="E86" s="177">
        <f>SUM(E87:E90)</f>
        <v>0</v>
      </c>
      <c r="F86" s="177">
        <f>SUM(F87:F90)</f>
        <v>530585500</v>
      </c>
      <c r="G86" s="177">
        <f>SUM(G87:G90)</f>
        <v>0</v>
      </c>
      <c r="H86" s="163">
        <f>+G86/F86</f>
        <v>0</v>
      </c>
      <c r="I86" s="177">
        <f>SUM(I87:I90)</f>
        <v>0</v>
      </c>
      <c r="J86" s="177">
        <f>SUM(J87:J90)</f>
        <v>0</v>
      </c>
      <c r="K86" s="177">
        <f>SUM(K87:K90)</f>
        <v>0</v>
      </c>
      <c r="L86" s="177">
        <f>SUM(L87:L90)</f>
        <v>0</v>
      </c>
      <c r="M86" s="177">
        <f>SUM(M87:M90)</f>
        <v>0</v>
      </c>
      <c r="N86" s="185">
        <v>0</v>
      </c>
      <c r="O86" s="177">
        <f>SUM(O87:O90)</f>
        <v>530585500</v>
      </c>
      <c r="P86" s="177">
        <f>SUM(P87:P90)</f>
        <v>0</v>
      </c>
      <c r="Q86" s="170">
        <f>SUM(Q87:Q90)</f>
        <v>530585500</v>
      </c>
      <c r="R86" s="181">
        <f>+P86/O86</f>
        <v>0</v>
      </c>
    </row>
    <row r="87" spans="1:18" s="172" customFormat="1" ht="23.25" customHeight="1" x14ac:dyDescent="0.2">
      <c r="A87" s="130" t="s">
        <v>286</v>
      </c>
      <c r="B87" s="182" t="s">
        <v>287</v>
      </c>
      <c r="C87" s="134">
        <v>40000000</v>
      </c>
      <c r="D87" s="134">
        <v>0</v>
      </c>
      <c r="E87" s="134">
        <v>0</v>
      </c>
      <c r="F87" s="134">
        <f>+C87+D87-E87</f>
        <v>40000000</v>
      </c>
      <c r="G87" s="134">
        <v>0</v>
      </c>
      <c r="H87" s="128">
        <f>+G87/F87</f>
        <v>0</v>
      </c>
      <c r="I87" s="130"/>
      <c r="J87" s="134"/>
      <c r="K87" s="134"/>
      <c r="L87" s="131"/>
      <c r="M87" s="131"/>
      <c r="N87" s="129"/>
      <c r="O87" s="133">
        <f t="shared" ref="O87:P90" si="27">+L87+F87</f>
        <v>40000000</v>
      </c>
      <c r="P87" s="131">
        <f t="shared" si="27"/>
        <v>0</v>
      </c>
      <c r="Q87" s="174">
        <f>+O87-P87</f>
        <v>40000000</v>
      </c>
      <c r="R87" s="122">
        <f>+P87/O87</f>
        <v>0</v>
      </c>
    </row>
    <row r="88" spans="1:18" s="172" customFormat="1" ht="23.25" customHeight="1" x14ac:dyDescent="0.2">
      <c r="A88" s="130" t="s">
        <v>288</v>
      </c>
      <c r="B88" s="182" t="s">
        <v>287</v>
      </c>
      <c r="C88" s="134">
        <v>0</v>
      </c>
      <c r="D88" s="134">
        <v>0</v>
      </c>
      <c r="E88" s="134">
        <v>0</v>
      </c>
      <c r="F88" s="134">
        <f>+C88+D88-E88</f>
        <v>0</v>
      </c>
      <c r="G88" s="134">
        <v>0</v>
      </c>
      <c r="H88" s="128">
        <v>0</v>
      </c>
      <c r="I88" s="130"/>
      <c r="J88" s="134"/>
      <c r="K88" s="134"/>
      <c r="L88" s="131"/>
      <c r="M88" s="131"/>
      <c r="N88" s="129"/>
      <c r="O88" s="133">
        <f t="shared" si="27"/>
        <v>0</v>
      </c>
      <c r="P88" s="131">
        <f t="shared" si="27"/>
        <v>0</v>
      </c>
      <c r="Q88" s="174">
        <f>+O88-P88</f>
        <v>0</v>
      </c>
      <c r="R88" s="122">
        <v>0</v>
      </c>
    </row>
    <row r="89" spans="1:18" s="172" customFormat="1" ht="23.25" customHeight="1" x14ac:dyDescent="0.2">
      <c r="A89" s="130" t="s">
        <v>289</v>
      </c>
      <c r="B89" s="182" t="s">
        <v>290</v>
      </c>
      <c r="C89" s="134">
        <v>490585500</v>
      </c>
      <c r="D89" s="134">
        <v>0</v>
      </c>
      <c r="E89" s="134">
        <v>0</v>
      </c>
      <c r="F89" s="134">
        <f>+C89+D89-E89</f>
        <v>490585500</v>
      </c>
      <c r="G89" s="134">
        <v>0</v>
      </c>
      <c r="H89" s="128">
        <f>+G89/F89</f>
        <v>0</v>
      </c>
      <c r="I89" s="130"/>
      <c r="J89" s="134"/>
      <c r="K89" s="134"/>
      <c r="L89" s="131"/>
      <c r="M89" s="131"/>
      <c r="N89" s="129"/>
      <c r="O89" s="133">
        <f t="shared" si="27"/>
        <v>490585500</v>
      </c>
      <c r="P89" s="131">
        <f t="shared" si="27"/>
        <v>0</v>
      </c>
      <c r="Q89" s="174">
        <f>+O89-P89</f>
        <v>490585500</v>
      </c>
      <c r="R89" s="122">
        <f>+P89/O89</f>
        <v>0</v>
      </c>
    </row>
    <row r="90" spans="1:18" s="172" customFormat="1" ht="23.25" customHeight="1" x14ac:dyDescent="0.2">
      <c r="A90" s="130" t="s">
        <v>291</v>
      </c>
      <c r="B90" s="182" t="s">
        <v>290</v>
      </c>
      <c r="C90" s="134"/>
      <c r="D90" s="134"/>
      <c r="E90" s="134">
        <v>0</v>
      </c>
      <c r="F90" s="134">
        <f>+C90+D90-E90</f>
        <v>0</v>
      </c>
      <c r="G90" s="134">
        <v>0</v>
      </c>
      <c r="H90" s="128"/>
      <c r="I90" s="130"/>
      <c r="J90" s="134"/>
      <c r="K90" s="134"/>
      <c r="L90" s="131"/>
      <c r="M90" s="131"/>
      <c r="N90" s="129"/>
      <c r="O90" s="133">
        <f t="shared" si="27"/>
        <v>0</v>
      </c>
      <c r="P90" s="131">
        <f t="shared" si="27"/>
        <v>0</v>
      </c>
      <c r="Q90" s="174">
        <f>+O90-P90</f>
        <v>0</v>
      </c>
      <c r="R90" s="122">
        <v>0</v>
      </c>
    </row>
    <row r="91" spans="1:18" s="172" customFormat="1" ht="23.25" customHeight="1" x14ac:dyDescent="0.2">
      <c r="A91" s="133"/>
      <c r="B91" s="173"/>
      <c r="C91" s="134"/>
      <c r="D91" s="134"/>
      <c r="E91" s="134"/>
      <c r="F91" s="134"/>
      <c r="G91" s="134"/>
      <c r="H91" s="141"/>
      <c r="I91" s="130"/>
      <c r="J91" s="134"/>
      <c r="K91" s="134"/>
      <c r="L91" s="131"/>
      <c r="M91" s="131"/>
      <c r="N91" s="129"/>
      <c r="O91" s="133"/>
      <c r="P91" s="131"/>
      <c r="Q91" s="174"/>
      <c r="R91" s="122"/>
    </row>
    <row r="92" spans="1:18" s="172" customFormat="1" ht="23.25" customHeight="1" x14ac:dyDescent="0.2">
      <c r="A92" s="168"/>
      <c r="B92" s="176" t="s">
        <v>292</v>
      </c>
      <c r="C92" s="177">
        <f>SUM(C93:C94)</f>
        <v>900000000</v>
      </c>
      <c r="D92" s="177">
        <f t="shared" ref="D92:E92" si="28">SUM(D93:D94)</f>
        <v>0</v>
      </c>
      <c r="E92" s="177">
        <f t="shared" si="28"/>
        <v>0</v>
      </c>
      <c r="F92" s="177">
        <f>SUM(F93:F94)</f>
        <v>900000000</v>
      </c>
      <c r="G92" s="177">
        <f>SUM(G93:G94)</f>
        <v>630000000</v>
      </c>
      <c r="H92" s="163">
        <f>+G92/F92</f>
        <v>0.7</v>
      </c>
      <c r="I92" s="168">
        <f>SUM(I93:I93)</f>
        <v>0</v>
      </c>
      <c r="J92" s="177">
        <f>SUM(J93:J93)</f>
        <v>0</v>
      </c>
      <c r="K92" s="177">
        <f>SUM(K93:K93)</f>
        <v>0</v>
      </c>
      <c r="L92" s="177">
        <f>SUM(L93:L93)</f>
        <v>0</v>
      </c>
      <c r="M92" s="186">
        <f>SUM(M93:M93)</f>
        <v>0</v>
      </c>
      <c r="N92" s="185">
        <v>0</v>
      </c>
      <c r="O92" s="187">
        <f>SUM(O93:O94)</f>
        <v>900000000</v>
      </c>
      <c r="P92" s="187">
        <f t="shared" ref="P92" si="29">SUM(P93:P94)</f>
        <v>630000000</v>
      </c>
      <c r="Q92" s="187">
        <f>SUM(Q93:Q94)</f>
        <v>270000000</v>
      </c>
      <c r="R92" s="181">
        <f>+P92/O92</f>
        <v>0.7</v>
      </c>
    </row>
    <row r="93" spans="1:18" s="172" customFormat="1" ht="23.25" customHeight="1" x14ac:dyDescent="0.2">
      <c r="A93" s="133" t="s">
        <v>293</v>
      </c>
      <c r="B93" s="173" t="s">
        <v>294</v>
      </c>
      <c r="C93" s="134">
        <v>200000000</v>
      </c>
      <c r="D93" s="134">
        <v>0</v>
      </c>
      <c r="E93" s="134">
        <v>0</v>
      </c>
      <c r="F93" s="134">
        <f>+C93+D93-E93</f>
        <v>200000000</v>
      </c>
      <c r="G93" s="134">
        <v>0</v>
      </c>
      <c r="H93" s="128">
        <f>+G93/F93</f>
        <v>0</v>
      </c>
      <c r="I93" s="130"/>
      <c r="J93" s="134"/>
      <c r="K93" s="134"/>
      <c r="L93" s="131"/>
      <c r="M93" s="131"/>
      <c r="N93" s="129"/>
      <c r="O93" s="133">
        <f t="shared" ref="O93:P94" si="30">+L93+F93</f>
        <v>200000000</v>
      </c>
      <c r="P93" s="131">
        <f t="shared" si="30"/>
        <v>0</v>
      </c>
      <c r="Q93" s="174">
        <f>+O93-P93</f>
        <v>200000000</v>
      </c>
      <c r="R93" s="122">
        <f>+P93/O93</f>
        <v>0</v>
      </c>
    </row>
    <row r="94" spans="1:18" s="172" customFormat="1" ht="23.25" customHeight="1" x14ac:dyDescent="0.2">
      <c r="A94" s="133" t="s">
        <v>295</v>
      </c>
      <c r="B94" s="173" t="s">
        <v>296</v>
      </c>
      <c r="C94" s="134">
        <v>700000000</v>
      </c>
      <c r="D94" s="134">
        <v>0</v>
      </c>
      <c r="E94" s="134">
        <v>0</v>
      </c>
      <c r="F94" s="134">
        <f>+C94+D94-E94</f>
        <v>700000000</v>
      </c>
      <c r="G94" s="134">
        <v>630000000</v>
      </c>
      <c r="H94" s="128">
        <f>+G94/F94</f>
        <v>0.9</v>
      </c>
      <c r="I94" s="130"/>
      <c r="J94" s="134"/>
      <c r="K94" s="134"/>
      <c r="L94" s="131"/>
      <c r="M94" s="131"/>
      <c r="N94" s="129"/>
      <c r="O94" s="133">
        <f t="shared" si="30"/>
        <v>700000000</v>
      </c>
      <c r="P94" s="131">
        <f t="shared" si="30"/>
        <v>630000000</v>
      </c>
      <c r="Q94" s="174">
        <f>+O94-P94</f>
        <v>70000000</v>
      </c>
      <c r="R94" s="122">
        <f>+P94/O94</f>
        <v>0.9</v>
      </c>
    </row>
    <row r="95" spans="1:18" s="172" customFormat="1" ht="13.15" customHeight="1" x14ac:dyDescent="0.2">
      <c r="A95" s="133"/>
      <c r="B95" s="173"/>
      <c r="C95" s="134"/>
      <c r="D95" s="134"/>
      <c r="E95" s="134"/>
      <c r="F95" s="134"/>
      <c r="G95" s="134"/>
      <c r="H95" s="151"/>
      <c r="I95" s="130"/>
      <c r="J95" s="134"/>
      <c r="K95" s="134"/>
      <c r="L95" s="131"/>
      <c r="M95" s="131"/>
      <c r="N95" s="152"/>
      <c r="O95" s="133"/>
      <c r="P95" s="131"/>
      <c r="Q95" s="174"/>
      <c r="R95" s="175"/>
    </row>
    <row r="96" spans="1:18" s="172" customFormat="1" ht="35.25" customHeight="1" x14ac:dyDescent="0.2">
      <c r="A96" s="168"/>
      <c r="B96" s="176" t="s">
        <v>297</v>
      </c>
      <c r="C96" s="177">
        <f>SUM(C97:C100)</f>
        <v>2300000000</v>
      </c>
      <c r="D96" s="177">
        <f>SUM(D97:D100)</f>
        <v>211338090</v>
      </c>
      <c r="E96" s="177">
        <f>SUM(E97:E100)</f>
        <v>211338090</v>
      </c>
      <c r="F96" s="177">
        <f>SUM(F97:F100)</f>
        <v>2300000000</v>
      </c>
      <c r="G96" s="177">
        <f>SUM(G97:G100)</f>
        <v>731041135</v>
      </c>
      <c r="H96" s="163">
        <f t="shared" ref="H96:H100" si="31">+G96/F96</f>
        <v>0.31784397173913043</v>
      </c>
      <c r="I96" s="168">
        <f>SUM(I97:I100)</f>
        <v>0</v>
      </c>
      <c r="J96" s="177">
        <f>SUM(J97:J100)</f>
        <v>0</v>
      </c>
      <c r="K96" s="177">
        <f>SUM(K97:K100)</f>
        <v>0</v>
      </c>
      <c r="L96" s="177">
        <f>SUM(L97:L100)</f>
        <v>0</v>
      </c>
      <c r="M96" s="177">
        <f>SUM(M97:M100)</f>
        <v>0</v>
      </c>
      <c r="N96" s="165">
        <v>0</v>
      </c>
      <c r="O96" s="178">
        <f>SUM(O97:O100)</f>
        <v>2300000000</v>
      </c>
      <c r="P96" s="170">
        <f>SUM(P97:P100)</f>
        <v>731041135</v>
      </c>
      <c r="Q96" s="170">
        <f>SUM(Q97:Q100)</f>
        <v>1568958865</v>
      </c>
      <c r="R96" s="188">
        <f t="shared" ref="R96:R100" si="32">+P96/O96</f>
        <v>0.31784397173913043</v>
      </c>
    </row>
    <row r="97" spans="1:18" s="172" customFormat="1" ht="24" customHeight="1" x14ac:dyDescent="0.2">
      <c r="A97" s="130" t="s">
        <v>298</v>
      </c>
      <c r="B97" s="182" t="s">
        <v>299</v>
      </c>
      <c r="C97" s="134">
        <v>200000000</v>
      </c>
      <c r="D97" s="134"/>
      <c r="E97" s="134">
        <v>0</v>
      </c>
      <c r="F97" s="134">
        <f t="shared" ref="F97:F100" si="33">+C97+D97-E97</f>
        <v>200000000</v>
      </c>
      <c r="G97" s="134">
        <v>90000000</v>
      </c>
      <c r="H97" s="128">
        <f t="shared" si="31"/>
        <v>0.45</v>
      </c>
      <c r="I97" s="130"/>
      <c r="J97" s="134"/>
      <c r="K97" s="134"/>
      <c r="L97" s="131"/>
      <c r="M97" s="131"/>
      <c r="N97" s="129"/>
      <c r="O97" s="133">
        <f t="shared" ref="O97:P100" si="34">+L97+F97</f>
        <v>200000000</v>
      </c>
      <c r="P97" s="131">
        <f t="shared" si="34"/>
        <v>90000000</v>
      </c>
      <c r="Q97" s="174">
        <f t="shared" ref="Q97:Q100" si="35">+O97-P97</f>
        <v>110000000</v>
      </c>
      <c r="R97" s="122">
        <f t="shared" si="32"/>
        <v>0.45</v>
      </c>
    </row>
    <row r="98" spans="1:18" s="172" customFormat="1" ht="12" x14ac:dyDescent="0.2">
      <c r="A98" s="130" t="s">
        <v>300</v>
      </c>
      <c r="B98" s="182" t="s">
        <v>301</v>
      </c>
      <c r="C98" s="134">
        <v>1050000000</v>
      </c>
      <c r="D98" s="134">
        <v>0</v>
      </c>
      <c r="E98" s="134">
        <v>211338090</v>
      </c>
      <c r="F98" s="134">
        <f t="shared" si="33"/>
        <v>838661910</v>
      </c>
      <c r="G98" s="134">
        <v>38290557</v>
      </c>
      <c r="H98" s="128">
        <f t="shared" si="31"/>
        <v>4.5656725962432226E-2</v>
      </c>
      <c r="I98" s="130"/>
      <c r="J98" s="134"/>
      <c r="K98" s="134"/>
      <c r="L98" s="131"/>
      <c r="M98" s="131"/>
      <c r="N98" s="129"/>
      <c r="O98" s="133">
        <f t="shared" si="34"/>
        <v>838661910</v>
      </c>
      <c r="P98" s="131">
        <f>+M98+G98</f>
        <v>38290557</v>
      </c>
      <c r="Q98" s="174">
        <f t="shared" si="35"/>
        <v>800371353</v>
      </c>
      <c r="R98" s="122">
        <f t="shared" si="32"/>
        <v>4.5656725962432226E-2</v>
      </c>
    </row>
    <row r="99" spans="1:18" s="172" customFormat="1" ht="13.15" customHeight="1" x14ac:dyDescent="0.2">
      <c r="A99" s="130" t="s">
        <v>302</v>
      </c>
      <c r="B99" s="182" t="s">
        <v>303</v>
      </c>
      <c r="C99" s="134">
        <v>850000000</v>
      </c>
      <c r="D99" s="134">
        <v>0</v>
      </c>
      <c r="E99" s="134">
        <v>0</v>
      </c>
      <c r="F99" s="134">
        <f t="shared" si="33"/>
        <v>850000000</v>
      </c>
      <c r="G99" s="134">
        <v>461557178</v>
      </c>
      <c r="H99" s="128">
        <f t="shared" si="31"/>
        <v>0.54300844470588239</v>
      </c>
      <c r="I99" s="130"/>
      <c r="J99" s="134"/>
      <c r="K99" s="134"/>
      <c r="L99" s="131"/>
      <c r="M99" s="131"/>
      <c r="N99" s="129"/>
      <c r="O99" s="133">
        <f t="shared" si="34"/>
        <v>850000000</v>
      </c>
      <c r="P99" s="131">
        <f>+M99+G99</f>
        <v>461557178</v>
      </c>
      <c r="Q99" s="174">
        <f t="shared" si="35"/>
        <v>388442822</v>
      </c>
      <c r="R99" s="122">
        <f t="shared" si="32"/>
        <v>0.54300844470588239</v>
      </c>
    </row>
    <row r="100" spans="1:18" s="172" customFormat="1" ht="13.15" customHeight="1" x14ac:dyDescent="0.2">
      <c r="A100" s="130" t="s">
        <v>304</v>
      </c>
      <c r="B100" s="182" t="s">
        <v>305</v>
      </c>
      <c r="C100" s="134">
        <v>200000000</v>
      </c>
      <c r="D100" s="134">
        <v>211338090</v>
      </c>
      <c r="E100" s="134">
        <v>0</v>
      </c>
      <c r="F100" s="134">
        <f t="shared" si="33"/>
        <v>411338090</v>
      </c>
      <c r="G100" s="134">
        <v>141193400</v>
      </c>
      <c r="H100" s="128">
        <f t="shared" si="31"/>
        <v>0.34325389122120931</v>
      </c>
      <c r="I100" s="130"/>
      <c r="J100" s="134"/>
      <c r="K100" s="134"/>
      <c r="L100" s="131"/>
      <c r="M100" s="131"/>
      <c r="N100" s="129"/>
      <c r="O100" s="133">
        <f t="shared" si="34"/>
        <v>411338090</v>
      </c>
      <c r="P100" s="131">
        <f>+M100+G100</f>
        <v>141193400</v>
      </c>
      <c r="Q100" s="174">
        <f t="shared" si="35"/>
        <v>270144690</v>
      </c>
      <c r="R100" s="122">
        <f t="shared" si="32"/>
        <v>0.34325389122120931</v>
      </c>
    </row>
    <row r="101" spans="1:18" s="172" customFormat="1" ht="13.15" customHeight="1" thickBot="1" x14ac:dyDescent="0.25">
      <c r="A101" s="133"/>
      <c r="B101" s="173"/>
      <c r="C101" s="134"/>
      <c r="D101" s="134"/>
      <c r="E101" s="134"/>
      <c r="F101" s="134"/>
      <c r="G101" s="134"/>
      <c r="H101" s="189"/>
      <c r="I101" s="130"/>
      <c r="J101" s="134"/>
      <c r="K101" s="134"/>
      <c r="L101" s="131"/>
      <c r="M101" s="131"/>
      <c r="N101" s="152"/>
      <c r="O101" s="133"/>
      <c r="P101" s="131"/>
      <c r="Q101" s="174"/>
      <c r="R101" s="175"/>
    </row>
    <row r="102" spans="1:18" ht="13.5" thickBot="1" x14ac:dyDescent="0.25">
      <c r="A102" s="190"/>
      <c r="B102" s="191" t="s">
        <v>306</v>
      </c>
      <c r="C102" s="192">
        <f>+C32+C41+C43</f>
        <v>101340001000</v>
      </c>
      <c r="D102" s="192">
        <f>+D32+D41+D43</f>
        <v>2028238220</v>
      </c>
      <c r="E102" s="192">
        <f>+E32+E41+E43</f>
        <v>2027438590</v>
      </c>
      <c r="F102" s="192">
        <f>+F32+F41+F43</f>
        <v>101340800630</v>
      </c>
      <c r="G102" s="192">
        <f>+G32+G41+G43</f>
        <v>57842168687</v>
      </c>
      <c r="H102" s="193">
        <f>+G102/F102</f>
        <v>0.57076881500260157</v>
      </c>
      <c r="I102" s="194">
        <f>+I32+I41+I43</f>
        <v>6650774000</v>
      </c>
      <c r="J102" s="192">
        <f>+J32+J41+J43</f>
        <v>0</v>
      </c>
      <c r="K102" s="192">
        <f>+K32+K41+K43</f>
        <v>0</v>
      </c>
      <c r="L102" s="192">
        <f>+L32+L41+L43</f>
        <v>6650774000</v>
      </c>
      <c r="M102" s="192">
        <f>+M32+M41+M43</f>
        <v>4004507363</v>
      </c>
      <c r="N102" s="193">
        <f>+M102/L102</f>
        <v>0.60211147800240994</v>
      </c>
      <c r="O102" s="194">
        <f>O32+O41+O43</f>
        <v>107991574630</v>
      </c>
      <c r="P102" s="192">
        <f>+P32+P41+P43</f>
        <v>61846676050</v>
      </c>
      <c r="Q102" s="192">
        <f>+Q32+Q41+Q43</f>
        <v>46144898580</v>
      </c>
      <c r="R102" s="193">
        <f>+P102/O102</f>
        <v>0.57269908566384609</v>
      </c>
    </row>
    <row r="103" spans="1:18" x14ac:dyDescent="0.2">
      <c r="C103" s="196"/>
      <c r="D103" s="196"/>
      <c r="F103" s="196"/>
      <c r="G103" s="197"/>
      <c r="H103" s="198"/>
      <c r="O103" s="196"/>
      <c r="P103" s="197"/>
      <c r="Q103" s="196"/>
      <c r="R103" s="196"/>
    </row>
    <row r="104" spans="1:18" customFormat="1" x14ac:dyDescent="0.2">
      <c r="G104" s="199"/>
      <c r="O104" s="199"/>
      <c r="P104" s="199"/>
      <c r="Q104" s="199"/>
    </row>
    <row r="105" spans="1:18" ht="13.5" thickBot="1" x14ac:dyDescent="0.25">
      <c r="C105" s="200"/>
      <c r="F105" s="196"/>
      <c r="H105" s="198"/>
      <c r="I105" s="196"/>
      <c r="J105" s="196"/>
      <c r="O105" s="200"/>
      <c r="P105" s="202"/>
      <c r="Q105" s="196"/>
    </row>
    <row r="106" spans="1:18" ht="13.5" thickBot="1" x14ac:dyDescent="0.25">
      <c r="A106" s="203" t="s">
        <v>173</v>
      </c>
      <c r="B106" s="204"/>
      <c r="C106" s="204"/>
      <c r="D106" s="204"/>
      <c r="E106" s="204"/>
      <c r="F106" s="204"/>
      <c r="G106" s="205"/>
      <c r="L106" s="167"/>
      <c r="M106" s="167"/>
      <c r="P106" s="196"/>
      <c r="Q106" s="196"/>
    </row>
    <row r="107" spans="1:18" ht="13.5" thickBot="1" x14ac:dyDescent="0.25">
      <c r="A107" s="203" t="s">
        <v>2</v>
      </c>
      <c r="B107" s="204"/>
      <c r="C107" s="204"/>
      <c r="D107" s="204"/>
      <c r="E107" s="204"/>
      <c r="F107" s="204"/>
      <c r="G107" s="205"/>
      <c r="H107" s="206"/>
      <c r="L107" s="167"/>
      <c r="M107" s="167"/>
      <c r="P107" s="196"/>
      <c r="R107" s="207"/>
    </row>
    <row r="108" spans="1:18" ht="13.5" thickBot="1" x14ac:dyDescent="0.25">
      <c r="A108" s="208" t="s">
        <v>307</v>
      </c>
      <c r="B108" s="209"/>
      <c r="C108" s="209"/>
      <c r="D108" s="209"/>
      <c r="E108" s="209"/>
      <c r="F108" s="209"/>
      <c r="G108" s="210"/>
      <c r="H108" s="206"/>
      <c r="I108" s="167"/>
      <c r="J108" s="167"/>
      <c r="K108" s="167"/>
      <c r="L108" s="167"/>
      <c r="M108" s="167"/>
      <c r="O108" s="200"/>
      <c r="P108" s="196"/>
      <c r="R108" s="211"/>
    </row>
    <row r="109" spans="1:18" ht="13.5" thickBot="1" x14ac:dyDescent="0.25">
      <c r="A109" s="203" t="s">
        <v>308</v>
      </c>
      <c r="B109" s="204"/>
      <c r="C109" s="204"/>
      <c r="D109" s="204"/>
      <c r="E109" s="204"/>
      <c r="F109" s="204"/>
      <c r="G109" s="205"/>
      <c r="H109" s="206"/>
      <c r="I109" s="167"/>
      <c r="J109" s="167"/>
      <c r="K109" s="167"/>
      <c r="L109" s="167"/>
      <c r="O109" s="196"/>
    </row>
    <row r="110" spans="1:18" ht="21.75" customHeight="1" thickBot="1" x14ac:dyDescent="0.25">
      <c r="A110" s="212"/>
      <c r="B110" s="213" t="s">
        <v>175</v>
      </c>
      <c r="C110" s="89" t="s">
        <v>309</v>
      </c>
      <c r="D110" s="90"/>
      <c r="E110" s="90"/>
      <c r="F110" s="90"/>
      <c r="G110" s="93"/>
      <c r="O110" s="200"/>
      <c r="P110" s="214"/>
    </row>
    <row r="111" spans="1:18" ht="22.5" customHeight="1" thickBot="1" x14ac:dyDescent="0.25">
      <c r="A111" s="95"/>
      <c r="B111" s="215"/>
      <c r="C111" s="97" t="s">
        <v>185</v>
      </c>
      <c r="D111" s="98" t="s">
        <v>310</v>
      </c>
      <c r="E111" s="98" t="s">
        <v>311</v>
      </c>
      <c r="F111" s="98" t="s">
        <v>182</v>
      </c>
      <c r="G111" s="98" t="s">
        <v>183</v>
      </c>
      <c r="O111" s="196"/>
      <c r="P111" s="214"/>
    </row>
    <row r="112" spans="1:18" ht="36" x14ac:dyDescent="0.2">
      <c r="A112" s="216" t="s">
        <v>312</v>
      </c>
      <c r="B112" s="217" t="s">
        <v>313</v>
      </c>
      <c r="C112" s="218">
        <v>85751731.239999995</v>
      </c>
      <c r="D112" s="218">
        <v>0</v>
      </c>
      <c r="E112" s="218">
        <v>0</v>
      </c>
      <c r="F112" s="218">
        <f>+D112+C112</f>
        <v>85751731.239999995</v>
      </c>
      <c r="G112" s="219">
        <v>38700000.210000001</v>
      </c>
      <c r="I112" s="196"/>
      <c r="O112" s="220"/>
      <c r="P112" s="214"/>
    </row>
    <row r="113" spans="1:10" ht="36" x14ac:dyDescent="0.2">
      <c r="A113" s="133" t="s">
        <v>314</v>
      </c>
      <c r="B113" s="173" t="s">
        <v>315</v>
      </c>
      <c r="C113" s="131">
        <v>773554857.15999997</v>
      </c>
      <c r="D113" s="131">
        <v>0</v>
      </c>
      <c r="E113" s="131">
        <v>0</v>
      </c>
      <c r="F113" s="131">
        <f>+D113+C113</f>
        <v>773554857.15999997</v>
      </c>
      <c r="G113" s="221">
        <v>726160921.13</v>
      </c>
      <c r="I113" s="196"/>
      <c r="J113" s="196"/>
    </row>
    <row r="114" spans="1:10" ht="36" x14ac:dyDescent="0.2">
      <c r="A114" s="222" t="s">
        <v>316</v>
      </c>
      <c r="B114" s="223" t="s">
        <v>317</v>
      </c>
      <c r="C114" s="224">
        <v>146200804.56</v>
      </c>
      <c r="D114" s="224">
        <v>0</v>
      </c>
      <c r="E114" s="224">
        <v>0</v>
      </c>
      <c r="F114" s="224">
        <f>+D114+C114</f>
        <v>146200804.56</v>
      </c>
      <c r="G114" s="221">
        <v>115208635.53</v>
      </c>
      <c r="I114" s="196"/>
    </row>
    <row r="115" spans="1:10" ht="36" x14ac:dyDescent="0.2">
      <c r="A115" s="131" t="s">
        <v>318</v>
      </c>
      <c r="B115" s="173" t="s">
        <v>319</v>
      </c>
      <c r="C115" s="131">
        <v>3601719337</v>
      </c>
      <c r="D115" s="131">
        <v>0</v>
      </c>
      <c r="E115" s="131"/>
      <c r="F115" s="131">
        <f>+D115+C115</f>
        <v>3601719337</v>
      </c>
      <c r="G115" s="183">
        <v>3601192896</v>
      </c>
      <c r="I115" s="196"/>
    </row>
    <row r="116" spans="1:10" s="201" customFormat="1" ht="60" x14ac:dyDescent="0.2">
      <c r="A116" s="131" t="s">
        <v>320</v>
      </c>
      <c r="B116" s="182" t="s">
        <v>321</v>
      </c>
      <c r="C116" s="134">
        <v>30544809290</v>
      </c>
      <c r="D116" s="134">
        <v>0</v>
      </c>
      <c r="E116" s="134"/>
      <c r="F116" s="134">
        <f>+D116+C116</f>
        <v>30544809290</v>
      </c>
      <c r="G116" s="183">
        <v>0</v>
      </c>
      <c r="I116" s="198"/>
    </row>
    <row r="117" spans="1:10" ht="13.5" thickBot="1" x14ac:dyDescent="0.25">
      <c r="A117" s="225"/>
      <c r="B117" s="226" t="s">
        <v>322</v>
      </c>
      <c r="C117" s="227">
        <f>SUM(C112:C116)</f>
        <v>35152036019.959999</v>
      </c>
      <c r="D117" s="227">
        <f t="shared" ref="D117:G117" si="36">SUM(D112:D116)</f>
        <v>0</v>
      </c>
      <c r="E117" s="227">
        <f t="shared" si="36"/>
        <v>0</v>
      </c>
      <c r="F117" s="227">
        <f>SUM(F112:F116)</f>
        <v>35152036019.959999</v>
      </c>
      <c r="G117" s="227">
        <f t="shared" si="36"/>
        <v>4481262452.8699999</v>
      </c>
      <c r="I117" s="228"/>
    </row>
    <row r="118" spans="1:10" x14ac:dyDescent="0.2">
      <c r="F118" s="207"/>
    </row>
  </sheetData>
  <mergeCells count="15">
    <mergeCell ref="A106:G106"/>
    <mergeCell ref="A107:G107"/>
    <mergeCell ref="A108:G108"/>
    <mergeCell ref="A109:G109"/>
    <mergeCell ref="B110:B111"/>
    <mergeCell ref="C110:G110"/>
    <mergeCell ref="A1:R1"/>
    <mergeCell ref="A2:R2"/>
    <mergeCell ref="A3:R3"/>
    <mergeCell ref="A4:R4"/>
    <mergeCell ref="A5:R5"/>
    <mergeCell ref="B6:B7"/>
    <mergeCell ref="C6:G6"/>
    <mergeCell ref="I6:M6"/>
    <mergeCell ref="O6:R6"/>
  </mergeCells>
  <pageMargins left="0.31496062992125984" right="0.35433070866141736" top="0.39370078740157483" bottom="0.27559055118110237" header="0.51181102362204722" footer="0.15748031496062992"/>
  <pageSetup scale="40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INGRESOS JULIO 2025</vt:lpstr>
      <vt:lpstr>GASTOS JULIO 2025</vt:lpstr>
      <vt:lpstr>'INGRESOS JULIO 2025'!Área_de_impresión</vt:lpstr>
      <vt:lpstr>'GASTOS JULIO 2025'!Títulos_a_imprimir</vt:lpstr>
      <vt:lpstr>'INGRESOS JULIO 2025'!Títulos_a_imprimir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Stephany Vanessa Zuñiga Padilla</dc:creator>
  <cp:lastModifiedBy>Stephany Vanessa Zuñiga Padilla</cp:lastModifiedBy>
  <dcterms:created xsi:type="dcterms:W3CDTF">2025-08-29T16:11:38Z</dcterms:created>
  <dcterms:modified xsi:type="dcterms:W3CDTF">2025-08-29T16:12:20Z</dcterms:modified>
</cp:coreProperties>
</file>