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AS-Corpamag\Gestion Financiera\Stephany Zuñiga\CORPAMAG-PRESUPUESTO\EJECUCION INGRESOS Y GASTOS\INFORMES ANUALES\EJECUCION INGRESOS 2026\MARZO 2026\"/>
    </mc:Choice>
  </mc:AlternateContent>
  <bookViews>
    <workbookView xWindow="0" yWindow="0" windowWidth="20490" windowHeight="7755" activeTab="1"/>
  </bookViews>
  <sheets>
    <sheet name="INGRESOS MARZO 2026" sheetId="1" r:id="rId1"/>
    <sheet name="GASTOS MARZO 2026" sheetId="3" r:id="rId2"/>
  </sheets>
  <definedNames>
    <definedName name="_xlnm._FilterDatabase" localSheetId="0" hidden="1">'INGRESOS MARZO 2026'!$A$5:$AK$90</definedName>
    <definedName name="_xlnm.Print_Area" localSheetId="0">'INGRESOS MARZO 2026'!$B$1:$I$101</definedName>
    <definedName name="_xlnm.Print_Titles" localSheetId="1">'GASTOS MARZO 2026'!$1:$6</definedName>
    <definedName name="_xlnm.Print_Titles" localSheetId="0">'INGRESOS MARZO 2026'!$1:$5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4" i="3" l="1"/>
  <c r="G121" i="3"/>
  <c r="G118" i="3"/>
  <c r="H84" i="3" l="1"/>
  <c r="E121" i="3" l="1"/>
  <c r="D121" i="3"/>
  <c r="C121" i="3"/>
  <c r="F120" i="3"/>
  <c r="F119" i="3"/>
  <c r="F118" i="3"/>
  <c r="F117" i="3"/>
  <c r="F116" i="3"/>
  <c r="F115" i="3"/>
  <c r="F114" i="3"/>
  <c r="F121" i="3" s="1"/>
  <c r="P102" i="3"/>
  <c r="F102" i="3"/>
  <c r="O102" i="3" s="1"/>
  <c r="P101" i="3"/>
  <c r="F101" i="3"/>
  <c r="O101" i="3" s="1"/>
  <c r="P100" i="3"/>
  <c r="F100" i="3"/>
  <c r="F98" i="3" s="1"/>
  <c r="P99" i="3"/>
  <c r="F99" i="3"/>
  <c r="O99" i="3" s="1"/>
  <c r="P98" i="3"/>
  <c r="M98" i="3"/>
  <c r="L98" i="3"/>
  <c r="K98" i="3"/>
  <c r="J98" i="3"/>
  <c r="I98" i="3"/>
  <c r="G98" i="3"/>
  <c r="H98" i="3" s="1"/>
  <c r="E98" i="3"/>
  <c r="D98" i="3"/>
  <c r="C98" i="3"/>
  <c r="P96" i="3"/>
  <c r="R96" i="3" s="1"/>
  <c r="O96" i="3"/>
  <c r="Q96" i="3" s="1"/>
  <c r="H96" i="3"/>
  <c r="F96" i="3"/>
  <c r="P95" i="3"/>
  <c r="R95" i="3" s="1"/>
  <c r="O95" i="3"/>
  <c r="Q95" i="3" s="1"/>
  <c r="Q94" i="3" s="1"/>
  <c r="H95" i="3"/>
  <c r="F95" i="3"/>
  <c r="M94" i="3"/>
  <c r="L94" i="3"/>
  <c r="K94" i="3"/>
  <c r="J94" i="3"/>
  <c r="I94" i="3"/>
  <c r="G94" i="3"/>
  <c r="H94" i="3" s="1"/>
  <c r="F94" i="3"/>
  <c r="E94" i="3"/>
  <c r="D94" i="3"/>
  <c r="C94" i="3"/>
  <c r="P92" i="3"/>
  <c r="F92" i="3"/>
  <c r="O92" i="3" s="1"/>
  <c r="Q92" i="3" s="1"/>
  <c r="P91" i="3"/>
  <c r="F91" i="3"/>
  <c r="O91" i="3" s="1"/>
  <c r="Q91" i="3" s="1"/>
  <c r="P90" i="3"/>
  <c r="P86" i="3" s="1"/>
  <c r="F90" i="3"/>
  <c r="O90" i="3" s="1"/>
  <c r="Q90" i="3" s="1"/>
  <c r="P87" i="3"/>
  <c r="F87" i="3"/>
  <c r="O87" i="3" s="1"/>
  <c r="M86" i="3"/>
  <c r="L86" i="3"/>
  <c r="K86" i="3"/>
  <c r="J86" i="3"/>
  <c r="I86" i="3"/>
  <c r="G86" i="3"/>
  <c r="E86" i="3"/>
  <c r="D86" i="3"/>
  <c r="C86" i="3"/>
  <c r="P84" i="3"/>
  <c r="F84" i="3"/>
  <c r="O84" i="3" s="1"/>
  <c r="P83" i="3"/>
  <c r="H83" i="3"/>
  <c r="F83" i="3"/>
  <c r="O83" i="3" s="1"/>
  <c r="Q83" i="3" s="1"/>
  <c r="P82" i="3"/>
  <c r="R82" i="3" s="1"/>
  <c r="O82" i="3"/>
  <c r="Q82" i="3" s="1"/>
  <c r="H82" i="3"/>
  <c r="F82" i="3"/>
  <c r="P81" i="3"/>
  <c r="F81" i="3"/>
  <c r="O81" i="3" s="1"/>
  <c r="M80" i="3"/>
  <c r="L80" i="3"/>
  <c r="K80" i="3"/>
  <c r="J80" i="3"/>
  <c r="I80" i="3"/>
  <c r="G80" i="3"/>
  <c r="E80" i="3"/>
  <c r="D80" i="3"/>
  <c r="C80" i="3"/>
  <c r="P78" i="3"/>
  <c r="R78" i="3" s="1"/>
  <c r="F78" i="3"/>
  <c r="O78" i="3" s="1"/>
  <c r="M77" i="3"/>
  <c r="L77" i="3"/>
  <c r="J77" i="3"/>
  <c r="J45" i="3" s="1"/>
  <c r="J43" i="3" s="1"/>
  <c r="I77" i="3"/>
  <c r="H77" i="3"/>
  <c r="G77" i="3"/>
  <c r="F77" i="3"/>
  <c r="E77" i="3"/>
  <c r="D77" i="3"/>
  <c r="C77" i="3"/>
  <c r="P75" i="3"/>
  <c r="O75" i="3"/>
  <c r="Q75" i="3" s="1"/>
  <c r="F75" i="3"/>
  <c r="P74" i="3"/>
  <c r="F74" i="3"/>
  <c r="O74" i="3" s="1"/>
  <c r="Q74" i="3" s="1"/>
  <c r="P73" i="3"/>
  <c r="O73" i="3"/>
  <c r="Q73" i="3" s="1"/>
  <c r="F73" i="3"/>
  <c r="F71" i="3" s="1"/>
  <c r="P72" i="3"/>
  <c r="P71" i="3" s="1"/>
  <c r="O72" i="3"/>
  <c r="O71" i="3" s="1"/>
  <c r="H72" i="3"/>
  <c r="F72" i="3"/>
  <c r="M71" i="3"/>
  <c r="L71" i="3"/>
  <c r="K71" i="3"/>
  <c r="K45" i="3" s="1"/>
  <c r="K43" i="3" s="1"/>
  <c r="J71" i="3"/>
  <c r="I71" i="3"/>
  <c r="I45" i="3" s="1"/>
  <c r="I43" i="3" s="1"/>
  <c r="G71" i="3"/>
  <c r="E71" i="3"/>
  <c r="D71" i="3"/>
  <c r="C71" i="3"/>
  <c r="P69" i="3"/>
  <c r="F69" i="3"/>
  <c r="O69" i="3" s="1"/>
  <c r="Q69" i="3" s="1"/>
  <c r="P68" i="3"/>
  <c r="F68" i="3"/>
  <c r="O68" i="3" s="1"/>
  <c r="P67" i="3"/>
  <c r="F67" i="3"/>
  <c r="F64" i="3" s="1"/>
  <c r="H64" i="3" s="1"/>
  <c r="P66" i="3"/>
  <c r="P64" i="3" s="1"/>
  <c r="F66" i="3"/>
  <c r="O66" i="3" s="1"/>
  <c r="Q66" i="3" s="1"/>
  <c r="P65" i="3"/>
  <c r="R65" i="3" s="1"/>
  <c r="F65" i="3"/>
  <c r="O65" i="3" s="1"/>
  <c r="M64" i="3"/>
  <c r="L64" i="3"/>
  <c r="K64" i="3"/>
  <c r="J64" i="3"/>
  <c r="I64" i="3"/>
  <c r="G64" i="3"/>
  <c r="E64" i="3"/>
  <c r="D64" i="3"/>
  <c r="C64" i="3"/>
  <c r="Q62" i="3"/>
  <c r="P62" i="3"/>
  <c r="O62" i="3"/>
  <c r="F62" i="3"/>
  <c r="P61" i="3"/>
  <c r="R61" i="3" s="1"/>
  <c r="O61" i="3"/>
  <c r="Q61" i="3" s="1"/>
  <c r="H61" i="3"/>
  <c r="F61" i="3"/>
  <c r="P60" i="3"/>
  <c r="O60" i="3"/>
  <c r="Q60" i="3" s="1"/>
  <c r="F60" i="3"/>
  <c r="P59" i="3"/>
  <c r="F59" i="3"/>
  <c r="O59" i="3" s="1"/>
  <c r="Q59" i="3" s="1"/>
  <c r="P58" i="3"/>
  <c r="F58" i="3"/>
  <c r="O58" i="3" s="1"/>
  <c r="P57" i="3"/>
  <c r="O57" i="3"/>
  <c r="Q57" i="3" s="1"/>
  <c r="P56" i="3"/>
  <c r="O56" i="3"/>
  <c r="Q56" i="3" s="1"/>
  <c r="F56" i="3"/>
  <c r="P55" i="3"/>
  <c r="O55" i="3"/>
  <c r="Q55" i="3" s="1"/>
  <c r="H55" i="3"/>
  <c r="F55" i="3"/>
  <c r="P54" i="3"/>
  <c r="F54" i="3"/>
  <c r="O54" i="3" s="1"/>
  <c r="M53" i="3"/>
  <c r="L53" i="3"/>
  <c r="K53" i="3"/>
  <c r="J53" i="3"/>
  <c r="I53" i="3"/>
  <c r="G53" i="3"/>
  <c r="E53" i="3"/>
  <c r="D53" i="3"/>
  <c r="C53" i="3"/>
  <c r="P51" i="3"/>
  <c r="F51" i="3"/>
  <c r="O51" i="3" s="1"/>
  <c r="Q51" i="3" s="1"/>
  <c r="P50" i="3"/>
  <c r="F50" i="3"/>
  <c r="O50" i="3" s="1"/>
  <c r="Q50" i="3" s="1"/>
  <c r="P49" i="3"/>
  <c r="F49" i="3"/>
  <c r="O49" i="3" s="1"/>
  <c r="Q49" i="3" s="1"/>
  <c r="P48" i="3"/>
  <c r="F48" i="3"/>
  <c r="F47" i="3" s="1"/>
  <c r="M47" i="3"/>
  <c r="M45" i="3" s="1"/>
  <c r="M43" i="3" s="1"/>
  <c r="L47" i="3"/>
  <c r="L45" i="3" s="1"/>
  <c r="L43" i="3" s="1"/>
  <c r="K47" i="3"/>
  <c r="J47" i="3"/>
  <c r="I47" i="3"/>
  <c r="G47" i="3"/>
  <c r="H47" i="3" s="1"/>
  <c r="E47" i="3"/>
  <c r="D47" i="3"/>
  <c r="C47" i="3"/>
  <c r="E45" i="3"/>
  <c r="E43" i="3" s="1"/>
  <c r="D45" i="3"/>
  <c r="D43" i="3" s="1"/>
  <c r="C45" i="3"/>
  <c r="C43" i="3" s="1"/>
  <c r="N41" i="3"/>
  <c r="M41" i="3"/>
  <c r="K41" i="3"/>
  <c r="J41" i="3"/>
  <c r="P39" i="3"/>
  <c r="P38" i="3" s="1"/>
  <c r="L39" i="3"/>
  <c r="L38" i="3" s="1"/>
  <c r="L41" i="3" s="1"/>
  <c r="F39" i="3"/>
  <c r="F38" i="3" s="1"/>
  <c r="M38" i="3"/>
  <c r="K38" i="3"/>
  <c r="J38" i="3"/>
  <c r="I38" i="3"/>
  <c r="I41" i="3" s="1"/>
  <c r="G38" i="3"/>
  <c r="E38" i="3"/>
  <c r="D38" i="3"/>
  <c r="C38" i="3"/>
  <c r="P36" i="3"/>
  <c r="F36" i="3"/>
  <c r="H36" i="3" s="1"/>
  <c r="P35" i="3"/>
  <c r="R35" i="3" s="1"/>
  <c r="O35" i="3"/>
  <c r="H35" i="3"/>
  <c r="F35" i="3"/>
  <c r="G34" i="3"/>
  <c r="G41" i="3" s="1"/>
  <c r="F34" i="3"/>
  <c r="E34" i="3"/>
  <c r="E41" i="3" s="1"/>
  <c r="D34" i="3"/>
  <c r="D41" i="3" s="1"/>
  <c r="C34" i="3"/>
  <c r="C41" i="3" s="1"/>
  <c r="P30" i="3"/>
  <c r="N30" i="3"/>
  <c r="L30" i="3"/>
  <c r="F30" i="3"/>
  <c r="F28" i="3" s="1"/>
  <c r="P29" i="3"/>
  <c r="P28" i="3" s="1"/>
  <c r="L29" i="3"/>
  <c r="O29" i="3" s="1"/>
  <c r="F29" i="3"/>
  <c r="M28" i="3"/>
  <c r="N28" i="3" s="1"/>
  <c r="L28" i="3"/>
  <c r="K28" i="3"/>
  <c r="J28" i="3"/>
  <c r="I28" i="3"/>
  <c r="G28" i="3"/>
  <c r="E28" i="3"/>
  <c r="D28" i="3"/>
  <c r="C28" i="3"/>
  <c r="P26" i="3"/>
  <c r="O26" i="3"/>
  <c r="Q26" i="3" s="1"/>
  <c r="F26" i="3"/>
  <c r="P25" i="3"/>
  <c r="F25" i="3"/>
  <c r="O25" i="3" s="1"/>
  <c r="P24" i="3"/>
  <c r="R24" i="3" s="1"/>
  <c r="O24" i="3"/>
  <c r="H24" i="3"/>
  <c r="F24" i="3"/>
  <c r="G23" i="3"/>
  <c r="H23" i="3" s="1"/>
  <c r="F23" i="3"/>
  <c r="E23" i="3"/>
  <c r="D23" i="3"/>
  <c r="C23" i="3"/>
  <c r="P21" i="3"/>
  <c r="F21" i="3"/>
  <c r="O21" i="3" s="1"/>
  <c r="Q21" i="3" s="1"/>
  <c r="P20" i="3"/>
  <c r="R20" i="3" s="1"/>
  <c r="O20" i="3"/>
  <c r="Q20" i="3" s="1"/>
  <c r="H20" i="3"/>
  <c r="F20" i="3"/>
  <c r="P19" i="3"/>
  <c r="O19" i="3"/>
  <c r="Q19" i="3" s="1"/>
  <c r="F19" i="3"/>
  <c r="P18" i="3"/>
  <c r="F18" i="3"/>
  <c r="F17" i="3" s="1"/>
  <c r="H17" i="3" s="1"/>
  <c r="G17" i="3"/>
  <c r="P17" i="3" s="1"/>
  <c r="E17" i="3"/>
  <c r="D17" i="3"/>
  <c r="C17" i="3"/>
  <c r="P15" i="3"/>
  <c r="L15" i="3"/>
  <c r="L14" i="3" s="1"/>
  <c r="L32" i="3" s="1"/>
  <c r="M14" i="3"/>
  <c r="P14" i="3" s="1"/>
  <c r="K14" i="3"/>
  <c r="K32" i="3" s="1"/>
  <c r="K104" i="3" s="1"/>
  <c r="J14" i="3"/>
  <c r="J32" i="3" s="1"/>
  <c r="J104" i="3" s="1"/>
  <c r="I14" i="3"/>
  <c r="I32" i="3" s="1"/>
  <c r="I104" i="3" s="1"/>
  <c r="P12" i="3"/>
  <c r="F12" i="3"/>
  <c r="O12" i="3" s="1"/>
  <c r="P11" i="3"/>
  <c r="R11" i="3" s="1"/>
  <c r="O11" i="3"/>
  <c r="H11" i="3"/>
  <c r="F11" i="3"/>
  <c r="F10" i="3" s="1"/>
  <c r="G10" i="3"/>
  <c r="P10" i="3" s="1"/>
  <c r="E10" i="3"/>
  <c r="E32" i="3" s="1"/>
  <c r="D10" i="3"/>
  <c r="D32" i="3" s="1"/>
  <c r="D104" i="3" s="1"/>
  <c r="C10" i="3"/>
  <c r="C32" i="3" s="1"/>
  <c r="C104" i="3" s="1"/>
  <c r="P8" i="3"/>
  <c r="R8" i="3" s="1"/>
  <c r="O8" i="3"/>
  <c r="Q8" i="3" s="1"/>
  <c r="N8" i="3"/>
  <c r="L8" i="3"/>
  <c r="P7" i="3"/>
  <c r="F7" i="3"/>
  <c r="O7" i="3" s="1"/>
  <c r="F80" i="3" l="1"/>
  <c r="H80" i="3"/>
  <c r="Q84" i="3"/>
  <c r="P53" i="3"/>
  <c r="R53" i="3" s="1"/>
  <c r="P47" i="3"/>
  <c r="Q25" i="3"/>
  <c r="Q12" i="3"/>
  <c r="G32" i="3"/>
  <c r="H32" i="3" s="1"/>
  <c r="R50" i="3"/>
  <c r="O53" i="3"/>
  <c r="Q54" i="3"/>
  <c r="Q58" i="3"/>
  <c r="R58" i="3"/>
  <c r="Q65" i="3"/>
  <c r="Q29" i="3"/>
  <c r="R29" i="3"/>
  <c r="H71" i="3"/>
  <c r="Q87" i="3"/>
  <c r="Q86" i="3" s="1"/>
  <c r="O86" i="3"/>
  <c r="Q99" i="3"/>
  <c r="R99" i="3"/>
  <c r="H10" i="3"/>
  <c r="R30" i="3"/>
  <c r="R74" i="3"/>
  <c r="R87" i="3"/>
  <c r="R83" i="3"/>
  <c r="E104" i="3"/>
  <c r="L104" i="3"/>
  <c r="O23" i="3"/>
  <c r="R12" i="3"/>
  <c r="F32" i="3"/>
  <c r="O77" i="3"/>
  <c r="Q78" i="3"/>
  <c r="Q77" i="3" s="1"/>
  <c r="O80" i="3"/>
  <c r="Q81" i="3"/>
  <c r="Q80" i="3" s="1"/>
  <c r="R86" i="3"/>
  <c r="H41" i="3"/>
  <c r="H53" i="3"/>
  <c r="R101" i="3"/>
  <c r="Q101" i="3"/>
  <c r="Q68" i="3"/>
  <c r="R68" i="3"/>
  <c r="R91" i="3"/>
  <c r="R71" i="3"/>
  <c r="Q7" i="3"/>
  <c r="O10" i="3"/>
  <c r="R10" i="3" s="1"/>
  <c r="R25" i="3"/>
  <c r="F41" i="3"/>
  <c r="R102" i="3"/>
  <c r="Q102" i="3"/>
  <c r="H58" i="3"/>
  <c r="O94" i="3"/>
  <c r="N15" i="3"/>
  <c r="O39" i="3"/>
  <c r="P94" i="3"/>
  <c r="R94" i="3" s="1"/>
  <c r="O15" i="3"/>
  <c r="Q24" i="3"/>
  <c r="Q35" i="3"/>
  <c r="H67" i="3"/>
  <c r="Q72" i="3"/>
  <c r="Q71" i="3" s="1"/>
  <c r="P80" i="3"/>
  <c r="H100" i="3"/>
  <c r="H102" i="3"/>
  <c r="G45" i="3"/>
  <c r="R55" i="3"/>
  <c r="O67" i="3"/>
  <c r="Q67" i="3" s="1"/>
  <c r="R72" i="3"/>
  <c r="O100" i="3"/>
  <c r="O98" i="3" s="1"/>
  <c r="R98" i="3" s="1"/>
  <c r="H50" i="3"/>
  <c r="F53" i="3"/>
  <c r="H65" i="3"/>
  <c r="H91" i="3"/>
  <c r="O30" i="3"/>
  <c r="Q30" i="3" s="1"/>
  <c r="P77" i="3"/>
  <c r="R77" i="3" s="1"/>
  <c r="F86" i="3"/>
  <c r="F45" i="3" s="1"/>
  <c r="F43" i="3" s="1"/>
  <c r="H7" i="3"/>
  <c r="H25" i="3"/>
  <c r="M32" i="3"/>
  <c r="O36" i="3"/>
  <c r="Q36" i="3" s="1"/>
  <c r="H48" i="3"/>
  <c r="H87" i="3"/>
  <c r="H34" i="3"/>
  <c r="P34" i="3"/>
  <c r="O48" i="3"/>
  <c r="H18" i="3"/>
  <c r="N29" i="3"/>
  <c r="H68" i="3"/>
  <c r="H99" i="3"/>
  <c r="H101" i="3"/>
  <c r="Q11" i="3"/>
  <c r="Q10" i="3" s="1"/>
  <c r="O18" i="3"/>
  <c r="N14" i="3"/>
  <c r="P23" i="3"/>
  <c r="R23" i="3" s="1"/>
  <c r="R7" i="3"/>
  <c r="H74" i="3"/>
  <c r="H78" i="3"/>
  <c r="H12" i="3"/>
  <c r="Q23" i="3" l="1"/>
  <c r="R36" i="3"/>
  <c r="O38" i="3"/>
  <c r="Q39" i="3"/>
  <c r="Q38" i="3" s="1"/>
  <c r="P32" i="3"/>
  <c r="O28" i="3"/>
  <c r="R28" i="3" s="1"/>
  <c r="Q18" i="3"/>
  <c r="Q17" i="3" s="1"/>
  <c r="O17" i="3"/>
  <c r="R17" i="3" s="1"/>
  <c r="G43" i="3"/>
  <c r="H45" i="3"/>
  <c r="Q28" i="3"/>
  <c r="O14" i="3"/>
  <c r="R14" i="3" s="1"/>
  <c r="Q15" i="3"/>
  <c r="Q14" i="3" s="1"/>
  <c r="R15" i="3"/>
  <c r="O64" i="3"/>
  <c r="R64" i="3" s="1"/>
  <c r="Q64" i="3"/>
  <c r="R80" i="3"/>
  <c r="P45" i="3"/>
  <c r="N32" i="3"/>
  <c r="M104" i="3"/>
  <c r="N104" i="3" s="1"/>
  <c r="O34" i="3"/>
  <c r="O41" i="3" s="1"/>
  <c r="Q48" i="3"/>
  <c r="Q47" i="3" s="1"/>
  <c r="O47" i="3"/>
  <c r="P41" i="3"/>
  <c r="H86" i="3"/>
  <c r="Q53" i="3"/>
  <c r="R48" i="3"/>
  <c r="Q34" i="3"/>
  <c r="Q41" i="3" s="1"/>
  <c r="R67" i="3"/>
  <c r="R100" i="3"/>
  <c r="Q100" i="3"/>
  <c r="Q98" i="3" s="1"/>
  <c r="F104" i="3"/>
  <c r="R18" i="3"/>
  <c r="Q32" i="3" l="1"/>
  <c r="Q45" i="3"/>
  <c r="Q43" i="3" s="1"/>
  <c r="Q104" i="3" s="1"/>
  <c r="O45" i="3"/>
  <c r="O43" i="3" s="1"/>
  <c r="R47" i="3"/>
  <c r="H43" i="3"/>
  <c r="G104" i="3"/>
  <c r="H104" i="3" s="1"/>
  <c r="P43" i="3"/>
  <c r="R45" i="3"/>
  <c r="P104" i="3"/>
  <c r="R41" i="3"/>
  <c r="O32" i="3"/>
  <c r="O104" i="3" s="1"/>
  <c r="R34" i="3"/>
  <c r="R43" i="3" l="1"/>
  <c r="R32" i="3"/>
  <c r="R104" i="3"/>
  <c r="F82" i="1" l="1"/>
  <c r="D82" i="1"/>
  <c r="D66" i="1"/>
  <c r="G84" i="1"/>
  <c r="G83" i="1" s="1"/>
  <c r="G82" i="1" s="1"/>
  <c r="H84" i="1"/>
  <c r="I84" i="1" l="1"/>
  <c r="H83" i="1"/>
  <c r="H82" i="1" s="1"/>
  <c r="I82" i="1" l="1"/>
  <c r="I83" i="1"/>
  <c r="H101" i="1" l="1"/>
  <c r="D101" i="1"/>
  <c r="F101" i="1"/>
  <c r="G97" i="1" l="1"/>
  <c r="I97" i="1" l="1"/>
  <c r="E98" i="1"/>
  <c r="E101" i="1" s="1"/>
  <c r="H62" i="1" l="1"/>
  <c r="E62" i="1"/>
  <c r="F66" i="1" l="1"/>
  <c r="E66" i="1"/>
  <c r="D65" i="1"/>
  <c r="H66" i="1"/>
  <c r="D86" i="1"/>
  <c r="D85" i="1" s="1"/>
  <c r="H14" i="1" l="1"/>
  <c r="G89" i="1"/>
  <c r="G88" i="1"/>
  <c r="G87" i="1"/>
  <c r="F86" i="1"/>
  <c r="F85" i="1" s="1"/>
  <c r="E86" i="1"/>
  <c r="E85" i="1" s="1"/>
  <c r="E83" i="1" s="1"/>
  <c r="E82" i="1" s="1"/>
  <c r="G81" i="1"/>
  <c r="G80" i="1"/>
  <c r="F79" i="1"/>
  <c r="F76" i="1" s="1"/>
  <c r="E79" i="1"/>
  <c r="E76" i="1" s="1"/>
  <c r="D79" i="1"/>
  <c r="D78" i="1" s="1"/>
  <c r="D77" i="1" s="1"/>
  <c r="D76" i="1" s="1"/>
  <c r="D64" i="1" s="1"/>
  <c r="G74" i="1"/>
  <c r="I74" i="1" s="1"/>
  <c r="G75" i="1"/>
  <c r="G73" i="1"/>
  <c r="G72" i="1"/>
  <c r="G71" i="1"/>
  <c r="G70" i="1"/>
  <c r="G69" i="1"/>
  <c r="G68" i="1"/>
  <c r="G67" i="1"/>
  <c r="E65" i="1"/>
  <c r="F65" i="1"/>
  <c r="E61" i="1"/>
  <c r="D62" i="1"/>
  <c r="D61" i="1" s="1"/>
  <c r="G60" i="1"/>
  <c r="G59" i="1"/>
  <c r="F58" i="1"/>
  <c r="F57" i="1" s="1"/>
  <c r="F56" i="1" s="1"/>
  <c r="E58" i="1"/>
  <c r="E57" i="1" s="1"/>
  <c r="E56" i="1" s="1"/>
  <c r="D58" i="1"/>
  <c r="D57" i="1" s="1"/>
  <c r="D56" i="1" s="1"/>
  <c r="G54" i="1"/>
  <c r="G53" i="1"/>
  <c r="G52" i="1"/>
  <c r="G51" i="1"/>
  <c r="G50" i="1"/>
  <c r="G49" i="1"/>
  <c r="G48" i="1"/>
  <c r="F47" i="1"/>
  <c r="E47" i="1"/>
  <c r="D47" i="1"/>
  <c r="G46" i="1"/>
  <c r="G45" i="1"/>
  <c r="F44" i="1"/>
  <c r="E44" i="1"/>
  <c r="D44" i="1"/>
  <c r="G44" i="1" s="1"/>
  <c r="F43" i="1"/>
  <c r="F42" i="1" s="1"/>
  <c r="E43" i="1"/>
  <c r="E42" i="1" s="1"/>
  <c r="D43" i="1"/>
  <c r="D42" i="1" s="1"/>
  <c r="G41" i="1"/>
  <c r="G40" i="1"/>
  <c r="G39" i="1"/>
  <c r="F38" i="1"/>
  <c r="E38" i="1"/>
  <c r="D38" i="1"/>
  <c r="G37" i="1"/>
  <c r="G36" i="1"/>
  <c r="F35" i="1"/>
  <c r="E35" i="1"/>
  <c r="D35" i="1"/>
  <c r="G34" i="1"/>
  <c r="G33" i="1"/>
  <c r="F32" i="1"/>
  <c r="E32" i="1"/>
  <c r="D32" i="1"/>
  <c r="G31" i="1"/>
  <c r="G30" i="1"/>
  <c r="F29" i="1"/>
  <c r="E29" i="1"/>
  <c r="D29" i="1"/>
  <c r="G28" i="1"/>
  <c r="G27" i="1"/>
  <c r="G26" i="1" s="1"/>
  <c r="D26" i="1"/>
  <c r="G25" i="1"/>
  <c r="G23" i="1"/>
  <c r="G22" i="1"/>
  <c r="F21" i="1"/>
  <c r="F20" i="1" s="1"/>
  <c r="F19" i="1" s="1"/>
  <c r="F18" i="1" s="1"/>
  <c r="E21" i="1"/>
  <c r="E20" i="1" s="1"/>
  <c r="D21" i="1"/>
  <c r="D20" i="1" s="1"/>
  <c r="D19" i="1" s="1"/>
  <c r="D18" i="1" s="1"/>
  <c r="G16" i="1"/>
  <c r="G15" i="1"/>
  <c r="G14" i="1" s="1"/>
  <c r="F14" i="1"/>
  <c r="F10" i="1" s="1"/>
  <c r="F9" i="1" s="1"/>
  <c r="F8" i="1" s="1"/>
  <c r="E14" i="1"/>
  <c r="D14" i="1"/>
  <c r="D10" i="1" s="1"/>
  <c r="D9" i="1" s="1"/>
  <c r="D8" i="1" s="1"/>
  <c r="G13" i="1"/>
  <c r="G12" i="1"/>
  <c r="F11" i="1"/>
  <c r="E11" i="1"/>
  <c r="D11" i="1"/>
  <c r="F64" i="1" l="1"/>
  <c r="F63" i="1" s="1"/>
  <c r="G38" i="1"/>
  <c r="E64" i="1"/>
  <c r="D55" i="1"/>
  <c r="F24" i="1"/>
  <c r="E10" i="1"/>
  <c r="E9" i="1" s="1"/>
  <c r="E8" i="1" s="1"/>
  <c r="E24" i="1"/>
  <c r="G21" i="1"/>
  <c r="G32" i="1"/>
  <c r="G29" i="1"/>
  <c r="G79" i="1"/>
  <c r="G78" i="1" s="1"/>
  <c r="G77" i="1" s="1"/>
  <c r="G76" i="1" s="1"/>
  <c r="G58" i="1"/>
  <c r="G57" i="1" s="1"/>
  <c r="G56" i="1" s="1"/>
  <c r="D24" i="1"/>
  <c r="D17" i="1" s="1"/>
  <c r="G35" i="1"/>
  <c r="G86" i="1"/>
  <c r="G85" i="1" s="1"/>
  <c r="G43" i="1"/>
  <c r="G11" i="1"/>
  <c r="G10" i="1" s="1"/>
  <c r="G9" i="1" s="1"/>
  <c r="G8" i="1" s="1"/>
  <c r="G66" i="1"/>
  <c r="I66" i="1" s="1"/>
  <c r="G47" i="1"/>
  <c r="E55" i="1"/>
  <c r="E19" i="1"/>
  <c r="E18" i="1" s="1"/>
  <c r="G20" i="1"/>
  <c r="G19" i="1" s="1"/>
  <c r="G18" i="1" s="1"/>
  <c r="F62" i="1" l="1"/>
  <c r="F61" i="1" s="1"/>
  <c r="F55" i="1" s="1"/>
  <c r="G63" i="1"/>
  <c r="G62" i="1" s="1"/>
  <c r="G24" i="1"/>
  <c r="G42" i="1"/>
  <c r="G65" i="1"/>
  <c r="G64" i="1" s="1"/>
  <c r="E17" i="1"/>
  <c r="G61" i="1"/>
  <c r="G55" i="1" s="1"/>
  <c r="G17" i="1" s="1"/>
  <c r="F17" i="1"/>
  <c r="H61" i="1" l="1"/>
  <c r="G100" i="1" l="1"/>
  <c r="I100" i="1" s="1"/>
  <c r="G99" i="1"/>
  <c r="I99" i="1" s="1"/>
  <c r="G98" i="1"/>
  <c r="G101" i="1" s="1"/>
  <c r="I101" i="1" s="1"/>
  <c r="I89" i="1"/>
  <c r="I88" i="1"/>
  <c r="I87" i="1"/>
  <c r="H86" i="1"/>
  <c r="I81" i="1"/>
  <c r="I80" i="1"/>
  <c r="H79" i="1"/>
  <c r="I75" i="1"/>
  <c r="I73" i="1"/>
  <c r="I72" i="1"/>
  <c r="I71" i="1"/>
  <c r="I70" i="1"/>
  <c r="I69" i="1"/>
  <c r="I68" i="1"/>
  <c r="I67" i="1"/>
  <c r="I60" i="1"/>
  <c r="I59" i="1"/>
  <c r="H58" i="1"/>
  <c r="H57" i="1" s="1"/>
  <c r="I54" i="1"/>
  <c r="I53" i="1"/>
  <c r="I52" i="1"/>
  <c r="I51" i="1"/>
  <c r="I50" i="1"/>
  <c r="I49" i="1"/>
  <c r="I48" i="1"/>
  <c r="I46" i="1"/>
  <c r="I45" i="1"/>
  <c r="I41" i="1"/>
  <c r="I40" i="1"/>
  <c r="I39" i="1"/>
  <c r="H38" i="1"/>
  <c r="H35" i="1" s="1"/>
  <c r="H32" i="1" s="1"/>
  <c r="H29" i="1" s="1"/>
  <c r="H26" i="1" s="1"/>
  <c r="I37" i="1"/>
  <c r="I36" i="1"/>
  <c r="I34" i="1"/>
  <c r="I31" i="1"/>
  <c r="I30" i="1"/>
  <c r="I28" i="1"/>
  <c r="I27" i="1"/>
  <c r="I25" i="1"/>
  <c r="I22" i="1"/>
  <c r="I16" i="1"/>
  <c r="I15" i="1"/>
  <c r="I13" i="1"/>
  <c r="I12" i="1"/>
  <c r="H11" i="1"/>
  <c r="I23" i="1" l="1"/>
  <c r="I38" i="1"/>
  <c r="H10" i="1"/>
  <c r="H9" i="1" s="1"/>
  <c r="H8" i="1" s="1"/>
  <c r="I14" i="1"/>
  <c r="I33" i="1"/>
  <c r="H56" i="1"/>
  <c r="H55" i="1" s="1"/>
  <c r="H47" i="1" s="1"/>
  <c r="H78" i="1"/>
  <c r="H85" i="1"/>
  <c r="I98" i="1"/>
  <c r="H44" i="1" l="1"/>
  <c r="H43" i="1"/>
  <c r="H42" i="1" s="1"/>
  <c r="H24" i="1" s="1"/>
  <c r="H21" i="1" s="1"/>
  <c r="I63" i="1"/>
  <c r="I11" i="1"/>
  <c r="I56" i="1"/>
  <c r="I58" i="1"/>
  <c r="I85" i="1"/>
  <c r="I57" i="1"/>
  <c r="I78" i="1"/>
  <c r="H77" i="1"/>
  <c r="I86" i="1"/>
  <c r="I79" i="1"/>
  <c r="F7" i="1" l="1"/>
  <c r="I44" i="1"/>
  <c r="H20" i="1"/>
  <c r="D7" i="1"/>
  <c r="E7" i="1"/>
  <c r="I35" i="1"/>
  <c r="I10" i="1"/>
  <c r="I9" i="1"/>
  <c r="I77" i="1"/>
  <c r="H76" i="1"/>
  <c r="E6" i="1" l="1"/>
  <c r="E90" i="1" s="1"/>
  <c r="F6" i="1"/>
  <c r="F90" i="1" s="1"/>
  <c r="D6" i="1"/>
  <c r="D90" i="1" s="1"/>
  <c r="I61" i="1"/>
  <c r="H65" i="1"/>
  <c r="I32" i="1"/>
  <c r="I20" i="1"/>
  <c r="H19" i="1"/>
  <c r="H18" i="1" s="1"/>
  <c r="I8" i="1"/>
  <c r="I76" i="1"/>
  <c r="I65" i="1" l="1"/>
  <c r="H64" i="1"/>
  <c r="I64" i="1"/>
  <c r="I62" i="1"/>
  <c r="I19" i="1"/>
  <c r="I29" i="1"/>
  <c r="I55" i="1" l="1"/>
  <c r="I47" i="1"/>
  <c r="I26" i="1"/>
  <c r="H17" i="1"/>
  <c r="H7" i="1" s="1"/>
  <c r="H6" i="1" s="1"/>
  <c r="I18" i="1"/>
  <c r="I43" i="1" l="1"/>
  <c r="I42" i="1" l="1"/>
  <c r="G7" i="1"/>
  <c r="G6" i="1" l="1"/>
  <c r="G90" i="1" s="1"/>
  <c r="I17" i="1"/>
  <c r="H90" i="1"/>
  <c r="I21" i="1"/>
  <c r="I24" i="1"/>
  <c r="I7" i="1" l="1"/>
  <c r="I90" i="1" l="1"/>
  <c r="I6" i="1"/>
</calcChain>
</file>

<file path=xl/sharedStrings.xml><?xml version="1.0" encoding="utf-8"?>
<sst xmlns="http://schemas.openxmlformats.org/spreadsheetml/2006/main" count="386" uniqueCount="344">
  <si>
    <t>INFORME PRESUPUESTAL DE INGRESOS</t>
  </si>
  <si>
    <t>CORPORACIÓN AUTÓNOMA REGIONAL DEL MAGDALENA "CORPAMAG"</t>
  </si>
  <si>
    <t>CÓDIGO</t>
  </si>
  <si>
    <t>NIVEL RENTISTICO</t>
  </si>
  <si>
    <t>PRESUPUESTO INICIAL</t>
  </si>
  <si>
    <t>MODIFICACIONES (ADICIONES)</t>
  </si>
  <si>
    <t>MODIFICACIONES (REDUCCIONES)</t>
  </si>
  <si>
    <t>PRESUPUESTO DEFINITIVO</t>
  </si>
  <si>
    <t>% RECAUDO</t>
  </si>
  <si>
    <t>Ingresos</t>
  </si>
  <si>
    <t>1.1</t>
  </si>
  <si>
    <t>Ingresos Corrientes</t>
  </si>
  <si>
    <t>1.1.01</t>
  </si>
  <si>
    <t>Ingresos tributarios</t>
  </si>
  <si>
    <t>1.1.01.01</t>
  </si>
  <si>
    <t>Impuestos directos</t>
  </si>
  <si>
    <t>1.1.01.01.014</t>
  </si>
  <si>
    <t xml:space="preserve">Sobretasa ambiental </t>
  </si>
  <si>
    <t>1.1.01.01.014.01</t>
  </si>
  <si>
    <t>Sobretasa ambiental - Urbano</t>
  </si>
  <si>
    <t>1.1.01.01.014.01.01</t>
  </si>
  <si>
    <t>Sobretasa ambiental - Urbano - vigencia actual</t>
  </si>
  <si>
    <t>1.1.01.01.014.01.02</t>
  </si>
  <si>
    <t>Sobretasa ambiental - Urbano - vigencias anteriores</t>
  </si>
  <si>
    <t>1.1.01.01.014.02</t>
  </si>
  <si>
    <t>Sobretasa ambiental - Rural</t>
  </si>
  <si>
    <t>1.1.01.01.014.02.01</t>
  </si>
  <si>
    <t>Sobretasa ambiental - Rural - vigencia actual</t>
  </si>
  <si>
    <t>1.1.01.01.014.02.02</t>
  </si>
  <si>
    <t>Sobretasa ambiental - Rural - vigencias anteriores</t>
  </si>
  <si>
    <t>1.1.02</t>
  </si>
  <si>
    <t>Ingresos no tributarios</t>
  </si>
  <si>
    <t>1.1.02.01</t>
  </si>
  <si>
    <t>Contribuciones</t>
  </si>
  <si>
    <t>1.1.02.01.005</t>
  </si>
  <si>
    <t>Contribuciones diversas</t>
  </si>
  <si>
    <t>1.1.02.01.005.64</t>
  </si>
  <si>
    <t>Contribución sector eléctrico</t>
  </si>
  <si>
    <t>Contribución sector eléctrico - Generadores de energía convencional</t>
  </si>
  <si>
    <t>1.1.02.01.005.64.01.01</t>
  </si>
  <si>
    <t>Contribución sector eléctrico - Generadores de energía convencional-actual</t>
  </si>
  <si>
    <t>1.1.02.01.005.64.01.02</t>
  </si>
  <si>
    <t>Contribución sector eléctrico - Generadores de energía convencional-anterior</t>
  </si>
  <si>
    <t>1.1.02.02</t>
  </si>
  <si>
    <t>Tasas y derechos administrativos</t>
  </si>
  <si>
    <t>1.1.02.02.036</t>
  </si>
  <si>
    <t>Evaluación de licencias y trámites ambientales</t>
  </si>
  <si>
    <t>1.1.02.02.037</t>
  </si>
  <si>
    <t>Seguimiento a licencias y trámites ambientales</t>
  </si>
  <si>
    <t>1.1.02.02.037.01</t>
  </si>
  <si>
    <t>Seguimiento a licencias y trámites ambientales - vigencia actual</t>
  </si>
  <si>
    <t>1.1.02.02.037.02</t>
  </si>
  <si>
    <t>Seguimiento a licencias y trámites ambientales - vigencias anteiores</t>
  </si>
  <si>
    <t>1.1.02.02.055</t>
  </si>
  <si>
    <t>Tasa por el uso del agua</t>
  </si>
  <si>
    <t>1.1.02.02.055.01</t>
  </si>
  <si>
    <t>Tasa por el uso del agua - vigencia actual</t>
  </si>
  <si>
    <t>1.1.02.02.055.02</t>
  </si>
  <si>
    <t>Tasa por el uso del agua - vigencias anteriores</t>
  </si>
  <si>
    <t>1.1.02.02.088</t>
  </si>
  <si>
    <t>Tasa retributiva</t>
  </si>
  <si>
    <t>1.1.02.02.088.01</t>
  </si>
  <si>
    <t>Tasa retributiva - vigencia actual</t>
  </si>
  <si>
    <t>1.1.02.02.088.02</t>
  </si>
  <si>
    <t>Tasa retributiva - vigencias anteriores</t>
  </si>
  <si>
    <t>1.1.02.02.089</t>
  </si>
  <si>
    <t>Tasa por aprovechamiento forestal</t>
  </si>
  <si>
    <t>1.1.02.02.089.01</t>
  </si>
  <si>
    <t>Tasa por aprovechamiento forestal - vigenica actual</t>
  </si>
  <si>
    <t>1.1.02.02.089.02</t>
  </si>
  <si>
    <t>Tasa por aprovechamiento forestal - vigenica anterior</t>
  </si>
  <si>
    <t>1.1.02.02.110</t>
  </si>
  <si>
    <t>Sobretasa ambiental - Peajes</t>
  </si>
  <si>
    <t>1.1.02.02.110.01</t>
  </si>
  <si>
    <t>Sobretasa ambiental - Peajes - vigencia actual</t>
  </si>
  <si>
    <t>1.1.02.02.110.02</t>
  </si>
  <si>
    <t>Sobretasa ambiental - Peajes - vigencia anterior</t>
  </si>
  <si>
    <t>1.1.02.02.113</t>
  </si>
  <si>
    <t>Salvoconducto unico nacional</t>
  </si>
  <si>
    <t>1.1.02.03</t>
  </si>
  <si>
    <t>Multas, sanciones e intereses de mora</t>
  </si>
  <si>
    <t>1.1.02.03.001</t>
  </si>
  <si>
    <t>Multas y sanciones</t>
  </si>
  <si>
    <t>1.1.02.03.001.22</t>
  </si>
  <si>
    <t>Multas Ambientales</t>
  </si>
  <si>
    <t>1.1.02.03.001.22.01</t>
  </si>
  <si>
    <t>Multas Ambientales vigencia actual</t>
  </si>
  <si>
    <t>1.1.02.03.001.22.02</t>
  </si>
  <si>
    <t>Multas Ambientales vigencia anterior</t>
  </si>
  <si>
    <t>1.1.02.03.002</t>
  </si>
  <si>
    <t>Intereses de mora</t>
  </si>
  <si>
    <t>1.1.02.03.002.01</t>
  </si>
  <si>
    <t>Intereses de mora - Sobretasa ambiental</t>
  </si>
  <si>
    <t>1.1.02.03.002.02</t>
  </si>
  <si>
    <t>Intereses de mora - Tasa por el uso del agua</t>
  </si>
  <si>
    <t>1.1.02.03.002.03</t>
  </si>
  <si>
    <t>Intereses de mora - Tasa retributiva</t>
  </si>
  <si>
    <t>1.1.02.03.002.04</t>
  </si>
  <si>
    <t>Intereses de mora - Seguimiento a licencias y trámites ambientales</t>
  </si>
  <si>
    <t>1.1.02.03.002.05</t>
  </si>
  <si>
    <t>Intereses de mora - Multas Ambientales</t>
  </si>
  <si>
    <t>1.1.02.03.002.06</t>
  </si>
  <si>
    <t>Intereses de mora -  Participación ambiental del recaudo del impuesto predial</t>
  </si>
  <si>
    <t>1.1.02.03.002.07</t>
  </si>
  <si>
    <t>Intereses de mora -  tasa por aprovechamiento forestal</t>
  </si>
  <si>
    <t>1.1.02.06</t>
  </si>
  <si>
    <t xml:space="preserve">Transferencias corrientes </t>
  </si>
  <si>
    <t>1.1.02.06.003</t>
  </si>
  <si>
    <t>Participaciones distintas del SGP</t>
  </si>
  <si>
    <t>1.1.02.06.003.01</t>
  </si>
  <si>
    <t>Participación en impuestos</t>
  </si>
  <si>
    <t>1.1.02.06.003.01.14</t>
  </si>
  <si>
    <t>Participación ambiental del recaudo del impuesto predial</t>
  </si>
  <si>
    <t>1.1.02.06.003.01.14.01</t>
  </si>
  <si>
    <t>Participación ambiental del recaudo del impuesto predial - vig. Actual</t>
  </si>
  <si>
    <t>1.1.02.06.003.01.14.02</t>
  </si>
  <si>
    <t>Participación ambiental del recaudo del impuesto predial - vig. Anterior</t>
  </si>
  <si>
    <t>1.1.02.06.006</t>
  </si>
  <si>
    <t>Transferencias de otras entidades del gobierno general</t>
  </si>
  <si>
    <t>1.1.02.06.006.06</t>
  </si>
  <si>
    <t>Otras Unidades de Gobierno</t>
  </si>
  <si>
    <t>1.2</t>
  </si>
  <si>
    <t>Recursos de capital</t>
  </si>
  <si>
    <t>1.2.05</t>
  </si>
  <si>
    <t>Rendimientos financieros</t>
  </si>
  <si>
    <t>1.2.05.02</t>
  </si>
  <si>
    <t>Depósitos</t>
  </si>
  <si>
    <t>1.2.05.02.01</t>
  </si>
  <si>
    <t>Rendimientos financieros Sobretasa ambiental / participación ambiental</t>
  </si>
  <si>
    <t>1.2.05.02.02</t>
  </si>
  <si>
    <t>Rendimientos financieros Uso de agua</t>
  </si>
  <si>
    <t>1.2.05.02.03</t>
  </si>
  <si>
    <t>Rendimientos financieros de Tasas retributivas</t>
  </si>
  <si>
    <t>1.2.05.02.04</t>
  </si>
  <si>
    <t>Rendimientos financieros Sobretas ambiental - Peaje</t>
  </si>
  <si>
    <t>1.2.05.02.05</t>
  </si>
  <si>
    <t xml:space="preserve">Rendimientos financieros de Evaluaciones </t>
  </si>
  <si>
    <t>1.2.05.02.06</t>
  </si>
  <si>
    <t>Rendimientos financieros de Tasa por aprovechamiento forestal</t>
  </si>
  <si>
    <t>1.2.05.02.07</t>
  </si>
  <si>
    <t>Rendimientos financieros-Contribucion Sector Electrico</t>
  </si>
  <si>
    <t>1.2.05.02.08</t>
  </si>
  <si>
    <t>Rendimientos financieros Seguimeinto de licencias y tramites ambientales</t>
  </si>
  <si>
    <t>1.2.08</t>
  </si>
  <si>
    <t>Transferencias de capital</t>
  </si>
  <si>
    <t>1.2.08.01</t>
  </si>
  <si>
    <t>Donaciones</t>
  </si>
  <si>
    <t>1.2.08.01.003</t>
  </si>
  <si>
    <t>Del sector privado</t>
  </si>
  <si>
    <t>1.2.08.01.003.01</t>
  </si>
  <si>
    <t xml:space="preserve">No condicionadas a la adquisición de un activo </t>
  </si>
  <si>
    <t>1.2.08.01.003.01.01</t>
  </si>
  <si>
    <t xml:space="preserve">Convenio Palermo Soc.Portuaria </t>
  </si>
  <si>
    <t>1.2.08.01.003.01.02</t>
  </si>
  <si>
    <t xml:space="preserve">Convenio Puertos </t>
  </si>
  <si>
    <t>APORTES DE LA NACIÓN</t>
  </si>
  <si>
    <t>Funcionamiento</t>
  </si>
  <si>
    <t>1.1.02.06.006.01.01</t>
  </si>
  <si>
    <t>Funcionamiento -Gastos de Personal</t>
  </si>
  <si>
    <t>1.1.02.06.006.01.02</t>
  </si>
  <si>
    <t>Funcionamiento- Aquisición de bienes y servicios</t>
  </si>
  <si>
    <t>1.1.02.06.006.01.03</t>
  </si>
  <si>
    <t>Funcionamiento- Gastos por tributo, multas, sanciones e intereses de mora.</t>
  </si>
  <si>
    <t>VIGENCIA 2025 - 2026</t>
  </si>
  <si>
    <t xml:space="preserve">1.1.02.06.002.01.03.02.02 </t>
  </si>
  <si>
    <t>Asignación para la Inversión Local - Ambiente y Desarrollo Sostenible</t>
  </si>
  <si>
    <t xml:space="preserve">1.1.02.06.002.01.03.03.01 </t>
  </si>
  <si>
    <t>Asiganación para la Inversión Regional - Departamentos</t>
  </si>
  <si>
    <t xml:space="preserve">1.1.02.06.002.01.03.04 </t>
  </si>
  <si>
    <t>Asignación Ambiental</t>
  </si>
  <si>
    <t>TOTAL INGRESOS REGALÍAS VIGENCIA 2025-2026</t>
  </si>
  <si>
    <t>INFORME PRESUPUESTAL DE GASTOS</t>
  </si>
  <si>
    <t>CONCEPTO</t>
  </si>
  <si>
    <t>RECURSOS PROPIOS 20 Y 21
$</t>
  </si>
  <si>
    <t>RECURSOS DE LA NACION 10 Y 11
$</t>
  </si>
  <si>
    <t>TOTAL RECURSOS 
(PROPIOS - NACION)
$</t>
  </si>
  <si>
    <t>PRESUPUESTADO INICIAL</t>
  </si>
  <si>
    <t>ADICIONES CREDITOS</t>
  </si>
  <si>
    <t>REDUCCIONES CONTRACREDITOS</t>
  </si>
  <si>
    <t>PRESUPUESTO DEFINIITIVO</t>
  </si>
  <si>
    <t>COMPROMETIDO</t>
  </si>
  <si>
    <t>% COMPROMETIDO</t>
  </si>
  <si>
    <t>PRESUPUESTADO</t>
  </si>
  <si>
    <t>SALDO POR COMPROMETER</t>
  </si>
  <si>
    <t>2.1.1 R 20</t>
  </si>
  <si>
    <t>GASTOS DE PERSONAL</t>
  </si>
  <si>
    <t>01 R 10</t>
  </si>
  <si>
    <t>2.1.2</t>
  </si>
  <si>
    <t>Adquisición de bienes y servicios</t>
  </si>
  <si>
    <t>2.1.2.01 R 20</t>
  </si>
  <si>
    <t>Adquisición de activos no financieros</t>
  </si>
  <si>
    <t>2.1.2.02 R 20</t>
  </si>
  <si>
    <t>Adquisiciones diferentes de activos</t>
  </si>
  <si>
    <t>02 R 10</t>
  </si>
  <si>
    <t>02-02 R 10</t>
  </si>
  <si>
    <t>Adquisición Diferentes de activos</t>
  </si>
  <si>
    <t>2.1.3</t>
  </si>
  <si>
    <t>Transferencias corrientes</t>
  </si>
  <si>
    <t>2.1.3.04 R 20</t>
  </si>
  <si>
    <t>A organizaciones nacionales</t>
  </si>
  <si>
    <t>2.1.3.05 R-20</t>
  </si>
  <si>
    <t>A entidades del gobierno</t>
  </si>
  <si>
    <t>2.1.3.07 R 20</t>
  </si>
  <si>
    <t>Prestaciones para cubrir riesgos sociales</t>
  </si>
  <si>
    <t>2.1.3.13 R 20</t>
  </si>
  <si>
    <t>Sentencias y Conciliaciones</t>
  </si>
  <si>
    <t xml:space="preserve"> </t>
  </si>
  <si>
    <t>2.1.8</t>
  </si>
  <si>
    <t>Gastos por tributos, multas, sanciones e intereses de mora</t>
  </si>
  <si>
    <t>2.1.8.01 R 20</t>
  </si>
  <si>
    <t>Impuestos</t>
  </si>
  <si>
    <t>2.1.8.04 R 20</t>
  </si>
  <si>
    <t>2.1.8.05 R 20</t>
  </si>
  <si>
    <t>Multas, Sanciones E Intereses De Mora</t>
  </si>
  <si>
    <t>08 R 10 - 11</t>
  </si>
  <si>
    <t>08-01 R 10</t>
  </si>
  <si>
    <t>08-04 R 11</t>
  </si>
  <si>
    <t>Cuota de Fiscalización y Auditaje</t>
  </si>
  <si>
    <t>TOTAL GASTOS DE FUNCIONAMIENTO</t>
  </si>
  <si>
    <t>2.2.2</t>
  </si>
  <si>
    <t>Servicio de la deuda pública interna</t>
  </si>
  <si>
    <t>2.2.2.01 R 20</t>
  </si>
  <si>
    <t>Principal</t>
  </si>
  <si>
    <t>2.2.2.02 R 20</t>
  </si>
  <si>
    <t>Intereses</t>
  </si>
  <si>
    <t>10 R 11</t>
  </si>
  <si>
    <t>Servicio de la deuda pública</t>
  </si>
  <si>
    <t>10-04 R 11</t>
  </si>
  <si>
    <t>Fondo de contingencias</t>
  </si>
  <si>
    <t>TOTAL SERVICIO  DE LA DEUDA PÚBLICA</t>
  </si>
  <si>
    <t>TOTAL INVERSIÓN</t>
  </si>
  <si>
    <t>TOTAL INVERSIÓN  PLAN DE ACCCIÓN INSTITUCIONAL 2024-2027</t>
  </si>
  <si>
    <t xml:space="preserve">PROGRAMA 1. EDUCACIÓN AMBIENTAL </t>
  </si>
  <si>
    <t>3208-0900-01 R20</t>
  </si>
  <si>
    <t>1.1 Implementación de la política de educación ambiental</t>
  </si>
  <si>
    <t>3208-0900-01 R21</t>
  </si>
  <si>
    <t>3208-0900-02 R20</t>
  </si>
  <si>
    <t>1.2 Implementación de estrategias de participación y cultura ambiental.</t>
  </si>
  <si>
    <t>3208-0900-02 R21</t>
  </si>
  <si>
    <t>PROGRAMA 2. FORTALECIMIENTO DEL DESEMPEÑO AMBIENTAL DE LOS SECTORES PRODUCTIVOS</t>
  </si>
  <si>
    <t>3201-0900-01 R20</t>
  </si>
  <si>
    <t>2.1 Fortalecimiento del programa regional de negocios verdes.</t>
  </si>
  <si>
    <t>3201-0900-02 R20</t>
  </si>
  <si>
    <t>2.2 Implementación de estrategias para la sostenibilidad ambiental en el Departamento del Magdalena</t>
  </si>
  <si>
    <t>3201-0900-02 R21</t>
  </si>
  <si>
    <t>3201-0900-03 R20</t>
  </si>
  <si>
    <t>2.3 Implementación de la política ambiental para la gestión integral de residuos o desechos peligrosos.</t>
  </si>
  <si>
    <t>3201-0900-04 R20</t>
  </si>
  <si>
    <t>2.4 Administración, Control y Vigilancia Ambiental.</t>
  </si>
  <si>
    <t>3201-0900-04 R21</t>
  </si>
  <si>
    <t>2.4 Autoridad ambiental y administración de los recursos naturales.</t>
  </si>
  <si>
    <t>3201-0900-05 R20</t>
  </si>
  <si>
    <t>2.5 Gestion sostenible del suelo</t>
  </si>
  <si>
    <t>3201-0900-06 R20</t>
  </si>
  <si>
    <t>2.6 Gestión integral de la calidad del aire.</t>
  </si>
  <si>
    <t>3201-0900-06 R21</t>
  </si>
  <si>
    <t>PROGRAMA 3. CONSERVACIÓN DE LA BIODIVERSIDAD Y SUS SERVICIOS ECOSISTÉMICOS</t>
  </si>
  <si>
    <t>3202-0900-01 R20</t>
  </si>
  <si>
    <t>3.1 Restauración de ecosistemas y áreas degradadas.</t>
  </si>
  <si>
    <t>3202-0900-01 R21</t>
  </si>
  <si>
    <t>3202-0900-02 R20</t>
  </si>
  <si>
    <t>3.2 Recuperación y protección de especies.</t>
  </si>
  <si>
    <t>3202-0900-03 R20</t>
  </si>
  <si>
    <t>3.3 Recuperación, mantenimiento y conservación de la Ciénaga Grande de Santa Marta - CGSM.</t>
  </si>
  <si>
    <t>3202-0900-04 R20</t>
  </si>
  <si>
    <t>3.4 Áreas protegidas y otras estrategias complementarias para la conservación.</t>
  </si>
  <si>
    <t>PROGRAMA 4. GESTIÓN INTEGRAL DEL RECURSO HIDRICO</t>
  </si>
  <si>
    <t>3203-0900-01 R-20</t>
  </si>
  <si>
    <t>4.1 Planificación y manejo del recurso hídrico.</t>
  </si>
  <si>
    <t>3203-0900-01 R-21</t>
  </si>
  <si>
    <t>3203-0900-02 R-20</t>
  </si>
  <si>
    <t>4.2 Regulación del uso y manejo del recurso hídrico.</t>
  </si>
  <si>
    <t>3203-0900-02 R-21</t>
  </si>
  <si>
    <t>PROGRAMA 5. GESTIÓN DE LA INFORMACIÓN Y EL CONOCIMIENTO AMBIENTAL</t>
  </si>
  <si>
    <t>3204-0900-01 R20</t>
  </si>
  <si>
    <t>5.1 Fortalecimiento del sistema de información ambiental regional (SIAR).</t>
  </si>
  <si>
    <t>PROGRAMA 6. ORDENAMIENTO AMBIENTAL TERRITORIAL</t>
  </si>
  <si>
    <t>3205-0900-02 R20</t>
  </si>
  <si>
    <t>6.2 Formulación de instrumentos de ordenamiento y/o manejo ambiental.</t>
  </si>
  <si>
    <t>3205-0900-03 R20</t>
  </si>
  <si>
    <t xml:space="preserve">6.3 Generación de conocimiento para la prevención del riesgo. </t>
  </si>
  <si>
    <t>3205-0900-04 R20</t>
  </si>
  <si>
    <t>6.4 Implementación de acciones para la reducción del riesgo. .</t>
  </si>
  <si>
    <t>3205-0900-04 R21</t>
  </si>
  <si>
    <t>PROGRAMA 7. GESTIÓN DEL CAMBIO CLIMATÍCO PARA UN DESARROLLO BAJO EN CARBONO Y RESILIENTE AL CLIMA</t>
  </si>
  <si>
    <t>3206-0900-01 R20</t>
  </si>
  <si>
    <t>7.1 Implementación de lineamientos para el cambio climático</t>
  </si>
  <si>
    <t>3206-0900-01 R21</t>
  </si>
  <si>
    <t>3206-0900-02 R20</t>
  </si>
  <si>
    <t xml:space="preserve">7.2 Implementación de estrategias para adaptación al cambio climático. </t>
  </si>
  <si>
    <t>3206-0900-02 R21</t>
  </si>
  <si>
    <t>3207-0900-01 R20</t>
  </si>
  <si>
    <t>8.1 Ordenamiento y manejo integral del terriorio marino costero</t>
  </si>
  <si>
    <t>3207-0900-02 R20</t>
  </si>
  <si>
    <t>8.2 Sostenibilidad de los servicios ecosistémicos marinos y costeros</t>
  </si>
  <si>
    <t xml:space="preserve">PROGRAMA 9. FORTALECIMIENTO DE LA GESTIÓN Y DIRECCIÓN DEL SECTOR AMBIENTE Y DESARROLLO SOSTENIBLE </t>
  </si>
  <si>
    <t>3299-0900-01 R20</t>
  </si>
  <si>
    <t>9.1 Uso y aprovechamiento de las tecnologías de la información y las comunicaciones.</t>
  </si>
  <si>
    <t>3299-0900-02 R20</t>
  </si>
  <si>
    <t xml:space="preserve">9.2 Fortalecimiento de la gestión institucional. </t>
  </si>
  <si>
    <t>3299-0900-03 R20</t>
  </si>
  <si>
    <t>9.3 Gestión de las comunicaciones.</t>
  </si>
  <si>
    <t>3299-0900-04 R20</t>
  </si>
  <si>
    <t>9.4 Gestión del Talento Humano.</t>
  </si>
  <si>
    <t>TOTAL PRESUPUESTO 2025</t>
  </si>
  <si>
    <t>VIGENCIA 2025-2026</t>
  </si>
  <si>
    <t>RECURSOS NACIÓN
$</t>
  </si>
  <si>
    <t>ADICIONES</t>
  </si>
  <si>
    <t>REDUCCIONES</t>
  </si>
  <si>
    <t>00AR-3203-0904-201900002-0103</t>
  </si>
  <si>
    <t>Restauración hidráulica y ambiental de tributarios del sector occidental de la CGSM en el Departamento del Magdalena.</t>
  </si>
  <si>
    <t>00AR-3203-0904-201900002-0104</t>
  </si>
  <si>
    <t>Restauración del Caño Hondo como aporte a la recuperación del ecosistema de la CGSM en el Departamento del Magdalena.</t>
  </si>
  <si>
    <t>00AR-3203-0904-201900002-0105</t>
  </si>
  <si>
    <t>Restauración ambiental del caño Martinica como aporte a la recuperación del ecosistema de la  CGSM en el Departamento del Magdalena.</t>
  </si>
  <si>
    <t>00DF-3202-0900-2024-320101-0077</t>
  </si>
  <si>
    <t>Conservación de áreas ambientales estratégicas para el ordenamiento alrededor del agua y la justicia ambiental en municipios del complejo humedales ciénaga grande de santa marta departamento del magdalena</t>
  </si>
  <si>
    <t>00IA-3206-0900-2025-47058-0006</t>
  </si>
  <si>
    <t>Implementación de sistemas de producción sostenible en zonas rurales del municipio de Ariguaní departamento del magdalena</t>
  </si>
  <si>
    <t>TOTAL PRESUPUESTO REGALÍAS 2025-2026</t>
  </si>
  <si>
    <t>1.1.02.06.006.06.10</t>
  </si>
  <si>
    <t>PROGRAMA 8. GESTIÓN INTEGRAL DE MARES, COSTAS Y RECURSOS ACUÁTICOS</t>
  </si>
  <si>
    <t>1.2.05.02.09</t>
  </si>
  <si>
    <t>Rendimientos financieros Multas Ambientales</t>
  </si>
  <si>
    <t>VIGENCIA 2026</t>
  </si>
  <si>
    <t>TOTAL INGRESOS VIGENCIA 2026</t>
  </si>
  <si>
    <t>Convenio AUNAP 743</t>
  </si>
  <si>
    <t>Mantenimiento y conservación de las condiciones hidráulicas y ambientales de las Ciénagas de Zapayán y Cerro de San Antonio y sus afluentes en los municipios de Zapayán y Concordia Magdalena</t>
  </si>
  <si>
    <t>00IA-3202-0900-2025472050002</t>
  </si>
  <si>
    <t>00IL-3202-0900-2025472050002</t>
  </si>
  <si>
    <t>1.1.02.06.002.01.03.02.01</t>
  </si>
  <si>
    <t>Asignación Para La Inversión Local Según NBI y  Cuarta, Quinta, y Sexta Categoría</t>
  </si>
  <si>
    <t>6.4 Implementación de acciones para la reducción del riesgo.</t>
  </si>
  <si>
    <t>EJECUCIÓN PRESUPUESTAL DE INGRESOS  MARZO 2026</t>
  </si>
  <si>
    <t>RECAUDO  MARZO -2026</t>
  </si>
  <si>
    <t>EJECUCION PRESUPUESTAL DE INGRESOS - RECURSOS REGALÍAS - MARZO 2026</t>
  </si>
  <si>
    <t>1.2.10</t>
  </si>
  <si>
    <t>Recursos Del Balance</t>
  </si>
  <si>
    <t>1.2.10.01</t>
  </si>
  <si>
    <t>Cancelacion Reservas</t>
  </si>
  <si>
    <t>Cancelacion Reservas-Recursos de Crédito Interno</t>
  </si>
  <si>
    <t>EJECUCIÓN PRESUPUESTAL MARZO 2026</t>
  </si>
  <si>
    <t>EJECUCIÓN PRESUPUESTAL - RECURSOS REGALÍAS A MARZO  2026</t>
  </si>
  <si>
    <t>RECAUDO A MARZO 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</si>
</sst>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0_);_(* \(#,##0.00\);_(* &quot;-&quot;??_);_(@_)"/>
    <numFmt numFmtId="165" formatCode="_ * #,##0_ ;_ * \-#,##0_ ;_ * &quot;-&quot;??_ ;_ @_ "/>
    <numFmt numFmtId="166" formatCode="_(* #,##0_);_(* \(#,##0\);_(* &quot;-&quot;_);_(@_)"/>
    <numFmt numFmtId="167" formatCode="_(* #,##0_);_(* \(#,##0\);_(* &quot;-&quot;??_);_(@_)"/>
    <numFmt numFmtId="168" formatCode="_-&quot;$&quot;\ * #,##0_-;\-&quot;$&quot;\ * #,##0_-;_-&quot;$&quot;\ * &quot;-&quot;??_-;_-@_-"/>
    <numFmt numFmtId="169" formatCode="_ * #,##0.00_ ;_ * \-#,##0.00_ ;_ * &quot;-&quot;??_ ;_ @_ "/>
    <numFmt numFmtId="170" formatCode="_-* #,##0_-;\-* #,##0_-;_-* &quot;-&quot;??_-;_-@_-"/>
  </numFmts>
  <fonts count="12" x14ac:knownFonts="1">
    <font>
      <sz val="10"/>
      <name val="Arial"/>
    </font>
    <font>
      <b/>
      <sz val="9"/>
      <name val="Arial"/>
      <family val="2"/>
    </font>
    <font>
      <b/>
      <sz val="9"/>
      <name val="Univers"/>
      <family val="2"/>
    </font>
    <font>
      <sz val="10"/>
      <name val="Arial"/>
      <family val="2"/>
    </font>
    <font>
      <sz val="9"/>
      <name val="Arial"/>
      <family val="2"/>
    </font>
    <font>
      <sz val="9"/>
      <name val="Univers"/>
      <family val="2"/>
    </font>
    <font>
      <b/>
      <sz val="10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0" borderId="0"/>
    <xf numFmtId="0" fontId="3" fillId="0" borderId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53">
    <xf numFmtId="0" fontId="0" fillId="0" borderId="0" xfId="0"/>
    <xf numFmtId="0" fontId="2" fillId="3" borderId="9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1" fontId="1" fillId="4" borderId="11" xfId="0" applyNumberFormat="1" applyFont="1" applyFill="1" applyBorder="1" applyAlignment="1">
      <alignment horizontal="left"/>
    </xf>
    <xf numFmtId="0" fontId="1" fillId="4" borderId="11" xfId="0" applyFont="1" applyFill="1" applyBorder="1"/>
    <xf numFmtId="165" fontId="4" fillId="4" borderId="11" xfId="2" applyNumberFormat="1" applyFont="1" applyFill="1" applyBorder="1"/>
    <xf numFmtId="10" fontId="4" fillId="4" borderId="11" xfId="3" applyNumberFormat="1" applyFont="1" applyFill="1" applyBorder="1"/>
    <xf numFmtId="165" fontId="0" fillId="0" borderId="0" xfId="0" applyNumberFormat="1"/>
    <xf numFmtId="1" fontId="1" fillId="5" borderId="12" xfId="0" applyNumberFormat="1" applyFont="1" applyFill="1" applyBorder="1" applyAlignment="1">
      <alignment horizontal="left"/>
    </xf>
    <xf numFmtId="0" fontId="1" fillId="5" borderId="12" xfId="0" applyFont="1" applyFill="1" applyBorder="1"/>
    <xf numFmtId="165" fontId="1" fillId="5" borderId="12" xfId="2" applyNumberFormat="1" applyFont="1" applyFill="1" applyBorder="1"/>
    <xf numFmtId="165" fontId="1" fillId="0" borderId="12" xfId="2" applyNumberFormat="1" applyFont="1" applyFill="1" applyBorder="1"/>
    <xf numFmtId="10" fontId="1" fillId="0" borderId="12" xfId="3" applyNumberFormat="1" applyFont="1" applyFill="1" applyBorder="1"/>
    <xf numFmtId="1" fontId="4" fillId="0" borderId="12" xfId="0" applyNumberFormat="1" applyFont="1" applyBorder="1" applyAlignment="1">
      <alignment horizontal="left"/>
    </xf>
    <xf numFmtId="0" fontId="4" fillId="0" borderId="12" xfId="0" applyFont="1" applyBorder="1"/>
    <xf numFmtId="165" fontId="4" fillId="0" borderId="12" xfId="2" applyNumberFormat="1" applyFont="1" applyFill="1" applyBorder="1"/>
    <xf numFmtId="10" fontId="4" fillId="0" borderId="12" xfId="3" applyNumberFormat="1" applyFont="1" applyFill="1" applyBorder="1"/>
    <xf numFmtId="1" fontId="1" fillId="0" borderId="12" xfId="0" applyNumberFormat="1" applyFont="1" applyBorder="1" applyAlignment="1">
      <alignment horizontal="left"/>
    </xf>
    <xf numFmtId="0" fontId="1" fillId="0" borderId="12" xfId="0" applyFont="1" applyBorder="1"/>
    <xf numFmtId="0" fontId="4" fillId="0" borderId="12" xfId="0" applyFont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165" fontId="1" fillId="0" borderId="12" xfId="2" applyNumberFormat="1" applyFont="1" applyFill="1" applyBorder="1" applyProtection="1">
      <protection locked="0"/>
    </xf>
    <xf numFmtId="165" fontId="4" fillId="0" borderId="12" xfId="2" applyNumberFormat="1" applyFont="1" applyFill="1" applyBorder="1" applyProtection="1">
      <protection locked="0"/>
    </xf>
    <xf numFmtId="3" fontId="5" fillId="0" borderId="12" xfId="0" applyNumberFormat="1" applyFont="1" applyBorder="1"/>
    <xf numFmtId="3" fontId="2" fillId="0" borderId="12" xfId="0" applyNumberFormat="1" applyFont="1" applyBorder="1"/>
    <xf numFmtId="49" fontId="1" fillId="0" borderId="12" xfId="0" applyNumberFormat="1" applyFont="1" applyBorder="1" applyAlignment="1">
      <alignment horizontal="left"/>
    </xf>
    <xf numFmtId="3" fontId="1" fillId="0" borderId="12" xfId="0" applyNumberFormat="1" applyFont="1" applyBorder="1"/>
    <xf numFmtId="3" fontId="4" fillId="0" borderId="12" xfId="0" applyNumberFormat="1" applyFont="1" applyBorder="1"/>
    <xf numFmtId="0" fontId="4" fillId="0" borderId="12" xfId="0" applyFont="1" applyBorder="1" applyAlignment="1">
      <alignment wrapText="1"/>
    </xf>
    <xf numFmtId="1" fontId="1" fillId="6" borderId="12" xfId="0" applyNumberFormat="1" applyFont="1" applyFill="1" applyBorder="1" applyAlignment="1">
      <alignment horizontal="left"/>
    </xf>
    <xf numFmtId="1" fontId="1" fillId="6" borderId="12" xfId="0" applyNumberFormat="1" applyFont="1" applyFill="1" applyBorder="1"/>
    <xf numFmtId="165" fontId="1" fillId="6" borderId="12" xfId="2" applyNumberFormat="1" applyFont="1" applyFill="1" applyBorder="1"/>
    <xf numFmtId="10" fontId="1" fillId="6" borderId="12" xfId="3" applyNumberFormat="1" applyFont="1" applyFill="1" applyBorder="1"/>
    <xf numFmtId="1" fontId="1" fillId="2" borderId="12" xfId="0" applyNumberFormat="1" applyFont="1" applyFill="1" applyBorder="1" applyAlignment="1">
      <alignment horizontal="left"/>
    </xf>
    <xf numFmtId="1" fontId="1" fillId="2" borderId="12" xfId="0" applyNumberFormat="1" applyFont="1" applyFill="1" applyBorder="1"/>
    <xf numFmtId="165" fontId="1" fillId="2" borderId="12" xfId="2" applyNumberFormat="1" applyFont="1" applyFill="1" applyBorder="1" applyProtection="1">
      <protection locked="0"/>
    </xf>
    <xf numFmtId="10" fontId="4" fillId="5" borderId="12" xfId="3" applyNumberFormat="1" applyFont="1" applyFill="1" applyBorder="1"/>
    <xf numFmtId="1" fontId="4" fillId="0" borderId="12" xfId="0" applyNumberFormat="1" applyFont="1" applyBorder="1"/>
    <xf numFmtId="165" fontId="4" fillId="2" borderId="12" xfId="2" applyNumberFormat="1" applyFont="1" applyFill="1" applyBorder="1" applyProtection="1">
      <protection locked="0"/>
    </xf>
    <xf numFmtId="1" fontId="1" fillId="7" borderId="14" xfId="0" applyNumberFormat="1" applyFont="1" applyFill="1" applyBorder="1" applyAlignment="1">
      <alignment horizontal="left"/>
    </xf>
    <xf numFmtId="1" fontId="1" fillId="7" borderId="14" xfId="0" applyNumberFormat="1" applyFont="1" applyFill="1" applyBorder="1"/>
    <xf numFmtId="165" fontId="1" fillId="7" borderId="14" xfId="2" applyNumberFormat="1" applyFont="1" applyFill="1" applyBorder="1"/>
    <xf numFmtId="10" fontId="1" fillId="7" borderId="15" xfId="3" applyNumberFormat="1" applyFont="1" applyFill="1" applyBorder="1"/>
    <xf numFmtId="1" fontId="1" fillId="5" borderId="0" xfId="0" applyNumberFormat="1" applyFont="1" applyFill="1" applyAlignment="1">
      <alignment horizontal="left"/>
    </xf>
    <xf numFmtId="1" fontId="1" fillId="5" borderId="0" xfId="0" applyNumberFormat="1" applyFont="1" applyFill="1"/>
    <xf numFmtId="165" fontId="1" fillId="5" borderId="0" xfId="2" applyNumberFormat="1" applyFont="1" applyFill="1" applyBorder="1"/>
    <xf numFmtId="0" fontId="1" fillId="3" borderId="1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5" borderId="0" xfId="6" applyFill="1"/>
    <xf numFmtId="0" fontId="9" fillId="8" borderId="16" xfId="6" applyFont="1" applyFill="1" applyBorder="1" applyAlignment="1">
      <alignment vertical="center"/>
    </xf>
    <xf numFmtId="0" fontId="9" fillId="8" borderId="7" xfId="6" applyFont="1" applyFill="1" applyBorder="1" applyAlignment="1">
      <alignment horizontal="center" vertical="center" wrapText="1"/>
    </xf>
    <xf numFmtId="0" fontId="9" fillId="8" borderId="20" xfId="6" applyFont="1" applyFill="1" applyBorder="1" applyAlignment="1">
      <alignment horizontal="center" vertical="center" wrapText="1"/>
    </xf>
    <xf numFmtId="0" fontId="9" fillId="5" borderId="0" xfId="6" applyFont="1" applyFill="1"/>
    <xf numFmtId="0" fontId="9" fillId="8" borderId="10" xfId="6" applyFont="1" applyFill="1" applyBorder="1" applyAlignment="1">
      <alignment vertical="center"/>
    </xf>
    <xf numFmtId="0" fontId="9" fillId="8" borderId="21" xfId="6" applyFont="1" applyFill="1" applyBorder="1" applyAlignment="1">
      <alignment horizontal="center" vertical="center" wrapText="1"/>
    </xf>
    <xf numFmtId="0" fontId="9" fillId="8" borderId="23" xfId="6" applyFont="1" applyFill="1" applyBorder="1" applyAlignment="1">
      <alignment horizontal="center" vertical="center" wrapText="1"/>
    </xf>
    <xf numFmtId="0" fontId="1" fillId="5" borderId="24" xfId="6" applyFont="1" applyFill="1" applyBorder="1" applyAlignment="1">
      <alignment horizontal="left" vertical="center"/>
    </xf>
    <xf numFmtId="0" fontId="1" fillId="5" borderId="25" xfId="6" applyFont="1" applyFill="1" applyBorder="1" applyAlignment="1">
      <alignment vertical="center"/>
    </xf>
    <xf numFmtId="165" fontId="1" fillId="0" borderId="18" xfId="2" applyNumberFormat="1" applyFont="1" applyFill="1" applyBorder="1" applyAlignment="1" applyProtection="1">
      <alignment vertical="center"/>
      <protection locked="0"/>
    </xf>
    <xf numFmtId="9" fontId="1" fillId="0" borderId="26" xfId="3" applyFont="1" applyFill="1" applyBorder="1" applyAlignment="1">
      <alignment horizontal="center"/>
    </xf>
    <xf numFmtId="165" fontId="1" fillId="0" borderId="17" xfId="2" applyNumberFormat="1" applyFont="1" applyFill="1" applyBorder="1" applyAlignment="1" applyProtection="1">
      <alignment vertical="center"/>
      <protection locked="0"/>
    </xf>
    <xf numFmtId="165" fontId="1" fillId="0" borderId="25" xfId="2" applyNumberFormat="1" applyFont="1" applyFill="1" applyBorder="1" applyAlignment="1" applyProtection="1">
      <alignment vertical="center"/>
      <protection locked="0"/>
    </xf>
    <xf numFmtId="165" fontId="1" fillId="5" borderId="25" xfId="2" applyNumberFormat="1" applyFont="1" applyFill="1" applyBorder="1" applyAlignment="1" applyProtection="1">
      <alignment vertical="center"/>
      <protection locked="0"/>
    </xf>
    <xf numFmtId="9" fontId="1" fillId="5" borderId="27" xfId="3" applyFont="1" applyFill="1" applyBorder="1" applyAlignment="1">
      <alignment horizontal="center"/>
    </xf>
    <xf numFmtId="165" fontId="1" fillId="5" borderId="24" xfId="2" applyNumberFormat="1" applyFont="1" applyFill="1" applyBorder="1" applyAlignment="1">
      <alignment vertical="center"/>
    </xf>
    <xf numFmtId="165" fontId="1" fillId="5" borderId="25" xfId="2" applyNumberFormat="1" applyFont="1" applyFill="1" applyBorder="1" applyAlignment="1">
      <alignment vertical="center"/>
    </xf>
    <xf numFmtId="9" fontId="1" fillId="5" borderId="26" xfId="3" applyFont="1" applyFill="1" applyBorder="1" applyAlignment="1">
      <alignment horizontal="center"/>
    </xf>
    <xf numFmtId="0" fontId="4" fillId="5" borderId="0" xfId="6" applyFont="1" applyFill="1"/>
    <xf numFmtId="0" fontId="1" fillId="5" borderId="24" xfId="6" quotePrefix="1" applyFont="1" applyFill="1" applyBorder="1" applyAlignment="1">
      <alignment horizontal="left" vertical="center"/>
    </xf>
    <xf numFmtId="0" fontId="1" fillId="5" borderId="18" xfId="6" applyFont="1" applyFill="1" applyBorder="1" applyAlignment="1">
      <alignment vertical="center"/>
    </xf>
    <xf numFmtId="165" fontId="1" fillId="5" borderId="18" xfId="2" applyNumberFormat="1" applyFont="1" applyFill="1" applyBorder="1" applyAlignment="1" applyProtection="1">
      <alignment vertical="center"/>
      <protection locked="0"/>
    </xf>
    <xf numFmtId="165" fontId="1" fillId="0" borderId="26" xfId="3" applyNumberFormat="1" applyFont="1" applyFill="1" applyBorder="1" applyAlignment="1">
      <alignment horizontal="center"/>
    </xf>
    <xf numFmtId="165" fontId="4" fillId="0" borderId="17" xfId="2" applyNumberFormat="1" applyFont="1" applyFill="1" applyBorder="1" applyAlignment="1" applyProtection="1">
      <alignment vertical="center"/>
      <protection locked="0"/>
    </xf>
    <xf numFmtId="165" fontId="1" fillId="5" borderId="17" xfId="2" applyNumberFormat="1" applyFont="1" applyFill="1" applyBorder="1" applyAlignment="1">
      <alignment vertical="center"/>
    </xf>
    <xf numFmtId="165" fontId="1" fillId="5" borderId="18" xfId="2" applyNumberFormat="1" applyFont="1" applyFill="1" applyBorder="1" applyAlignment="1">
      <alignment vertical="center"/>
    </xf>
    <xf numFmtId="0" fontId="1" fillId="5" borderId="17" xfId="6" applyFont="1" applyFill="1" applyBorder="1" applyAlignment="1">
      <alignment horizontal="left" vertical="center"/>
    </xf>
    <xf numFmtId="164" fontId="1" fillId="5" borderId="18" xfId="2" applyFont="1" applyFill="1" applyBorder="1" applyAlignment="1">
      <alignment vertical="center"/>
    </xf>
    <xf numFmtId="165" fontId="1" fillId="0" borderId="28" xfId="2" applyNumberFormat="1" applyFont="1" applyFill="1" applyBorder="1" applyAlignment="1" applyProtection="1">
      <alignment vertical="center"/>
      <protection locked="0"/>
    </xf>
    <xf numFmtId="165" fontId="1" fillId="5" borderId="28" xfId="2" applyNumberFormat="1" applyFont="1" applyFill="1" applyBorder="1" applyAlignment="1" applyProtection="1">
      <alignment vertical="center"/>
      <protection locked="0"/>
    </xf>
    <xf numFmtId="9" fontId="4" fillId="5" borderId="26" xfId="3" applyFont="1" applyFill="1" applyBorder="1" applyAlignment="1">
      <alignment horizontal="center"/>
    </xf>
    <xf numFmtId="165" fontId="1" fillId="0" borderId="18" xfId="2" applyNumberFormat="1" applyFont="1" applyFill="1" applyBorder="1" applyAlignment="1">
      <alignment vertical="center"/>
    </xf>
    <xf numFmtId="165" fontId="1" fillId="0" borderId="17" xfId="2" applyNumberFormat="1" applyFont="1" applyFill="1" applyBorder="1" applyAlignment="1">
      <alignment vertical="center"/>
    </xf>
    <xf numFmtId="0" fontId="4" fillId="5" borderId="17" xfId="6" applyFont="1" applyFill="1" applyBorder="1" applyAlignment="1">
      <alignment horizontal="left" vertical="center"/>
    </xf>
    <xf numFmtId="0" fontId="4" fillId="5" borderId="18" xfId="6" applyFont="1" applyFill="1" applyBorder="1" applyAlignment="1">
      <alignment vertical="center"/>
    </xf>
    <xf numFmtId="165" fontId="4" fillId="0" borderId="18" xfId="2" applyNumberFormat="1" applyFont="1" applyFill="1" applyBorder="1" applyAlignment="1" applyProtection="1">
      <alignment vertical="center"/>
      <protection locked="0"/>
    </xf>
    <xf numFmtId="9" fontId="4" fillId="0" borderId="26" xfId="3" applyFont="1" applyFill="1" applyBorder="1" applyAlignment="1">
      <alignment horizontal="center"/>
    </xf>
    <xf numFmtId="9" fontId="4" fillId="5" borderId="27" xfId="3" applyFont="1" applyFill="1" applyBorder="1" applyAlignment="1">
      <alignment horizontal="center"/>
    </xf>
    <xf numFmtId="165" fontId="4" fillId="0" borderId="17" xfId="2" applyNumberFormat="1" applyFont="1" applyFill="1" applyBorder="1" applyAlignment="1">
      <alignment vertical="center"/>
    </xf>
    <xf numFmtId="165" fontId="4" fillId="5" borderId="18" xfId="2" applyNumberFormat="1" applyFont="1" applyFill="1" applyBorder="1" applyAlignment="1">
      <alignment vertical="center"/>
    </xf>
    <xf numFmtId="165" fontId="4" fillId="5" borderId="17" xfId="2" applyNumberFormat="1" applyFont="1" applyFill="1" applyBorder="1" applyAlignment="1">
      <alignment vertical="center"/>
    </xf>
    <xf numFmtId="165" fontId="4" fillId="0" borderId="18" xfId="2" applyNumberFormat="1" applyFont="1" applyFill="1" applyBorder="1" applyAlignment="1">
      <alignment vertical="center"/>
    </xf>
    <xf numFmtId="165" fontId="4" fillId="5" borderId="28" xfId="2" applyNumberFormat="1" applyFont="1" applyFill="1" applyBorder="1" applyAlignment="1" applyProtection="1">
      <alignment vertical="center"/>
      <protection locked="0"/>
    </xf>
    <xf numFmtId="0" fontId="4" fillId="5" borderId="19" xfId="6" applyFont="1" applyFill="1" applyBorder="1"/>
    <xf numFmtId="165" fontId="4" fillId="0" borderId="28" xfId="2" applyNumberFormat="1" applyFont="1" applyFill="1" applyBorder="1" applyAlignment="1" applyProtection="1">
      <alignment vertical="center"/>
      <protection locked="0"/>
    </xf>
    <xf numFmtId="165" fontId="4" fillId="0" borderId="25" xfId="2" applyNumberFormat="1" applyFont="1" applyFill="1" applyBorder="1" applyAlignment="1" applyProtection="1">
      <alignment vertical="center"/>
      <protection locked="0"/>
    </xf>
    <xf numFmtId="165" fontId="4" fillId="5" borderId="18" xfId="2" applyNumberFormat="1" applyFont="1" applyFill="1" applyBorder="1" applyAlignment="1" applyProtection="1">
      <alignment vertical="center"/>
      <protection locked="0"/>
    </xf>
    <xf numFmtId="0" fontId="4" fillId="0" borderId="17" xfId="6" applyFont="1" applyBorder="1" applyAlignment="1">
      <alignment horizontal="left" vertical="center"/>
    </xf>
    <xf numFmtId="0" fontId="4" fillId="0" borderId="18" xfId="6" applyFont="1" applyBorder="1" applyAlignment="1">
      <alignment vertical="center"/>
    </xf>
    <xf numFmtId="9" fontId="4" fillId="0" borderId="27" xfId="3" applyFont="1" applyFill="1" applyBorder="1" applyAlignment="1">
      <alignment horizontal="center"/>
    </xf>
    <xf numFmtId="0" fontId="4" fillId="0" borderId="0" xfId="6" applyFont="1"/>
    <xf numFmtId="165" fontId="1" fillId="5" borderId="17" xfId="2" applyNumberFormat="1" applyFont="1" applyFill="1" applyBorder="1" applyAlignment="1" applyProtection="1">
      <alignment vertical="center"/>
      <protection locked="0"/>
    </xf>
    <xf numFmtId="0" fontId="4" fillId="5" borderId="24" xfId="6" quotePrefix="1" applyFont="1" applyFill="1" applyBorder="1" applyAlignment="1">
      <alignment horizontal="left" vertical="center"/>
    </xf>
    <xf numFmtId="165" fontId="4" fillId="5" borderId="25" xfId="2" applyNumberFormat="1" applyFont="1" applyFill="1" applyBorder="1" applyAlignment="1" applyProtection="1">
      <alignment vertical="center"/>
      <protection locked="0"/>
    </xf>
    <xf numFmtId="0" fontId="3" fillId="9" borderId="17" xfId="6" applyFill="1" applyBorder="1" applyAlignment="1">
      <alignment vertical="center"/>
    </xf>
    <xf numFmtId="0" fontId="6" fillId="9" borderId="18" xfId="6" applyFont="1" applyFill="1" applyBorder="1" applyAlignment="1">
      <alignment vertical="center"/>
    </xf>
    <xf numFmtId="165" fontId="6" fillId="9" borderId="18" xfId="2" applyNumberFormat="1" applyFont="1" applyFill="1" applyBorder="1" applyAlignment="1">
      <alignment vertical="center"/>
    </xf>
    <xf numFmtId="9" fontId="6" fillId="9" borderId="19" xfId="3" applyFont="1" applyFill="1" applyBorder="1" applyAlignment="1">
      <alignment horizontal="center" vertical="center"/>
    </xf>
    <xf numFmtId="0" fontId="4" fillId="5" borderId="17" xfId="6" applyFont="1" applyFill="1" applyBorder="1" applyAlignment="1">
      <alignment vertical="center"/>
    </xf>
    <xf numFmtId="165" fontId="4" fillId="0" borderId="28" xfId="2" applyNumberFormat="1" applyFont="1" applyFill="1" applyBorder="1" applyAlignment="1">
      <alignment vertical="center"/>
    </xf>
    <xf numFmtId="165" fontId="4" fillId="5" borderId="28" xfId="2" applyNumberFormat="1" applyFont="1" applyFill="1" applyBorder="1" applyAlignment="1">
      <alignment vertical="center"/>
    </xf>
    <xf numFmtId="9" fontId="1" fillId="0" borderId="27" xfId="3" applyFont="1" applyFill="1" applyBorder="1" applyAlignment="1">
      <alignment horizontal="center"/>
    </xf>
    <xf numFmtId="165" fontId="1" fillId="0" borderId="29" xfId="2" applyNumberFormat="1" applyFont="1" applyFill="1" applyBorder="1" applyAlignment="1" applyProtection="1">
      <alignment vertical="center"/>
      <protection locked="0"/>
    </xf>
    <xf numFmtId="165" fontId="6" fillId="9" borderId="29" xfId="2" applyNumberFormat="1" applyFont="1" applyFill="1" applyBorder="1" applyAlignment="1">
      <alignment vertical="center"/>
    </xf>
    <xf numFmtId="165" fontId="6" fillId="8" borderId="18" xfId="2" applyNumberFormat="1" applyFont="1" applyFill="1" applyBorder="1" applyAlignment="1">
      <alignment vertical="center"/>
    </xf>
    <xf numFmtId="9" fontId="6" fillId="8" borderId="19" xfId="3" applyFont="1" applyFill="1" applyBorder="1" applyAlignment="1">
      <alignment horizontal="center" vertical="center"/>
    </xf>
    <xf numFmtId="165" fontId="6" fillId="8" borderId="29" xfId="2" applyNumberFormat="1" applyFont="1" applyFill="1" applyBorder="1" applyAlignment="1">
      <alignment vertical="center"/>
    </xf>
    <xf numFmtId="0" fontId="6" fillId="10" borderId="17" xfId="6" applyFont="1" applyFill="1" applyBorder="1" applyAlignment="1">
      <alignment vertical="center"/>
    </xf>
    <xf numFmtId="0" fontId="6" fillId="10" borderId="18" xfId="6" applyFont="1" applyFill="1" applyBorder="1" applyAlignment="1">
      <alignment vertical="center"/>
    </xf>
    <xf numFmtId="165" fontId="6" fillId="10" borderId="18" xfId="2" applyNumberFormat="1" applyFont="1" applyFill="1" applyBorder="1" applyAlignment="1">
      <alignment vertical="center"/>
    </xf>
    <xf numFmtId="9" fontId="6" fillId="10" borderId="18" xfId="3" applyFont="1" applyFill="1" applyBorder="1" applyAlignment="1">
      <alignment horizontal="center" vertical="center"/>
    </xf>
    <xf numFmtId="165" fontId="6" fillId="10" borderId="17" xfId="2" applyNumberFormat="1" applyFont="1" applyFill="1" applyBorder="1" applyAlignment="1">
      <alignment vertical="center"/>
    </xf>
    <xf numFmtId="9" fontId="6" fillId="10" borderId="28" xfId="3" applyFont="1" applyFill="1" applyBorder="1" applyAlignment="1">
      <alignment horizontal="center" vertical="center"/>
    </xf>
    <xf numFmtId="9" fontId="6" fillId="10" borderId="19" xfId="3" applyFont="1" applyFill="1" applyBorder="1" applyAlignment="1">
      <alignment horizontal="center" vertical="center"/>
    </xf>
    <xf numFmtId="0" fontId="6" fillId="5" borderId="0" xfId="6" applyFont="1" applyFill="1"/>
    <xf numFmtId="165" fontId="4" fillId="10" borderId="17" xfId="2" applyNumberFormat="1" applyFont="1" applyFill="1" applyBorder="1" applyAlignment="1">
      <alignment vertical="center"/>
    </xf>
    <xf numFmtId="0" fontId="2" fillId="10" borderId="18" xfId="6" applyFont="1" applyFill="1" applyBorder="1" applyAlignment="1">
      <alignment horizontal="left" vertical="center" wrapText="1"/>
    </xf>
    <xf numFmtId="165" fontId="1" fillId="10" borderId="18" xfId="2" applyNumberFormat="1" applyFont="1" applyFill="1" applyBorder="1" applyAlignment="1">
      <alignment vertical="center"/>
    </xf>
    <xf numFmtId="165" fontId="1" fillId="10" borderId="29" xfId="2" applyNumberFormat="1" applyFont="1" applyFill="1" applyBorder="1" applyAlignment="1">
      <alignment vertical="center"/>
    </xf>
    <xf numFmtId="165" fontId="4" fillId="5" borderId="0" xfId="2" applyNumberFormat="1" applyFont="1" applyFill="1"/>
    <xf numFmtId="165" fontId="4" fillId="5" borderId="18" xfId="2" applyNumberFormat="1" applyFont="1" applyFill="1" applyBorder="1" applyAlignment="1">
      <alignment horizontal="left" vertical="center" wrapText="1"/>
    </xf>
    <xf numFmtId="165" fontId="4" fillId="5" borderId="18" xfId="2" applyNumberFormat="1" applyFont="1" applyFill="1" applyBorder="1" applyAlignment="1">
      <alignment vertical="center" wrapText="1"/>
    </xf>
    <xf numFmtId="165" fontId="4" fillId="5" borderId="19" xfId="2" applyNumberFormat="1" applyFont="1" applyFill="1" applyBorder="1"/>
    <xf numFmtId="165" fontId="1" fillId="10" borderId="18" xfId="2" applyNumberFormat="1" applyFont="1" applyFill="1" applyBorder="1" applyAlignment="1">
      <alignment horizontal="left" vertical="center" wrapText="1"/>
    </xf>
    <xf numFmtId="165" fontId="4" fillId="10" borderId="18" xfId="2" applyNumberFormat="1" applyFont="1" applyFill="1" applyBorder="1" applyAlignment="1">
      <alignment vertical="center"/>
    </xf>
    <xf numFmtId="165" fontId="1" fillId="10" borderId="17" xfId="2" applyNumberFormat="1" applyFont="1" applyFill="1" applyBorder="1" applyAlignment="1">
      <alignment vertical="center"/>
    </xf>
    <xf numFmtId="165" fontId="4" fillId="11" borderId="17" xfId="2" applyNumberFormat="1" applyFont="1" applyFill="1" applyBorder="1" applyAlignment="1">
      <alignment vertical="center"/>
    </xf>
    <xf numFmtId="165" fontId="1" fillId="11" borderId="18" xfId="2" applyNumberFormat="1" applyFont="1" applyFill="1" applyBorder="1" applyAlignment="1">
      <alignment vertical="center"/>
    </xf>
    <xf numFmtId="9" fontId="6" fillId="11" borderId="19" xfId="3" applyFont="1" applyFill="1" applyBorder="1" applyAlignment="1">
      <alignment horizontal="center" vertical="center"/>
    </xf>
    <xf numFmtId="165" fontId="4" fillId="0" borderId="18" xfId="2" applyNumberFormat="1" applyFont="1" applyFill="1" applyBorder="1" applyAlignment="1">
      <alignment horizontal="left" vertical="center" wrapText="1"/>
    </xf>
    <xf numFmtId="165" fontId="4" fillId="0" borderId="18" xfId="2" applyNumberFormat="1" applyFont="1" applyFill="1" applyBorder="1" applyAlignment="1">
      <alignment vertical="center" wrapText="1"/>
    </xf>
    <xf numFmtId="165" fontId="4" fillId="0" borderId="0" xfId="2" applyNumberFormat="1" applyFont="1" applyFill="1"/>
    <xf numFmtId="9" fontId="6" fillId="11" borderId="28" xfId="3" applyFont="1" applyFill="1" applyBorder="1" applyAlignment="1">
      <alignment horizontal="center" vertical="center"/>
    </xf>
    <xf numFmtId="165" fontId="4" fillId="11" borderId="18" xfId="2" applyNumberFormat="1" applyFont="1" applyFill="1" applyBorder="1" applyAlignment="1">
      <alignment vertical="center"/>
    </xf>
    <xf numFmtId="165" fontId="1" fillId="11" borderId="17" xfId="2" applyNumberFormat="1" applyFont="1" applyFill="1" applyBorder="1" applyAlignment="1">
      <alignment vertical="center"/>
    </xf>
    <xf numFmtId="9" fontId="1" fillId="11" borderId="19" xfId="3" applyFont="1" applyFill="1" applyBorder="1" applyAlignment="1">
      <alignment horizontal="center" vertical="center"/>
    </xf>
    <xf numFmtId="165" fontId="4" fillId="0" borderId="30" xfId="2" applyNumberFormat="1" applyFont="1" applyFill="1" applyBorder="1" applyAlignment="1">
      <alignment vertical="center"/>
    </xf>
    <xf numFmtId="0" fontId="3" fillId="12" borderId="31" xfId="6" applyFill="1" applyBorder="1" applyAlignment="1">
      <alignment vertical="center"/>
    </xf>
    <xf numFmtId="0" fontId="6" fillId="12" borderId="20" xfId="6" applyFont="1" applyFill="1" applyBorder="1" applyAlignment="1">
      <alignment vertical="center"/>
    </xf>
    <xf numFmtId="165" fontId="6" fillId="12" borderId="32" xfId="2" applyNumberFormat="1" applyFont="1" applyFill="1" applyBorder="1" applyAlignment="1">
      <alignment vertical="center"/>
    </xf>
    <xf numFmtId="9" fontId="6" fillId="12" borderId="33" xfId="3" applyFont="1" applyFill="1" applyBorder="1" applyAlignment="1">
      <alignment horizontal="center" vertical="center"/>
    </xf>
    <xf numFmtId="165" fontId="6" fillId="12" borderId="34" xfId="2" applyNumberFormat="1" applyFont="1" applyFill="1" applyBorder="1" applyAlignment="1">
      <alignment vertical="center"/>
    </xf>
    <xf numFmtId="0" fontId="3" fillId="5" borderId="0" xfId="6" applyFill="1" applyAlignment="1">
      <alignment vertical="center"/>
    </xf>
    <xf numFmtId="165" fontId="3" fillId="5" borderId="0" xfId="6" applyNumberFormat="1" applyFill="1"/>
    <xf numFmtId="3" fontId="3" fillId="0" borderId="0" xfId="6" applyNumberFormat="1"/>
    <xf numFmtId="165" fontId="3" fillId="0" borderId="0" xfId="6" applyNumberFormat="1"/>
    <xf numFmtId="167" fontId="3" fillId="5" borderId="0" xfId="6" applyNumberFormat="1" applyFill="1"/>
    <xf numFmtId="0" fontId="3" fillId="0" borderId="0" xfId="6"/>
    <xf numFmtId="168" fontId="3" fillId="5" borderId="0" xfId="1" applyNumberFormat="1" applyFont="1" applyFill="1"/>
    <xf numFmtId="0" fontId="6" fillId="0" borderId="0" xfId="6" applyFont="1"/>
    <xf numFmtId="164" fontId="3" fillId="5" borderId="0" xfId="2" applyFont="1" applyFill="1"/>
    <xf numFmtId="43" fontId="3" fillId="5" borderId="0" xfId="6" applyNumberFormat="1" applyFill="1"/>
    <xf numFmtId="0" fontId="9" fillId="8" borderId="13" xfId="6" applyFont="1" applyFill="1" applyBorder="1" applyAlignment="1">
      <alignment vertical="center"/>
    </xf>
    <xf numFmtId="167" fontId="3" fillId="5" borderId="0" xfId="2" applyNumberFormat="1" applyFont="1" applyFill="1"/>
    <xf numFmtId="165" fontId="4" fillId="5" borderId="36" xfId="2" applyNumberFormat="1" applyFont="1" applyFill="1" applyBorder="1" applyAlignment="1">
      <alignment horizontal="left" vertical="center" wrapText="1"/>
    </xf>
    <xf numFmtId="165" fontId="4" fillId="5" borderId="36" xfId="2" applyNumberFormat="1" applyFont="1" applyFill="1" applyBorder="1" applyAlignment="1">
      <alignment vertical="center"/>
    </xf>
    <xf numFmtId="165" fontId="4" fillId="0" borderId="36" xfId="2" applyNumberFormat="1" applyFont="1" applyFill="1" applyBorder="1" applyAlignment="1">
      <alignment vertical="center" wrapText="1"/>
    </xf>
    <xf numFmtId="166" fontId="3" fillId="5" borderId="0" xfId="6" applyNumberFormat="1" applyFill="1"/>
    <xf numFmtId="165" fontId="4" fillId="5" borderId="17" xfId="2" applyNumberFormat="1" applyFont="1" applyFill="1" applyBorder="1" applyAlignment="1">
      <alignment vertical="center" wrapText="1"/>
    </xf>
    <xf numFmtId="165" fontId="4" fillId="0" borderId="37" xfId="2" applyNumberFormat="1" applyFont="1" applyFill="1" applyBorder="1" applyAlignment="1">
      <alignment vertical="center" wrapText="1"/>
    </xf>
    <xf numFmtId="165" fontId="4" fillId="5" borderId="38" xfId="2" applyNumberFormat="1" applyFont="1" applyFill="1" applyBorder="1" applyAlignment="1">
      <alignment vertical="center" wrapText="1"/>
    </xf>
    <xf numFmtId="165" fontId="4" fillId="5" borderId="37" xfId="2" applyNumberFormat="1" applyFont="1" applyFill="1" applyBorder="1" applyAlignment="1">
      <alignment horizontal="left" vertical="center" wrapText="1"/>
    </xf>
    <xf numFmtId="165" fontId="4" fillId="5" borderId="37" xfId="2" applyNumberFormat="1" applyFont="1" applyFill="1" applyBorder="1" applyAlignment="1">
      <alignment vertical="center"/>
    </xf>
    <xf numFmtId="0" fontId="3" fillId="12" borderId="9" xfId="6" applyFill="1" applyBorder="1" applyAlignment="1">
      <alignment vertical="center"/>
    </xf>
    <xf numFmtId="0" fontId="6" fillId="12" borderId="7" xfId="6" applyFont="1" applyFill="1" applyBorder="1" applyAlignment="1">
      <alignment vertical="center"/>
    </xf>
    <xf numFmtId="165" fontId="6" fillId="12" borderId="39" xfId="2" applyNumberFormat="1" applyFont="1" applyFill="1" applyBorder="1" applyAlignment="1">
      <alignment vertical="center"/>
    </xf>
    <xf numFmtId="169" fontId="3" fillId="5" borderId="0" xfId="6" applyNumberFormat="1" applyFill="1"/>
    <xf numFmtId="165" fontId="11" fillId="5" borderId="0" xfId="6" applyNumberFormat="1" applyFont="1" applyFill="1"/>
    <xf numFmtId="170" fontId="11" fillId="5" borderId="0" xfId="6" applyNumberFormat="1" applyFont="1" applyFill="1"/>
    <xf numFmtId="165" fontId="4" fillId="0" borderId="13" xfId="4" applyNumberFormat="1" applyFont="1" applyFill="1" applyBorder="1"/>
    <xf numFmtId="9" fontId="4" fillId="0" borderId="26" xfId="3" applyFont="1" applyFill="1" applyBorder="1" applyAlignment="1">
      <alignment horizontal="center" vertical="center"/>
    </xf>
    <xf numFmtId="167" fontId="7" fillId="5" borderId="0" xfId="2" applyNumberFormat="1" applyFont="1" applyFill="1" applyBorder="1"/>
    <xf numFmtId="164" fontId="1" fillId="5" borderId="0" xfId="2" applyFont="1" applyFill="1" applyBorder="1"/>
    <xf numFmtId="0" fontId="4" fillId="5" borderId="0" xfId="0" applyFont="1" applyFill="1"/>
    <xf numFmtId="165" fontId="4" fillId="5" borderId="0" xfId="0" applyNumberFormat="1" applyFont="1" applyFill="1"/>
    <xf numFmtId="0" fontId="0" fillId="5" borderId="0" xfId="0" applyFill="1"/>
    <xf numFmtId="0" fontId="1" fillId="5" borderId="0" xfId="0" applyFont="1" applyFill="1" applyAlignment="1">
      <alignment horizontal="center" vertical="center" wrapText="1"/>
    </xf>
    <xf numFmtId="165" fontId="0" fillId="5" borderId="0" xfId="0" applyNumberFormat="1" applyFill="1"/>
    <xf numFmtId="0" fontId="1" fillId="5" borderId="0" xfId="0" applyFont="1" applyFill="1"/>
    <xf numFmtId="0" fontId="6" fillId="5" borderId="0" xfId="0" applyFont="1" applyFill="1"/>
    <xf numFmtId="3" fontId="0" fillId="5" borderId="0" xfId="0" applyNumberFormat="1" applyFill="1"/>
    <xf numFmtId="43" fontId="0" fillId="5" borderId="0" xfId="0" applyNumberFormat="1" applyFill="1"/>
    <xf numFmtId="164" fontId="4" fillId="5" borderId="0" xfId="2" applyFont="1" applyFill="1"/>
    <xf numFmtId="167" fontId="4" fillId="5" borderId="0" xfId="2" applyNumberFormat="1" applyFont="1" applyFill="1"/>
    <xf numFmtId="167" fontId="4" fillId="5" borderId="0" xfId="0" applyNumberFormat="1" applyFont="1" applyFill="1"/>
    <xf numFmtId="43" fontId="4" fillId="5" borderId="0" xfId="0" applyNumberFormat="1" applyFont="1" applyFill="1"/>
    <xf numFmtId="0" fontId="4" fillId="5" borderId="0" xfId="0" applyFont="1" applyFill="1" applyAlignment="1">
      <alignment horizontal="left"/>
    </xf>
    <xf numFmtId="165" fontId="4" fillId="5" borderId="35" xfId="2" applyNumberFormat="1" applyFont="1" applyFill="1" applyBorder="1" applyAlignment="1">
      <alignment horizontal="left" vertical="center" wrapText="1"/>
    </xf>
    <xf numFmtId="1" fontId="4" fillId="0" borderId="12" xfId="0" applyNumberFormat="1" applyFont="1" applyBorder="1" applyAlignment="1">
      <alignment horizontal="left" vertical="center"/>
    </xf>
    <xf numFmtId="0" fontId="4" fillId="0" borderId="12" xfId="0" applyFont="1" applyBorder="1" applyAlignment="1">
      <alignment horizontal="left" vertical="top" wrapText="1"/>
    </xf>
    <xf numFmtId="43" fontId="4" fillId="5" borderId="12" xfId="7" applyFont="1" applyFill="1" applyBorder="1" applyAlignment="1">
      <alignment horizontal="center" vertical="center"/>
    </xf>
    <xf numFmtId="3" fontId="4" fillId="5" borderId="12" xfId="5" applyNumberFormat="1" applyFont="1" applyFill="1" applyBorder="1"/>
    <xf numFmtId="3" fontId="4" fillId="0" borderId="12" xfId="5" applyNumberFormat="1" applyFont="1" applyBorder="1"/>
    <xf numFmtId="167" fontId="4" fillId="0" borderId="12" xfId="2" applyNumberFormat="1" applyFont="1" applyBorder="1" applyAlignment="1">
      <alignment horizontal="left" vertical="center"/>
    </xf>
    <xf numFmtId="167" fontId="4" fillId="0" borderId="12" xfId="2" applyNumberFormat="1" applyFont="1" applyBorder="1" applyAlignment="1">
      <alignment horizontal="left" vertical="justify"/>
    </xf>
    <xf numFmtId="167" fontId="4" fillId="0" borderId="12" xfId="2" applyNumberFormat="1" applyFont="1" applyFill="1" applyBorder="1" applyAlignment="1">
      <alignment horizontal="left" vertical="justify"/>
    </xf>
    <xf numFmtId="165" fontId="4" fillId="5" borderId="12" xfId="2" applyNumberFormat="1" applyFont="1" applyFill="1" applyBorder="1" applyAlignment="1" applyProtection="1">
      <alignment vertical="center"/>
      <protection locked="0"/>
    </xf>
    <xf numFmtId="165" fontId="4" fillId="5" borderId="12" xfId="2" applyNumberFormat="1" applyFont="1" applyFill="1" applyBorder="1" applyProtection="1">
      <protection locked="0"/>
    </xf>
    <xf numFmtId="10" fontId="4" fillId="5" borderId="40" xfId="3" applyNumberFormat="1" applyFont="1" applyFill="1" applyBorder="1"/>
    <xf numFmtId="10" fontId="1" fillId="7" borderId="41" xfId="3" applyNumberFormat="1" applyFont="1" applyFill="1" applyBorder="1"/>
    <xf numFmtId="167" fontId="4" fillId="0" borderId="12" xfId="2" applyNumberFormat="1" applyFont="1" applyFill="1" applyBorder="1"/>
    <xf numFmtId="0" fontId="4" fillId="0" borderId="0" xfId="0" applyFont="1"/>
    <xf numFmtId="167" fontId="1" fillId="0" borderId="12" xfId="2" applyNumberFormat="1" applyFont="1" applyBorder="1"/>
    <xf numFmtId="165" fontId="1" fillId="0" borderId="12" xfId="2" applyNumberFormat="1" applyFont="1" applyBorder="1" applyProtection="1">
      <protection locked="0"/>
    </xf>
    <xf numFmtId="167" fontId="1" fillId="0" borderId="12" xfId="2" applyNumberFormat="1" applyFont="1" applyFill="1" applyBorder="1"/>
    <xf numFmtId="10" fontId="1" fillId="5" borderId="12" xfId="3" applyNumberFormat="1" applyFont="1" applyFill="1" applyBorder="1"/>
    <xf numFmtId="167" fontId="0" fillId="0" borderId="0" xfId="0" applyNumberFormat="1"/>
    <xf numFmtId="167" fontId="4" fillId="0" borderId="12" xfId="2" applyNumberFormat="1" applyFont="1" applyBorder="1"/>
    <xf numFmtId="170" fontId="3" fillId="5" borderId="0" xfId="8" applyNumberFormat="1" applyFont="1" applyFill="1"/>
    <xf numFmtId="0" fontId="6" fillId="5" borderId="21" xfId="6" applyFont="1" applyFill="1" applyBorder="1" applyAlignment="1">
      <alignment horizontal="center" vertical="center"/>
    </xf>
    <xf numFmtId="0" fontId="6" fillId="5" borderId="20" xfId="6" applyFont="1" applyFill="1" applyBorder="1" applyAlignment="1">
      <alignment horizontal="center" vertical="center"/>
    </xf>
    <xf numFmtId="0" fontId="6" fillId="5" borderId="22" xfId="6" applyFont="1" applyFill="1" applyBorder="1" applyAlignment="1">
      <alignment horizontal="center" vertical="center"/>
    </xf>
    <xf numFmtId="0" fontId="6" fillId="0" borderId="21" xfId="6" applyFont="1" applyBorder="1" applyAlignment="1">
      <alignment horizontal="center" vertical="center"/>
    </xf>
    <xf numFmtId="0" fontId="6" fillId="0" borderId="20" xfId="6" applyFont="1" applyBorder="1" applyAlignment="1">
      <alignment horizontal="center" vertical="center"/>
    </xf>
    <xf numFmtId="0" fontId="6" fillId="0" borderId="22" xfId="6" applyFont="1" applyBorder="1" applyAlignment="1">
      <alignment horizontal="center" vertical="center"/>
    </xf>
    <xf numFmtId="0" fontId="9" fillId="8" borderId="16" xfId="6" applyFont="1" applyFill="1" applyBorder="1" applyAlignment="1">
      <alignment horizontal="center" wrapText="1"/>
    </xf>
    <xf numFmtId="0" fontId="9" fillId="8" borderId="10" xfId="6" applyFont="1" applyFill="1" applyBorder="1" applyAlignment="1">
      <alignment horizontal="center" wrapText="1"/>
    </xf>
    <xf numFmtId="0" fontId="9" fillId="8" borderId="21" xfId="6" applyFont="1" applyFill="1" applyBorder="1" applyAlignment="1">
      <alignment horizontal="center" vertical="center" wrapText="1"/>
    </xf>
    <xf numFmtId="0" fontId="9" fillId="8" borderId="20" xfId="6" applyFont="1" applyFill="1" applyBorder="1" applyAlignment="1">
      <alignment horizontal="center" vertical="center" wrapText="1"/>
    </xf>
    <xf numFmtId="0" fontId="9" fillId="8" borderId="22" xfId="6" applyFont="1" applyFill="1" applyBorder="1" applyAlignment="1">
      <alignment horizontal="center" vertical="center" wrapText="1"/>
    </xf>
    <xf numFmtId="0" fontId="6" fillId="5" borderId="1" xfId="6" applyFont="1" applyFill="1" applyBorder="1" applyAlignment="1">
      <alignment horizontal="center" vertical="center"/>
    </xf>
    <xf numFmtId="0" fontId="6" fillId="5" borderId="2" xfId="6" applyFont="1" applyFill="1" applyBorder="1" applyAlignment="1">
      <alignment horizontal="center" vertical="center"/>
    </xf>
    <xf numFmtId="0" fontId="6" fillId="5" borderId="3" xfId="6" applyFont="1" applyFill="1" applyBorder="1" applyAlignment="1">
      <alignment horizontal="center" vertical="center"/>
    </xf>
    <xf numFmtId="0" fontId="6" fillId="5" borderId="4" xfId="6" applyFont="1" applyFill="1" applyBorder="1" applyAlignment="1">
      <alignment horizontal="center" vertical="center"/>
    </xf>
    <xf numFmtId="0" fontId="6" fillId="5" borderId="0" xfId="6" applyFont="1" applyFill="1" applyAlignment="1">
      <alignment horizontal="center" vertical="center"/>
    </xf>
    <xf numFmtId="0" fontId="6" fillId="5" borderId="5" xfId="6" applyFont="1" applyFill="1" applyBorder="1" applyAlignment="1">
      <alignment horizontal="center" vertical="center"/>
    </xf>
    <xf numFmtId="0" fontId="6" fillId="5" borderId="6" xfId="6" applyFont="1" applyFill="1" applyBorder="1" applyAlignment="1">
      <alignment horizontal="center" vertical="center"/>
    </xf>
    <xf numFmtId="0" fontId="6" fillId="5" borderId="7" xfId="6" applyFont="1" applyFill="1" applyBorder="1" applyAlignment="1">
      <alignment horizontal="center" vertical="center"/>
    </xf>
    <xf numFmtId="0" fontId="6" fillId="5" borderId="8" xfId="6" applyFont="1" applyFill="1" applyBorder="1" applyAlignment="1">
      <alignment horizontal="center" vertical="center"/>
    </xf>
    <xf numFmtId="0" fontId="9" fillId="8" borderId="13" xfId="6" applyFont="1" applyFill="1" applyBorder="1" applyAlignment="1">
      <alignment horizontal="center" vertical="center" wrapText="1"/>
    </xf>
    <xf numFmtId="0" fontId="9" fillId="8" borderId="10" xfId="6" applyFont="1" applyFill="1" applyBorder="1" applyAlignment="1">
      <alignment horizontal="center" vertical="center" wrapText="1"/>
    </xf>
    <xf numFmtId="0" fontId="9" fillId="8" borderId="6" xfId="6" applyFont="1" applyFill="1" applyBorder="1" applyAlignment="1">
      <alignment horizontal="center" vertical="center" wrapText="1"/>
    </xf>
    <xf numFmtId="0" fontId="9" fillId="8" borderId="7" xfId="6" applyFont="1" applyFill="1" applyBorder="1" applyAlignment="1">
      <alignment horizontal="center" vertical="center" wrapText="1"/>
    </xf>
    <xf numFmtId="0" fontId="9" fillId="8" borderId="2" xfId="6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9">
    <cellStyle name="Millares" xfId="7" builtinId="3"/>
    <cellStyle name="Millares [0] 3" xfId="4"/>
    <cellStyle name="Millares 2" xfId="8"/>
    <cellStyle name="Millares 7" xfId="2"/>
    <cellStyle name="Moneda" xfId="1" builtinId="4"/>
    <cellStyle name="Normal" xfId="0" builtinId="0"/>
    <cellStyle name="Normal 2" xfId="6"/>
    <cellStyle name="Normal 5" xfId="5"/>
    <cellStyle name="Porcentaje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9525</xdr:rowOff>
    </xdr:from>
    <xdr:to>
      <xdr:col>1</xdr:col>
      <xdr:colOff>1385359</xdr:colOff>
      <xdr:row>2</xdr:row>
      <xdr:rowOff>190500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"/>
          <a:ext cx="1242484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411692</xdr:colOff>
      <xdr:row>0</xdr:row>
      <xdr:rowOff>70908</xdr:rowOff>
    </xdr:from>
    <xdr:to>
      <xdr:col>1</xdr:col>
      <xdr:colOff>221192</xdr:colOff>
      <xdr:row>3</xdr:row>
      <xdr:rowOff>156633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xmlns="" id="{41B3462C-0EAC-4238-BA07-32E8B6643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692" y="70908"/>
          <a:ext cx="1238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K127"/>
  <sheetViews>
    <sheetView zoomScale="90" zoomScaleNormal="90" workbookViewId="0">
      <pane ySplit="5" topLeftCell="A6" activePane="bottomLeft" state="frozen"/>
      <selection sqref="B1:I122"/>
      <selection pane="bottomLeft" sqref="B1:I122"/>
    </sheetView>
  </sheetViews>
  <sheetFormatPr baseColWidth="10" defaultColWidth="11.42578125" defaultRowHeight="12.75" x14ac:dyDescent="0.2"/>
  <cols>
    <col min="1" max="1" width="1.7109375" style="183" customWidth="1"/>
    <col min="2" max="2" width="21.140625" style="196" customWidth="1"/>
    <col min="3" max="3" width="63.5703125" style="183" customWidth="1"/>
    <col min="4" max="4" width="19.5703125" style="183" customWidth="1"/>
    <col min="5" max="5" width="18.140625" style="183" customWidth="1"/>
    <col min="6" max="6" width="15.5703125" style="183" customWidth="1"/>
    <col min="7" max="7" width="19" style="184" customWidth="1"/>
    <col min="8" max="8" width="19.5703125" style="183" customWidth="1"/>
    <col min="9" max="9" width="12.140625" style="183" customWidth="1"/>
    <col min="10" max="10" width="20.42578125" style="185" bestFit="1" customWidth="1"/>
    <col min="11" max="11" width="16.7109375" style="185" customWidth="1"/>
    <col min="12" max="12" width="16.42578125" style="185" customWidth="1"/>
    <col min="13" max="13" width="14.28515625" style="185" customWidth="1"/>
    <col min="14" max="14" width="16.28515625" style="185" customWidth="1"/>
    <col min="15" max="15" width="15.28515625" style="185" customWidth="1"/>
    <col min="16" max="16" width="0.140625" style="185" customWidth="1"/>
    <col min="17" max="19" width="12.7109375" style="185" customWidth="1"/>
    <col min="20" max="20" width="16.7109375" style="185" customWidth="1"/>
    <col min="21" max="21" width="12.140625" style="185" customWidth="1"/>
    <col min="22" max="23" width="11.42578125" style="185" customWidth="1"/>
    <col min="24" max="24" width="12.7109375" style="185" customWidth="1"/>
    <col min="25" max="31" width="11.42578125" style="185" customWidth="1"/>
    <col min="32" max="32" width="17.140625" style="185" customWidth="1"/>
    <col min="33" max="33" width="13.42578125" style="185" customWidth="1"/>
    <col min="34" max="34" width="18" style="185" bestFit="1" customWidth="1"/>
    <col min="35" max="36" width="17" style="185" bestFit="1" customWidth="1"/>
    <col min="37" max="37" width="11.42578125" style="185"/>
    <col min="38" max="16384" width="11.42578125" style="183"/>
  </cols>
  <sheetData>
    <row r="1" spans="2:11" ht="15" customHeight="1" x14ac:dyDescent="0.2">
      <c r="B1" s="250" t="s">
        <v>0</v>
      </c>
      <c r="C1" s="251"/>
      <c r="D1" s="251"/>
      <c r="E1" s="251"/>
      <c r="F1" s="251"/>
      <c r="G1" s="251"/>
      <c r="H1" s="251"/>
      <c r="I1" s="252"/>
    </row>
    <row r="2" spans="2:11" ht="15" customHeight="1" x14ac:dyDescent="0.2">
      <c r="B2" s="244" t="s">
        <v>1</v>
      </c>
      <c r="C2" s="245"/>
      <c r="D2" s="245"/>
      <c r="E2" s="245"/>
      <c r="F2" s="245"/>
      <c r="G2" s="245"/>
      <c r="H2" s="245"/>
      <c r="I2" s="246"/>
    </row>
    <row r="3" spans="2:11" ht="15.75" customHeight="1" x14ac:dyDescent="0.2">
      <c r="B3" s="244" t="s">
        <v>324</v>
      </c>
      <c r="C3" s="245"/>
      <c r="D3" s="245"/>
      <c r="E3" s="245"/>
      <c r="F3" s="245"/>
      <c r="G3" s="245"/>
      <c r="H3" s="245"/>
      <c r="I3" s="246"/>
    </row>
    <row r="4" spans="2:11" ht="15.75" customHeight="1" thickBot="1" x14ac:dyDescent="0.25">
      <c r="B4" s="247" t="s">
        <v>333</v>
      </c>
      <c r="C4" s="248"/>
      <c r="D4" s="248"/>
      <c r="E4" s="248"/>
      <c r="F4" s="248"/>
      <c r="G4" s="248"/>
      <c r="H4" s="248"/>
      <c r="I4" s="249"/>
    </row>
    <row r="5" spans="2:11" ht="24.75" customHeight="1" thickBot="1" x14ac:dyDescent="0.25">
      <c r="B5" s="1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334</v>
      </c>
      <c r="I5" s="3" t="s">
        <v>8</v>
      </c>
      <c r="K5" s="186"/>
    </row>
    <row r="6" spans="2:11" ht="16.350000000000001" customHeight="1" x14ac:dyDescent="0.2">
      <c r="B6" s="4">
        <v>1</v>
      </c>
      <c r="C6" s="5" t="s">
        <v>9</v>
      </c>
      <c r="D6" s="6">
        <f>+D7+D64</f>
        <v>104786460000</v>
      </c>
      <c r="E6" s="6">
        <f>+E7+E64</f>
        <v>2205011513</v>
      </c>
      <c r="F6" s="6">
        <f>+F7+F64</f>
        <v>0</v>
      </c>
      <c r="G6" s="6">
        <f>+G7+G64</f>
        <v>106991471513</v>
      </c>
      <c r="H6" s="6">
        <f>+H7+H64</f>
        <v>20914312593.970001</v>
      </c>
      <c r="I6" s="7">
        <f t="shared" ref="I6:I37" si="0">+H6/G6</f>
        <v>0.19547644590932473</v>
      </c>
      <c r="K6" s="187"/>
    </row>
    <row r="7" spans="2:11" ht="16.350000000000001" customHeight="1" x14ac:dyDescent="0.2">
      <c r="B7" s="9" t="s">
        <v>10</v>
      </c>
      <c r="C7" s="10" t="s">
        <v>11</v>
      </c>
      <c r="D7" s="11">
        <f>+D8+D17</f>
        <v>104027450000</v>
      </c>
      <c r="E7" s="11">
        <f>+E8+E17</f>
        <v>1812993422</v>
      </c>
      <c r="F7" s="11">
        <f>+F8+F17</f>
        <v>0</v>
      </c>
      <c r="G7" s="12">
        <f>+G8+G17</f>
        <v>105840443422</v>
      </c>
      <c r="H7" s="12">
        <f>+H8+H17</f>
        <v>20321099244.970001</v>
      </c>
      <c r="I7" s="13">
        <f t="shared" si="0"/>
        <v>0.19199748780290971</v>
      </c>
    </row>
    <row r="8" spans="2:11" ht="16.350000000000001" customHeight="1" x14ac:dyDescent="0.2">
      <c r="B8" s="14" t="s">
        <v>12</v>
      </c>
      <c r="C8" s="15" t="s">
        <v>13</v>
      </c>
      <c r="D8" s="16">
        <f t="shared" ref="D8:G9" si="1">+D9</f>
        <v>61271750000</v>
      </c>
      <c r="E8" s="16">
        <f t="shared" si="1"/>
        <v>0</v>
      </c>
      <c r="F8" s="16">
        <f t="shared" si="1"/>
        <v>0</v>
      </c>
      <c r="G8" s="16">
        <f t="shared" si="1"/>
        <v>61271750000</v>
      </c>
      <c r="H8" s="16">
        <f t="shared" ref="H8:H9" si="2">+H9</f>
        <v>13091759361.970001</v>
      </c>
      <c r="I8" s="17">
        <f t="shared" si="0"/>
        <v>0.21366713635517184</v>
      </c>
    </row>
    <row r="9" spans="2:11" ht="16.350000000000001" customHeight="1" x14ac:dyDescent="0.2">
      <c r="B9" s="14" t="s">
        <v>14</v>
      </c>
      <c r="C9" s="15" t="s">
        <v>15</v>
      </c>
      <c r="D9" s="16">
        <f t="shared" si="1"/>
        <v>61271750000</v>
      </c>
      <c r="E9" s="16">
        <f t="shared" si="1"/>
        <v>0</v>
      </c>
      <c r="F9" s="16">
        <f t="shared" si="1"/>
        <v>0</v>
      </c>
      <c r="G9" s="16">
        <f t="shared" si="1"/>
        <v>61271750000</v>
      </c>
      <c r="H9" s="16">
        <f t="shared" si="2"/>
        <v>13091759361.970001</v>
      </c>
      <c r="I9" s="17">
        <f t="shared" si="0"/>
        <v>0.21366713635517184</v>
      </c>
      <c r="K9" s="187"/>
    </row>
    <row r="10" spans="2:11" ht="16.350000000000001" customHeight="1" x14ac:dyDescent="0.2">
      <c r="B10" s="14" t="s">
        <v>16</v>
      </c>
      <c r="C10" s="15" t="s">
        <v>17</v>
      </c>
      <c r="D10" s="16">
        <f>+D11+D14</f>
        <v>61271750000</v>
      </c>
      <c r="E10" s="16">
        <f>+E11+E14</f>
        <v>0</v>
      </c>
      <c r="F10" s="16">
        <f>+F11+F14</f>
        <v>0</v>
      </c>
      <c r="G10" s="16">
        <f>+G11+G14</f>
        <v>61271750000</v>
      </c>
      <c r="H10" s="16">
        <f>+H11+H14</f>
        <v>13091759361.970001</v>
      </c>
      <c r="I10" s="17">
        <f t="shared" si="0"/>
        <v>0.21366713635517184</v>
      </c>
    </row>
    <row r="11" spans="2:11" ht="16.350000000000001" customHeight="1" x14ac:dyDescent="0.2">
      <c r="B11" s="18" t="s">
        <v>18</v>
      </c>
      <c r="C11" s="19" t="s">
        <v>19</v>
      </c>
      <c r="D11" s="12">
        <f>SUM(D12:D13)</f>
        <v>59227760000</v>
      </c>
      <c r="E11" s="12">
        <f>SUM(E12:E13)</f>
        <v>0</v>
      </c>
      <c r="F11" s="12">
        <f>SUM(F12:F13)</f>
        <v>0</v>
      </c>
      <c r="G11" s="12">
        <f>SUM(G12:G13)</f>
        <v>59227760000</v>
      </c>
      <c r="H11" s="12">
        <f>SUM(H12:H13)</f>
        <v>13054857747.970001</v>
      </c>
      <c r="I11" s="13">
        <f t="shared" si="0"/>
        <v>0.22041788762516093</v>
      </c>
    </row>
    <row r="12" spans="2:11" ht="16.350000000000001" customHeight="1" x14ac:dyDescent="0.2">
      <c r="B12" s="20" t="s">
        <v>20</v>
      </c>
      <c r="C12" s="21" t="s">
        <v>21</v>
      </c>
      <c r="D12" s="16">
        <v>58253050000</v>
      </c>
      <c r="E12" s="16"/>
      <c r="F12" s="16"/>
      <c r="G12" s="16">
        <f>+D12+E12-F12</f>
        <v>58253050000</v>
      </c>
      <c r="H12" s="16">
        <v>10230000000</v>
      </c>
      <c r="I12" s="17">
        <f t="shared" si="0"/>
        <v>0.17561312240303298</v>
      </c>
    </row>
    <row r="13" spans="2:11" ht="16.350000000000001" customHeight="1" x14ac:dyDescent="0.2">
      <c r="B13" s="20" t="s">
        <v>22</v>
      </c>
      <c r="C13" s="21" t="s">
        <v>23</v>
      </c>
      <c r="D13" s="16">
        <v>974710000</v>
      </c>
      <c r="E13" s="16"/>
      <c r="F13" s="16"/>
      <c r="G13" s="16">
        <f>+D13+E13-F13</f>
        <v>974710000</v>
      </c>
      <c r="H13" s="16">
        <v>2824857747.9700003</v>
      </c>
      <c r="I13" s="17">
        <f t="shared" si="0"/>
        <v>2.8981520123626519</v>
      </c>
    </row>
    <row r="14" spans="2:11" ht="16.350000000000001" customHeight="1" x14ac:dyDescent="0.2">
      <c r="B14" s="18" t="s">
        <v>24</v>
      </c>
      <c r="C14" s="19" t="s">
        <v>25</v>
      </c>
      <c r="D14" s="12">
        <f>SUM(D15:D16)</f>
        <v>2043990000</v>
      </c>
      <c r="E14" s="12">
        <f>SUM(E15:E16)</f>
        <v>0</v>
      </c>
      <c r="F14" s="12">
        <f>SUM(F15:F16)</f>
        <v>0</v>
      </c>
      <c r="G14" s="12">
        <f>SUM(G15:G16)</f>
        <v>2043990000</v>
      </c>
      <c r="H14" s="12">
        <f>SUM(H15:H16)</f>
        <v>36901614</v>
      </c>
      <c r="I14" s="13">
        <f t="shared" si="0"/>
        <v>1.8053715526983986E-2</v>
      </c>
    </row>
    <row r="15" spans="2:11" ht="16.350000000000001" customHeight="1" x14ac:dyDescent="0.2">
      <c r="B15" s="20" t="s">
        <v>26</v>
      </c>
      <c r="C15" s="21" t="s">
        <v>27</v>
      </c>
      <c r="D15" s="16">
        <v>1864740000</v>
      </c>
      <c r="E15" s="16">
        <v>0</v>
      </c>
      <c r="F15" s="16">
        <v>0</v>
      </c>
      <c r="G15" s="16">
        <f>+D15+E15-F15</f>
        <v>1864740000</v>
      </c>
      <c r="H15" s="16">
        <v>0</v>
      </c>
      <c r="I15" s="13">
        <f t="shared" si="0"/>
        <v>0</v>
      </c>
    </row>
    <row r="16" spans="2:11" ht="16.350000000000001" customHeight="1" x14ac:dyDescent="0.2">
      <c r="B16" s="20" t="s">
        <v>28</v>
      </c>
      <c r="C16" s="21" t="s">
        <v>29</v>
      </c>
      <c r="D16" s="16">
        <v>179250000</v>
      </c>
      <c r="E16" s="16">
        <v>0</v>
      </c>
      <c r="F16" s="16">
        <v>0</v>
      </c>
      <c r="G16" s="16">
        <f>+D16+E16-F16</f>
        <v>179250000</v>
      </c>
      <c r="H16" s="16">
        <v>36901614</v>
      </c>
      <c r="I16" s="13">
        <f t="shared" si="0"/>
        <v>0.20586674476987449</v>
      </c>
    </row>
    <row r="17" spans="2:37" ht="16.350000000000001" customHeight="1" x14ac:dyDescent="0.2">
      <c r="B17" s="18" t="s">
        <v>30</v>
      </c>
      <c r="C17" s="19" t="s">
        <v>31</v>
      </c>
      <c r="D17" s="22">
        <f>+D18+D24+D42+D55</f>
        <v>42755700000</v>
      </c>
      <c r="E17" s="22">
        <f>+E18+E24+E42+E55</f>
        <v>1812993422</v>
      </c>
      <c r="F17" s="22">
        <f>+F18+F24+F42+F55</f>
        <v>0</v>
      </c>
      <c r="G17" s="22">
        <f>+G18+G24+G42+G55</f>
        <v>44568693422</v>
      </c>
      <c r="H17" s="22">
        <f>+H18+H24+H42+H55</f>
        <v>7229339883</v>
      </c>
      <c r="I17" s="13">
        <f t="shared" si="0"/>
        <v>0.16220668204357663</v>
      </c>
    </row>
    <row r="18" spans="2:37" ht="16.350000000000001" customHeight="1" x14ac:dyDescent="0.2">
      <c r="B18" s="14" t="s">
        <v>32</v>
      </c>
      <c r="C18" s="15" t="s">
        <v>33</v>
      </c>
      <c r="D18" s="16">
        <f t="shared" ref="D18:G19" si="3">+D19</f>
        <v>2618180000</v>
      </c>
      <c r="E18" s="16">
        <f t="shared" si="3"/>
        <v>0</v>
      </c>
      <c r="F18" s="16">
        <f t="shared" si="3"/>
        <v>0</v>
      </c>
      <c r="G18" s="16">
        <f t="shared" si="3"/>
        <v>2618180000</v>
      </c>
      <c r="H18" s="16">
        <f>+H19</f>
        <v>423444177</v>
      </c>
      <c r="I18" s="17">
        <f t="shared" si="0"/>
        <v>0.1617322632515717</v>
      </c>
    </row>
    <row r="19" spans="2:37" s="188" customFormat="1" ht="16.350000000000001" customHeight="1" x14ac:dyDescent="0.2">
      <c r="B19" s="14" t="s">
        <v>34</v>
      </c>
      <c r="C19" s="15" t="s">
        <v>35</v>
      </c>
      <c r="D19" s="23">
        <f t="shared" si="3"/>
        <v>2618180000</v>
      </c>
      <c r="E19" s="23">
        <f t="shared" si="3"/>
        <v>0</v>
      </c>
      <c r="F19" s="23">
        <f t="shared" si="3"/>
        <v>0</v>
      </c>
      <c r="G19" s="23">
        <f t="shared" si="3"/>
        <v>2618180000</v>
      </c>
      <c r="H19" s="23">
        <f t="shared" ref="H19" si="4">+H20</f>
        <v>423444177</v>
      </c>
      <c r="I19" s="17">
        <f t="shared" si="0"/>
        <v>0.1617322632515717</v>
      </c>
      <c r="J19" s="185"/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</row>
    <row r="20" spans="2:37" ht="16.350000000000001" customHeight="1" x14ac:dyDescent="0.2">
      <c r="B20" s="14" t="s">
        <v>36</v>
      </c>
      <c r="C20" s="24" t="s">
        <v>37</v>
      </c>
      <c r="D20" s="23">
        <f>+D21</f>
        <v>2618180000</v>
      </c>
      <c r="E20" s="23">
        <f>+E21</f>
        <v>0</v>
      </c>
      <c r="F20" s="23">
        <f>+F21</f>
        <v>0</v>
      </c>
      <c r="G20" s="23">
        <f>+E20+D20</f>
        <v>2618180000</v>
      </c>
      <c r="H20" s="23">
        <f>+H21</f>
        <v>423444177</v>
      </c>
      <c r="I20" s="17">
        <f t="shared" si="0"/>
        <v>0.1617322632515717</v>
      </c>
    </row>
    <row r="21" spans="2:37" ht="16.350000000000001" customHeight="1" x14ac:dyDescent="0.2">
      <c r="B21" s="18" t="s">
        <v>36</v>
      </c>
      <c r="C21" s="25" t="s">
        <v>38</v>
      </c>
      <c r="D21" s="22">
        <f>SUM(D22:D23)</f>
        <v>2618180000</v>
      </c>
      <c r="E21" s="22">
        <f>SUM(E22:E23)</f>
        <v>0</v>
      </c>
      <c r="F21" s="22">
        <f>SUM(F22:F23)</f>
        <v>0</v>
      </c>
      <c r="G21" s="22">
        <f>SUM(G22:G23)</f>
        <v>2618180000</v>
      </c>
      <c r="H21" s="22">
        <f>SUM(H22:H23)</f>
        <v>423444177</v>
      </c>
      <c r="I21" s="13">
        <f t="shared" si="0"/>
        <v>0.1617322632515717</v>
      </c>
    </row>
    <row r="22" spans="2:37" ht="16.350000000000001" customHeight="1" x14ac:dyDescent="0.2">
      <c r="B22" s="14" t="s">
        <v>39</v>
      </c>
      <c r="C22" s="24" t="s">
        <v>40</v>
      </c>
      <c r="D22" s="23">
        <v>2426390000</v>
      </c>
      <c r="E22" s="23">
        <v>0</v>
      </c>
      <c r="F22" s="23">
        <v>0</v>
      </c>
      <c r="G22" s="16">
        <f>+D22+E22-F22</f>
        <v>2426390000</v>
      </c>
      <c r="H22" s="23">
        <v>196990107</v>
      </c>
      <c r="I22" s="17">
        <f t="shared" si="0"/>
        <v>8.118649804854125E-2</v>
      </c>
    </row>
    <row r="23" spans="2:37" ht="16.350000000000001" customHeight="1" x14ac:dyDescent="0.2">
      <c r="B23" s="14" t="s">
        <v>41</v>
      </c>
      <c r="C23" s="24" t="s">
        <v>42</v>
      </c>
      <c r="D23" s="23">
        <v>191790000</v>
      </c>
      <c r="E23" s="23"/>
      <c r="F23" s="23">
        <v>0</v>
      </c>
      <c r="G23" s="16">
        <f>+D23+E23-F23</f>
        <v>191790000</v>
      </c>
      <c r="H23" s="23">
        <v>226454070</v>
      </c>
      <c r="I23" s="17">
        <f t="shared" si="0"/>
        <v>1.1807397153136243</v>
      </c>
    </row>
    <row r="24" spans="2:37" ht="16.350000000000001" customHeight="1" x14ac:dyDescent="0.2">
      <c r="B24" s="26" t="s">
        <v>43</v>
      </c>
      <c r="C24" s="25" t="s">
        <v>44</v>
      </c>
      <c r="D24" s="22">
        <f>+D25+D26+D29+D32+D35+D38+D41</f>
        <v>39199980000</v>
      </c>
      <c r="E24" s="22">
        <f>+E25+E26+E29+E32+E35+E38+E41</f>
        <v>0</v>
      </c>
      <c r="F24" s="22">
        <f>+F25+F26+F29+F32+F35+F38+F41</f>
        <v>0</v>
      </c>
      <c r="G24" s="22">
        <f>+G25+G26+G29+G32+G35+G38+G41</f>
        <v>39199980000</v>
      </c>
      <c r="H24" s="22">
        <f>+H25+H26+H29+H32+H35+H38+H41</f>
        <v>6586677451</v>
      </c>
      <c r="I24" s="13">
        <f t="shared" si="0"/>
        <v>0.16802757172325089</v>
      </c>
    </row>
    <row r="25" spans="2:37" ht="16.350000000000001" customHeight="1" x14ac:dyDescent="0.2">
      <c r="B25" s="18" t="s">
        <v>45</v>
      </c>
      <c r="C25" s="19" t="s">
        <v>46</v>
      </c>
      <c r="D25" s="12">
        <v>785510000</v>
      </c>
      <c r="E25" s="12">
        <v>0</v>
      </c>
      <c r="F25" s="12">
        <v>0</v>
      </c>
      <c r="G25" s="12">
        <f>+D25+E25-F25</f>
        <v>785510000</v>
      </c>
      <c r="H25" s="12">
        <v>176235997</v>
      </c>
      <c r="I25" s="13">
        <f t="shared" si="0"/>
        <v>0.22435869307838219</v>
      </c>
    </row>
    <row r="26" spans="2:37" ht="16.350000000000001" customHeight="1" x14ac:dyDescent="0.2">
      <c r="B26" s="18" t="s">
        <v>47</v>
      </c>
      <c r="C26" s="19" t="s">
        <v>48</v>
      </c>
      <c r="D26" s="22">
        <f>SUM(D27:D28)</f>
        <v>255700000</v>
      </c>
      <c r="E26" s="22">
        <v>0</v>
      </c>
      <c r="F26" s="22">
        <v>0</v>
      </c>
      <c r="G26" s="22">
        <f>SUM(G27:G28)</f>
        <v>255700000</v>
      </c>
      <c r="H26" s="22">
        <f>SUM(H27:H28)</f>
        <v>160212922</v>
      </c>
      <c r="I26" s="13">
        <f t="shared" si="0"/>
        <v>0.62656598357450133</v>
      </c>
    </row>
    <row r="27" spans="2:37" ht="16.350000000000001" customHeight="1" x14ac:dyDescent="0.2">
      <c r="B27" s="14" t="s">
        <v>49</v>
      </c>
      <c r="C27" s="15" t="s">
        <v>50</v>
      </c>
      <c r="D27" s="23">
        <v>165920000</v>
      </c>
      <c r="E27" s="23">
        <v>0</v>
      </c>
      <c r="F27" s="23">
        <v>0</v>
      </c>
      <c r="G27" s="16">
        <f>+D27+E27-F27</f>
        <v>165920000</v>
      </c>
      <c r="H27" s="16">
        <v>83171860</v>
      </c>
      <c r="I27" s="17">
        <f t="shared" si="0"/>
        <v>0.50127688042430085</v>
      </c>
    </row>
    <row r="28" spans="2:37" ht="16.350000000000001" customHeight="1" x14ac:dyDescent="0.2">
      <c r="B28" s="14" t="s">
        <v>51</v>
      </c>
      <c r="C28" s="15" t="s">
        <v>52</v>
      </c>
      <c r="D28" s="23">
        <v>89780000</v>
      </c>
      <c r="E28" s="23">
        <v>0</v>
      </c>
      <c r="F28" s="23">
        <v>0</v>
      </c>
      <c r="G28" s="16">
        <f>+D28+E28-F28</f>
        <v>89780000</v>
      </c>
      <c r="H28" s="16">
        <v>77041062</v>
      </c>
      <c r="I28" s="17">
        <f t="shared" si="0"/>
        <v>0.85810940075740705</v>
      </c>
    </row>
    <row r="29" spans="2:37" ht="16.350000000000001" customHeight="1" x14ac:dyDescent="0.2">
      <c r="B29" s="18" t="s">
        <v>53</v>
      </c>
      <c r="C29" s="19" t="s">
        <v>54</v>
      </c>
      <c r="D29" s="22">
        <f>SUM(D30:D31)</f>
        <v>2187930000</v>
      </c>
      <c r="E29" s="22">
        <f>SUM(E30:E31)</f>
        <v>0</v>
      </c>
      <c r="F29" s="22">
        <f>SUM(F30:F31)</f>
        <v>0</v>
      </c>
      <c r="G29" s="22">
        <f>SUM(G30:G31)</f>
        <v>2187930000</v>
      </c>
      <c r="H29" s="22">
        <f>SUM(H30:H31)</f>
        <v>112850203</v>
      </c>
      <c r="I29" s="13">
        <f t="shared" si="0"/>
        <v>5.1578525364156989E-2</v>
      </c>
    </row>
    <row r="30" spans="2:37" ht="16.350000000000001" customHeight="1" x14ac:dyDescent="0.2">
      <c r="B30" s="14" t="s">
        <v>55</v>
      </c>
      <c r="C30" s="15" t="s">
        <v>56</v>
      </c>
      <c r="D30" s="23">
        <v>1661000000</v>
      </c>
      <c r="E30" s="23"/>
      <c r="F30" s="23">
        <v>0</v>
      </c>
      <c r="G30" s="16">
        <f>+D30+E30-F30</f>
        <v>1661000000</v>
      </c>
      <c r="H30" s="16">
        <v>0</v>
      </c>
      <c r="I30" s="17">
        <f t="shared" si="0"/>
        <v>0</v>
      </c>
    </row>
    <row r="31" spans="2:37" ht="16.350000000000001" customHeight="1" x14ac:dyDescent="0.2">
      <c r="B31" s="14" t="s">
        <v>57</v>
      </c>
      <c r="C31" s="15" t="s">
        <v>58</v>
      </c>
      <c r="D31" s="23">
        <v>526930000</v>
      </c>
      <c r="E31" s="23"/>
      <c r="F31" s="23">
        <v>0</v>
      </c>
      <c r="G31" s="16">
        <f>+D31+E31-F31</f>
        <v>526930000</v>
      </c>
      <c r="H31" s="16">
        <v>112850203</v>
      </c>
      <c r="I31" s="17">
        <f t="shared" si="0"/>
        <v>0.21416545461446493</v>
      </c>
    </row>
    <row r="32" spans="2:37" ht="16.350000000000001" customHeight="1" x14ac:dyDescent="0.2">
      <c r="B32" s="18" t="s">
        <v>59</v>
      </c>
      <c r="C32" s="27" t="s">
        <v>60</v>
      </c>
      <c r="D32" s="22">
        <f>SUM(D33:D34)</f>
        <v>8710130000</v>
      </c>
      <c r="E32" s="22">
        <f>SUM(E33:E34)</f>
        <v>0</v>
      </c>
      <c r="F32" s="22">
        <f>SUM(F33:F34)</f>
        <v>0</v>
      </c>
      <c r="G32" s="22">
        <f>SUM(G33:G34)</f>
        <v>8710130000</v>
      </c>
      <c r="H32" s="22">
        <f>SUM(H33:H34)</f>
        <v>974641529</v>
      </c>
      <c r="I32" s="13">
        <f t="shared" si="0"/>
        <v>0.11189747213876257</v>
      </c>
    </row>
    <row r="33" spans="2:37" ht="16.350000000000001" customHeight="1" x14ac:dyDescent="0.2">
      <c r="B33" s="14" t="s">
        <v>61</v>
      </c>
      <c r="C33" s="28" t="s">
        <v>62</v>
      </c>
      <c r="D33" s="23">
        <v>4162400000</v>
      </c>
      <c r="E33" s="23"/>
      <c r="F33" s="23">
        <v>0</v>
      </c>
      <c r="G33" s="16">
        <f>+D33+E33-F33</f>
        <v>4162400000</v>
      </c>
      <c r="H33" s="179">
        <v>15443491</v>
      </c>
      <c r="I33" s="17">
        <f t="shared" si="0"/>
        <v>3.7102371228137612E-3</v>
      </c>
    </row>
    <row r="34" spans="2:37" ht="16.350000000000001" customHeight="1" x14ac:dyDescent="0.2">
      <c r="B34" s="14" t="s">
        <v>63</v>
      </c>
      <c r="C34" s="28" t="s">
        <v>64</v>
      </c>
      <c r="D34" s="23">
        <v>4547730000</v>
      </c>
      <c r="E34" s="23">
        <v>0</v>
      </c>
      <c r="F34" s="23">
        <v>0</v>
      </c>
      <c r="G34" s="16">
        <f>+D34+E34-F34</f>
        <v>4547730000</v>
      </c>
      <c r="H34" s="16">
        <v>959198038</v>
      </c>
      <c r="I34" s="17">
        <f t="shared" si="0"/>
        <v>0.21091798281780141</v>
      </c>
    </row>
    <row r="35" spans="2:37" ht="16.350000000000001" customHeight="1" x14ac:dyDescent="0.2">
      <c r="B35" s="18" t="s">
        <v>65</v>
      </c>
      <c r="C35" s="19" t="s">
        <v>66</v>
      </c>
      <c r="D35" s="22">
        <f>SUM(D36:D37)</f>
        <v>383600000</v>
      </c>
      <c r="E35" s="22">
        <f>SUM(E36:E37)</f>
        <v>0</v>
      </c>
      <c r="F35" s="22">
        <f>SUM(F36:F37)</f>
        <v>0</v>
      </c>
      <c r="G35" s="22">
        <f>SUM(G36:G37)</f>
        <v>383600000</v>
      </c>
      <c r="H35" s="22">
        <f>SUM(H36:H37)</f>
        <v>0</v>
      </c>
      <c r="I35" s="13">
        <f t="shared" si="0"/>
        <v>0</v>
      </c>
    </row>
    <row r="36" spans="2:37" ht="16.350000000000001" customHeight="1" x14ac:dyDescent="0.2">
      <c r="B36" s="14" t="s">
        <v>67</v>
      </c>
      <c r="C36" s="15" t="s">
        <v>68</v>
      </c>
      <c r="D36" s="23">
        <v>39600000</v>
      </c>
      <c r="E36" s="23"/>
      <c r="F36" s="23">
        <v>0</v>
      </c>
      <c r="G36" s="16">
        <f>+D36+E36-F36</f>
        <v>39600000</v>
      </c>
      <c r="H36" s="23">
        <v>0</v>
      </c>
      <c r="I36" s="17">
        <f t="shared" si="0"/>
        <v>0</v>
      </c>
    </row>
    <row r="37" spans="2:37" ht="16.350000000000001" customHeight="1" x14ac:dyDescent="0.2">
      <c r="B37" s="14" t="s">
        <v>69</v>
      </c>
      <c r="C37" s="15" t="s">
        <v>70</v>
      </c>
      <c r="D37" s="23">
        <v>344000000</v>
      </c>
      <c r="E37" s="23"/>
      <c r="F37" s="23">
        <v>0</v>
      </c>
      <c r="G37" s="16">
        <f>+D37+E37-F37</f>
        <v>344000000</v>
      </c>
      <c r="H37" s="23">
        <v>0</v>
      </c>
      <c r="I37" s="17">
        <f t="shared" si="0"/>
        <v>0</v>
      </c>
    </row>
    <row r="38" spans="2:37" ht="16.350000000000001" customHeight="1" x14ac:dyDescent="0.2">
      <c r="B38" s="18" t="s">
        <v>71</v>
      </c>
      <c r="C38" s="19" t="s">
        <v>72</v>
      </c>
      <c r="D38" s="22">
        <f>SUM(D39:D40)</f>
        <v>26874500000</v>
      </c>
      <c r="E38" s="22">
        <f>SUM(E39:E40)</f>
        <v>0</v>
      </c>
      <c r="F38" s="22">
        <f>SUM(F39:F40)</f>
        <v>0</v>
      </c>
      <c r="G38" s="22">
        <f>SUM(G39:G40)</f>
        <v>26874500000</v>
      </c>
      <c r="H38" s="22">
        <f>SUM(H39:H40)</f>
        <v>5162491800</v>
      </c>
      <c r="I38" s="13">
        <f t="shared" ref="I38:I68" si="5">+H38/G38</f>
        <v>0.19209629202403766</v>
      </c>
    </row>
    <row r="39" spans="2:37" ht="16.350000000000001" customHeight="1" x14ac:dyDescent="0.2">
      <c r="B39" s="14" t="s">
        <v>73</v>
      </c>
      <c r="C39" s="15" t="s">
        <v>74</v>
      </c>
      <c r="D39" s="23">
        <v>24634960000</v>
      </c>
      <c r="E39" s="23">
        <v>0</v>
      </c>
      <c r="F39" s="23">
        <v>0</v>
      </c>
      <c r="G39" s="16">
        <f>+D39+E39-F39</f>
        <v>24634960000</v>
      </c>
      <c r="H39" s="23">
        <v>4747557800</v>
      </c>
      <c r="I39" s="17">
        <f t="shared" si="5"/>
        <v>0.19271627800491659</v>
      </c>
    </row>
    <row r="40" spans="2:37" ht="16.350000000000001" customHeight="1" x14ac:dyDescent="0.2">
      <c r="B40" s="14" t="s">
        <v>75</v>
      </c>
      <c r="C40" s="15" t="s">
        <v>76</v>
      </c>
      <c r="D40" s="23">
        <v>2239540000</v>
      </c>
      <c r="E40" s="23">
        <v>0</v>
      </c>
      <c r="F40" s="23">
        <v>0</v>
      </c>
      <c r="G40" s="16">
        <f>+D40+E40-F40</f>
        <v>2239540000</v>
      </c>
      <c r="H40" s="23">
        <v>414934000</v>
      </c>
      <c r="I40" s="17">
        <f t="shared" si="5"/>
        <v>0.18527644069764326</v>
      </c>
    </row>
    <row r="41" spans="2:37" ht="16.350000000000001" customHeight="1" x14ac:dyDescent="0.2">
      <c r="B41" s="18" t="s">
        <v>77</v>
      </c>
      <c r="C41" s="19" t="s">
        <v>78</v>
      </c>
      <c r="D41" s="22">
        <v>2610000</v>
      </c>
      <c r="E41" s="22"/>
      <c r="F41" s="22">
        <v>0</v>
      </c>
      <c r="G41" s="12">
        <f>+D41+E41-F41</f>
        <v>2610000</v>
      </c>
      <c r="H41" s="12">
        <v>245000</v>
      </c>
      <c r="I41" s="13">
        <f t="shared" si="5"/>
        <v>9.3869731800766285E-2</v>
      </c>
    </row>
    <row r="42" spans="2:37" ht="16.350000000000001" customHeight="1" x14ac:dyDescent="0.2">
      <c r="B42" s="14" t="s">
        <v>79</v>
      </c>
      <c r="C42" s="15" t="s">
        <v>80</v>
      </c>
      <c r="D42" s="22">
        <f>+D43+D47</f>
        <v>312630000</v>
      </c>
      <c r="E42" s="22">
        <f>+E43+E47</f>
        <v>0</v>
      </c>
      <c r="F42" s="22">
        <f>+F43+F47</f>
        <v>0</v>
      </c>
      <c r="G42" s="22">
        <f>+G43+G47</f>
        <v>312630000</v>
      </c>
      <c r="H42" s="22">
        <f>+H43+H47</f>
        <v>105367123</v>
      </c>
      <c r="I42" s="13">
        <f t="shared" si="5"/>
        <v>0.33703458721171992</v>
      </c>
    </row>
    <row r="43" spans="2:37" ht="16.350000000000001" customHeight="1" x14ac:dyDescent="0.2">
      <c r="B43" s="18" t="s">
        <v>81</v>
      </c>
      <c r="C43" s="19" t="s">
        <v>82</v>
      </c>
      <c r="D43" s="22">
        <f>SUM(D45:D46)</f>
        <v>88750000</v>
      </c>
      <c r="E43" s="22">
        <f>SUM(E45:E46)</f>
        <v>0</v>
      </c>
      <c r="F43" s="22">
        <f>SUM(F45:F46)</f>
        <v>0</v>
      </c>
      <c r="G43" s="22">
        <f>SUM(G45:G46)</f>
        <v>88750000</v>
      </c>
      <c r="H43" s="22">
        <f>SUM(H45:H46)</f>
        <v>30191157</v>
      </c>
      <c r="I43" s="13">
        <f t="shared" si="5"/>
        <v>0.34018205070422536</v>
      </c>
    </row>
    <row r="44" spans="2:37" s="188" customFormat="1" ht="16.350000000000001" customHeight="1" x14ac:dyDescent="0.2">
      <c r="B44" s="18" t="s">
        <v>83</v>
      </c>
      <c r="C44" s="19" t="s">
        <v>84</v>
      </c>
      <c r="D44" s="12">
        <f>+D45+D46</f>
        <v>88750000</v>
      </c>
      <c r="E44" s="12">
        <f>+E45+E46</f>
        <v>0</v>
      </c>
      <c r="F44" s="12">
        <f>+F45+F46</f>
        <v>0</v>
      </c>
      <c r="G44" s="12">
        <f>+D44+E44-F44</f>
        <v>88750000</v>
      </c>
      <c r="H44" s="12">
        <f>+H45+H46</f>
        <v>30191157</v>
      </c>
      <c r="I44" s="13">
        <f t="shared" si="5"/>
        <v>0.34018205070422536</v>
      </c>
      <c r="J44" s="185"/>
      <c r="K44" s="189"/>
      <c r="L44" s="189"/>
      <c r="M44" s="189"/>
      <c r="N44" s="189"/>
      <c r="O44" s="189"/>
      <c r="P44" s="189"/>
      <c r="Q44" s="189"/>
      <c r="R44" s="189"/>
      <c r="S44" s="189"/>
      <c r="T44" s="189"/>
      <c r="U44" s="189"/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  <c r="AI44" s="189"/>
      <c r="AJ44" s="189"/>
      <c r="AK44" s="189"/>
    </row>
    <row r="45" spans="2:37" ht="16.350000000000001" customHeight="1" x14ac:dyDescent="0.2">
      <c r="B45" s="14" t="s">
        <v>85</v>
      </c>
      <c r="C45" s="15" t="s">
        <v>86</v>
      </c>
      <c r="D45" s="16">
        <v>57790000</v>
      </c>
      <c r="E45" s="22"/>
      <c r="F45" s="22">
        <v>0</v>
      </c>
      <c r="G45" s="16">
        <f>+D45+E45-F45</f>
        <v>57790000</v>
      </c>
      <c r="H45" s="16">
        <v>0</v>
      </c>
      <c r="I45" s="17">
        <f t="shared" si="5"/>
        <v>0</v>
      </c>
    </row>
    <row r="46" spans="2:37" ht="16.350000000000001" customHeight="1" x14ac:dyDescent="0.2">
      <c r="B46" s="14" t="s">
        <v>87</v>
      </c>
      <c r="C46" s="15" t="s">
        <v>88</v>
      </c>
      <c r="D46" s="16">
        <v>30960000</v>
      </c>
      <c r="E46" s="22"/>
      <c r="F46" s="22">
        <v>0</v>
      </c>
      <c r="G46" s="16">
        <f>+D46+E46-F46</f>
        <v>30960000</v>
      </c>
      <c r="H46" s="16">
        <v>30191157</v>
      </c>
      <c r="I46" s="17">
        <f t="shared" si="5"/>
        <v>0.97516656976744187</v>
      </c>
    </row>
    <row r="47" spans="2:37" ht="16.350000000000001" customHeight="1" x14ac:dyDescent="0.2">
      <c r="B47" s="18" t="s">
        <v>89</v>
      </c>
      <c r="C47" s="19" t="s">
        <v>90</v>
      </c>
      <c r="D47" s="22">
        <f>SUM(D48:D54)</f>
        <v>223880000</v>
      </c>
      <c r="E47" s="22">
        <f>SUM(E48:E54)</f>
        <v>0</v>
      </c>
      <c r="F47" s="22">
        <f>SUM(F48:F54)</f>
        <v>0</v>
      </c>
      <c r="G47" s="22">
        <f>SUM(G48:G54)</f>
        <v>223880000</v>
      </c>
      <c r="H47" s="22">
        <f>SUM(H48:H54)</f>
        <v>75175966</v>
      </c>
      <c r="I47" s="13">
        <f t="shared" si="5"/>
        <v>0.33578687689833842</v>
      </c>
    </row>
    <row r="48" spans="2:37" ht="16.350000000000001" customHeight="1" x14ac:dyDescent="0.2">
      <c r="B48" s="14" t="s">
        <v>91</v>
      </c>
      <c r="C48" s="15" t="s">
        <v>92</v>
      </c>
      <c r="D48" s="23">
        <v>31080000</v>
      </c>
      <c r="E48" s="22">
        <v>0</v>
      </c>
      <c r="F48" s="22">
        <v>0</v>
      </c>
      <c r="G48" s="16">
        <f t="shared" ref="G48:G54" si="6">+D48+E48-F48</f>
        <v>31080000</v>
      </c>
      <c r="H48" s="16">
        <v>15706217</v>
      </c>
      <c r="I48" s="17">
        <f t="shared" si="5"/>
        <v>0.50534803732303735</v>
      </c>
    </row>
    <row r="49" spans="2:37" ht="16.350000000000001" customHeight="1" x14ac:dyDescent="0.2">
      <c r="B49" s="14" t="s">
        <v>93</v>
      </c>
      <c r="C49" s="15" t="s">
        <v>94</v>
      </c>
      <c r="D49" s="23">
        <v>59010000</v>
      </c>
      <c r="E49" s="23">
        <v>0</v>
      </c>
      <c r="F49" s="22">
        <v>0</v>
      </c>
      <c r="G49" s="16">
        <f t="shared" si="6"/>
        <v>59010000</v>
      </c>
      <c r="H49" s="16">
        <v>29448352</v>
      </c>
      <c r="I49" s="17">
        <f t="shared" si="5"/>
        <v>0.49904002711404849</v>
      </c>
    </row>
    <row r="50" spans="2:37" ht="16.350000000000001" customHeight="1" x14ac:dyDescent="0.2">
      <c r="B50" s="14" t="s">
        <v>95</v>
      </c>
      <c r="C50" s="15" t="s">
        <v>96</v>
      </c>
      <c r="D50" s="23">
        <v>78910000</v>
      </c>
      <c r="E50" s="23">
        <v>0</v>
      </c>
      <c r="F50" s="22">
        <v>0</v>
      </c>
      <c r="G50" s="16">
        <f t="shared" si="6"/>
        <v>78910000</v>
      </c>
      <c r="H50" s="16">
        <v>25945270</v>
      </c>
      <c r="I50" s="17">
        <f t="shared" si="5"/>
        <v>0.3287957166392092</v>
      </c>
    </row>
    <row r="51" spans="2:37" ht="16.350000000000001" customHeight="1" x14ac:dyDescent="0.2">
      <c r="B51" s="14" t="s">
        <v>97</v>
      </c>
      <c r="C51" s="15" t="s">
        <v>98</v>
      </c>
      <c r="D51" s="23">
        <v>11550000</v>
      </c>
      <c r="E51" s="23">
        <v>0</v>
      </c>
      <c r="F51" s="23">
        <v>0</v>
      </c>
      <c r="G51" s="16">
        <f t="shared" si="6"/>
        <v>11550000</v>
      </c>
      <c r="H51" s="16">
        <v>1984080</v>
      </c>
      <c r="I51" s="17">
        <f t="shared" si="5"/>
        <v>0.17178181818181817</v>
      </c>
      <c r="J51" s="190"/>
    </row>
    <row r="52" spans="2:37" ht="16.350000000000001" customHeight="1" x14ac:dyDescent="0.2">
      <c r="B52" s="14" t="s">
        <v>99</v>
      </c>
      <c r="C52" s="15" t="s">
        <v>100</v>
      </c>
      <c r="D52" s="23">
        <v>5490000</v>
      </c>
      <c r="E52" s="23">
        <v>0</v>
      </c>
      <c r="F52" s="22">
        <v>0</v>
      </c>
      <c r="G52" s="16">
        <f t="shared" si="6"/>
        <v>5490000</v>
      </c>
      <c r="H52" s="16">
        <v>1881915</v>
      </c>
      <c r="I52" s="17">
        <f t="shared" si="5"/>
        <v>0.34278961748633879</v>
      </c>
      <c r="J52" s="187"/>
    </row>
    <row r="53" spans="2:37" ht="16.350000000000001" customHeight="1" x14ac:dyDescent="0.2">
      <c r="B53" s="14" t="s">
        <v>101</v>
      </c>
      <c r="C53" s="15" t="s">
        <v>102</v>
      </c>
      <c r="D53" s="23">
        <v>17200000</v>
      </c>
      <c r="E53" s="23">
        <v>0</v>
      </c>
      <c r="F53" s="22">
        <v>0</v>
      </c>
      <c r="G53" s="16">
        <f t="shared" si="6"/>
        <v>17200000</v>
      </c>
      <c r="H53" s="16">
        <v>210132</v>
      </c>
      <c r="I53" s="17">
        <f t="shared" si="5"/>
        <v>1.2216976744186047E-2</v>
      </c>
    </row>
    <row r="54" spans="2:37" ht="16.350000000000001" customHeight="1" x14ac:dyDescent="0.2">
      <c r="B54" s="14" t="s">
        <v>103</v>
      </c>
      <c r="C54" s="15" t="s">
        <v>104</v>
      </c>
      <c r="D54" s="23">
        <v>20640000</v>
      </c>
      <c r="E54" s="23">
        <v>0</v>
      </c>
      <c r="F54" s="22">
        <v>0</v>
      </c>
      <c r="G54" s="16">
        <f t="shared" si="6"/>
        <v>20640000</v>
      </c>
      <c r="H54" s="16">
        <v>0</v>
      </c>
      <c r="I54" s="17">
        <f t="shared" si="5"/>
        <v>0</v>
      </c>
    </row>
    <row r="55" spans="2:37" ht="16.350000000000001" customHeight="1" x14ac:dyDescent="0.2">
      <c r="B55" s="14" t="s">
        <v>105</v>
      </c>
      <c r="C55" s="15" t="s">
        <v>106</v>
      </c>
      <c r="D55" s="12">
        <f>+D56+D61</f>
        <v>624910000</v>
      </c>
      <c r="E55" s="12">
        <f>+E56+E61</f>
        <v>1812993422</v>
      </c>
      <c r="F55" s="12">
        <f>+F56+F61</f>
        <v>0</v>
      </c>
      <c r="G55" s="12">
        <f>+G56+G61</f>
        <v>2437903422</v>
      </c>
      <c r="H55" s="12">
        <f>+H56+H61</f>
        <v>113851132</v>
      </c>
      <c r="I55" s="13">
        <f t="shared" si="5"/>
        <v>4.6700427495441614E-2</v>
      </c>
    </row>
    <row r="56" spans="2:37" s="188" customFormat="1" ht="16.350000000000001" customHeight="1" x14ac:dyDescent="0.2">
      <c r="B56" s="14" t="s">
        <v>107</v>
      </c>
      <c r="C56" s="15" t="s">
        <v>108</v>
      </c>
      <c r="D56" s="23">
        <f t="shared" ref="D56:G57" si="7">+D57</f>
        <v>624910000</v>
      </c>
      <c r="E56" s="23">
        <f t="shared" si="7"/>
        <v>0</v>
      </c>
      <c r="F56" s="23">
        <f t="shared" si="7"/>
        <v>0</v>
      </c>
      <c r="G56" s="23">
        <f t="shared" si="7"/>
        <v>624910000</v>
      </c>
      <c r="H56" s="23">
        <f t="shared" ref="H56:H57" si="8">+H57</f>
        <v>113851132</v>
      </c>
      <c r="I56" s="17">
        <f t="shared" si="5"/>
        <v>0.18218804627866414</v>
      </c>
      <c r="J56" s="185"/>
      <c r="K56" s="185"/>
      <c r="L56" s="185"/>
      <c r="M56" s="185"/>
      <c r="N56" s="185"/>
      <c r="O56" s="185"/>
      <c r="P56" s="185"/>
      <c r="Q56" s="185"/>
      <c r="R56" s="185"/>
      <c r="S56" s="185"/>
      <c r="T56" s="185"/>
      <c r="U56" s="185"/>
      <c r="V56" s="185"/>
      <c r="W56" s="185"/>
      <c r="X56" s="185"/>
      <c r="Y56" s="185"/>
      <c r="Z56" s="185"/>
      <c r="AA56" s="185"/>
      <c r="AB56" s="185"/>
      <c r="AC56" s="185"/>
      <c r="AD56" s="185"/>
      <c r="AE56" s="185"/>
      <c r="AF56" s="185"/>
      <c r="AG56" s="185"/>
      <c r="AH56" s="185"/>
      <c r="AI56" s="185"/>
      <c r="AJ56" s="185"/>
      <c r="AK56" s="185"/>
    </row>
    <row r="57" spans="2:37" s="188" customFormat="1" ht="16.350000000000001" customHeight="1" x14ac:dyDescent="0.2">
      <c r="B57" s="14" t="s">
        <v>109</v>
      </c>
      <c r="C57" s="15" t="s">
        <v>110</v>
      </c>
      <c r="D57" s="23">
        <f t="shared" si="7"/>
        <v>624910000</v>
      </c>
      <c r="E57" s="23">
        <f t="shared" si="7"/>
        <v>0</v>
      </c>
      <c r="F57" s="23">
        <f t="shared" si="7"/>
        <v>0</v>
      </c>
      <c r="G57" s="23">
        <f t="shared" si="7"/>
        <v>624910000</v>
      </c>
      <c r="H57" s="23">
        <f t="shared" si="8"/>
        <v>113851132</v>
      </c>
      <c r="I57" s="17">
        <f t="shared" si="5"/>
        <v>0.18218804627866414</v>
      </c>
      <c r="J57" s="185"/>
      <c r="K57" s="185"/>
      <c r="L57" s="185"/>
      <c r="M57" s="185"/>
      <c r="N57" s="185"/>
      <c r="O57" s="185"/>
      <c r="P57" s="185"/>
      <c r="Q57" s="185"/>
      <c r="R57" s="185"/>
      <c r="S57" s="185"/>
      <c r="T57" s="185"/>
      <c r="U57" s="185"/>
      <c r="V57" s="185"/>
      <c r="W57" s="185"/>
      <c r="X57" s="185"/>
      <c r="Y57" s="185"/>
      <c r="Z57" s="185"/>
      <c r="AA57" s="185"/>
      <c r="AB57" s="185"/>
      <c r="AC57" s="185"/>
      <c r="AD57" s="185"/>
      <c r="AE57" s="185"/>
      <c r="AF57" s="185"/>
      <c r="AG57" s="185"/>
      <c r="AH57" s="185"/>
      <c r="AI57" s="185"/>
      <c r="AJ57" s="185"/>
      <c r="AK57" s="185"/>
    </row>
    <row r="58" spans="2:37" ht="16.350000000000001" customHeight="1" x14ac:dyDescent="0.2">
      <c r="B58" s="18" t="s">
        <v>111</v>
      </c>
      <c r="C58" s="19" t="s">
        <v>112</v>
      </c>
      <c r="D58" s="22">
        <f>SUM(D59:D60)</f>
        <v>624910000</v>
      </c>
      <c r="E58" s="22">
        <f>SUM(E59:E60)</f>
        <v>0</v>
      </c>
      <c r="F58" s="22">
        <f>SUM(F59:F60)</f>
        <v>0</v>
      </c>
      <c r="G58" s="22">
        <f>SUM(G59:G60)</f>
        <v>624910000</v>
      </c>
      <c r="H58" s="22">
        <f>SUM(H59:H60)</f>
        <v>113851132</v>
      </c>
      <c r="I58" s="13">
        <f t="shared" si="5"/>
        <v>0.18218804627866414</v>
      </c>
    </row>
    <row r="59" spans="2:37" ht="16.350000000000001" customHeight="1" x14ac:dyDescent="0.2">
      <c r="B59" s="14" t="s">
        <v>113</v>
      </c>
      <c r="C59" s="15" t="s">
        <v>114</v>
      </c>
      <c r="D59" s="23">
        <v>448960000</v>
      </c>
      <c r="E59" s="22">
        <v>0</v>
      </c>
      <c r="F59" s="22">
        <v>0</v>
      </c>
      <c r="G59" s="16">
        <f>+D59+E59-F59</f>
        <v>448960000</v>
      </c>
      <c r="H59" s="23">
        <v>0</v>
      </c>
      <c r="I59" s="17">
        <f t="shared" si="5"/>
        <v>0</v>
      </c>
    </row>
    <row r="60" spans="2:37" ht="16.350000000000001" customHeight="1" x14ac:dyDescent="0.2">
      <c r="B60" s="14" t="s">
        <v>115</v>
      </c>
      <c r="C60" s="15" t="s">
        <v>116</v>
      </c>
      <c r="D60" s="23">
        <v>175950000</v>
      </c>
      <c r="E60" s="22">
        <v>0</v>
      </c>
      <c r="F60" s="22">
        <v>0</v>
      </c>
      <c r="G60" s="16">
        <f>+D60+E60-F60</f>
        <v>175950000</v>
      </c>
      <c r="H60" s="23">
        <v>113851132</v>
      </c>
      <c r="I60" s="17">
        <f t="shared" si="5"/>
        <v>0.64706525717533392</v>
      </c>
    </row>
    <row r="61" spans="2:37" s="188" customFormat="1" ht="16.350000000000001" customHeight="1" x14ac:dyDescent="0.2">
      <c r="B61" s="18" t="s">
        <v>117</v>
      </c>
      <c r="C61" s="19" t="s">
        <v>118</v>
      </c>
      <c r="D61" s="22">
        <f t="shared" ref="D61:H62" si="9">+D62</f>
        <v>0</v>
      </c>
      <c r="E61" s="22">
        <f t="shared" si="9"/>
        <v>1812993422</v>
      </c>
      <c r="F61" s="22">
        <f t="shared" si="9"/>
        <v>0</v>
      </c>
      <c r="G61" s="22">
        <f t="shared" si="9"/>
        <v>1812993422</v>
      </c>
      <c r="H61" s="22">
        <f t="shared" si="9"/>
        <v>0</v>
      </c>
      <c r="I61" s="13">
        <f t="shared" si="5"/>
        <v>0</v>
      </c>
      <c r="J61" s="189"/>
      <c r="K61" s="189"/>
      <c r="L61" s="189"/>
      <c r="M61" s="189"/>
      <c r="N61" s="189"/>
      <c r="O61" s="189"/>
      <c r="P61" s="189"/>
      <c r="Q61" s="189"/>
      <c r="R61" s="189"/>
      <c r="S61" s="189"/>
      <c r="T61" s="189"/>
      <c r="U61" s="189"/>
      <c r="V61" s="189"/>
      <c r="W61" s="189"/>
      <c r="X61" s="189"/>
      <c r="Y61" s="189"/>
      <c r="Z61" s="189"/>
      <c r="AA61" s="189"/>
      <c r="AB61" s="189"/>
      <c r="AC61" s="189"/>
      <c r="AD61" s="189"/>
      <c r="AE61" s="189"/>
      <c r="AF61" s="189"/>
      <c r="AG61" s="189"/>
      <c r="AH61" s="189"/>
      <c r="AI61" s="189"/>
      <c r="AJ61" s="189"/>
      <c r="AK61" s="189"/>
    </row>
    <row r="62" spans="2:37" s="188" customFormat="1" ht="16.350000000000001" customHeight="1" x14ac:dyDescent="0.2">
      <c r="B62" s="14" t="s">
        <v>119</v>
      </c>
      <c r="C62" s="15" t="s">
        <v>120</v>
      </c>
      <c r="D62" s="23">
        <f t="shared" si="9"/>
        <v>0</v>
      </c>
      <c r="E62" s="23">
        <f t="shared" si="9"/>
        <v>1812993422</v>
      </c>
      <c r="F62" s="23">
        <f t="shared" si="9"/>
        <v>0</v>
      </c>
      <c r="G62" s="23">
        <f t="shared" si="9"/>
        <v>1812993422</v>
      </c>
      <c r="H62" s="23">
        <f t="shared" si="9"/>
        <v>0</v>
      </c>
      <c r="I62" s="17">
        <f t="shared" si="5"/>
        <v>0</v>
      </c>
      <c r="J62" s="185"/>
      <c r="K62" s="185"/>
      <c r="L62" s="185"/>
      <c r="M62" s="185"/>
      <c r="N62" s="185"/>
      <c r="O62" s="185"/>
      <c r="P62" s="185"/>
      <c r="Q62" s="185"/>
      <c r="R62" s="185"/>
      <c r="S62" s="185"/>
      <c r="T62" s="185"/>
      <c r="U62" s="185"/>
      <c r="V62" s="185"/>
      <c r="W62" s="185"/>
      <c r="X62" s="185"/>
      <c r="Y62" s="185"/>
      <c r="Z62" s="185"/>
      <c r="AA62" s="185"/>
      <c r="AB62" s="185"/>
      <c r="AC62" s="185"/>
      <c r="AD62" s="185"/>
      <c r="AE62" s="185"/>
      <c r="AF62" s="185"/>
      <c r="AG62" s="185"/>
      <c r="AH62" s="185"/>
      <c r="AI62" s="185"/>
      <c r="AJ62" s="185"/>
      <c r="AK62" s="185"/>
    </row>
    <row r="63" spans="2:37" ht="16.350000000000001" customHeight="1" x14ac:dyDescent="0.2">
      <c r="B63" s="18" t="s">
        <v>320</v>
      </c>
      <c r="C63" s="19" t="s">
        <v>326</v>
      </c>
      <c r="D63" s="22">
        <v>0</v>
      </c>
      <c r="E63" s="22">
        <v>1812993422</v>
      </c>
      <c r="F63" s="22">
        <f>SUM(F64:F65)</f>
        <v>0</v>
      </c>
      <c r="G63" s="16">
        <f>+D63+E63-F63</f>
        <v>1812993422</v>
      </c>
      <c r="H63" s="23">
        <v>0</v>
      </c>
      <c r="I63" s="13">
        <f t="shared" si="5"/>
        <v>0</v>
      </c>
    </row>
    <row r="64" spans="2:37" s="188" customFormat="1" ht="16.350000000000001" customHeight="1" x14ac:dyDescent="0.2">
      <c r="B64" s="18" t="s">
        <v>121</v>
      </c>
      <c r="C64" s="19" t="s">
        <v>122</v>
      </c>
      <c r="D64" s="22">
        <f>+D65+D76+D82</f>
        <v>759010000</v>
      </c>
      <c r="E64" s="22">
        <f t="shared" ref="E64:F64" si="10">+E65+E76+E82</f>
        <v>392018091</v>
      </c>
      <c r="F64" s="22">
        <f t="shared" si="10"/>
        <v>0</v>
      </c>
      <c r="G64" s="22">
        <f>+G65+G76+G82</f>
        <v>1151028091</v>
      </c>
      <c r="H64" s="22">
        <f>+H65+H76+H82</f>
        <v>593213349</v>
      </c>
      <c r="I64" s="13">
        <f t="shared" si="5"/>
        <v>0.51537695182106547</v>
      </c>
      <c r="J64" s="185"/>
      <c r="K64" s="185"/>
      <c r="L64" s="185"/>
      <c r="M64" s="185"/>
      <c r="N64" s="185"/>
      <c r="O64" s="185"/>
      <c r="P64" s="185"/>
      <c r="Q64" s="185"/>
      <c r="R64" s="185"/>
      <c r="S64" s="185"/>
      <c r="T64" s="185"/>
      <c r="U64" s="185"/>
      <c r="V64" s="185"/>
      <c r="W64" s="185"/>
      <c r="X64" s="185"/>
      <c r="Y64" s="185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  <c r="AK64" s="185"/>
    </row>
    <row r="65" spans="2:37" s="188" customFormat="1" ht="16.350000000000001" customHeight="1" x14ac:dyDescent="0.2">
      <c r="B65" s="14" t="s">
        <v>123</v>
      </c>
      <c r="C65" s="15" t="s">
        <v>124</v>
      </c>
      <c r="D65" s="22">
        <f>+D66</f>
        <v>33840000</v>
      </c>
      <c r="E65" s="22">
        <f>+E66</f>
        <v>0</v>
      </c>
      <c r="F65" s="22">
        <f>+F66</f>
        <v>0</v>
      </c>
      <c r="G65" s="22">
        <f>+G66</f>
        <v>33840000</v>
      </c>
      <c r="H65" s="22">
        <f>+H66</f>
        <v>2751033</v>
      </c>
      <c r="I65" s="13">
        <f t="shared" si="5"/>
        <v>8.1295301418439714E-2</v>
      </c>
      <c r="J65" s="185"/>
      <c r="K65" s="185"/>
      <c r="L65" s="185"/>
      <c r="M65" s="185"/>
      <c r="N65" s="185"/>
      <c r="O65" s="185"/>
      <c r="P65" s="185"/>
      <c r="Q65" s="185"/>
      <c r="R65" s="185"/>
      <c r="S65" s="185"/>
      <c r="T65" s="185"/>
      <c r="U65" s="185"/>
      <c r="V65" s="185"/>
      <c r="W65" s="185"/>
      <c r="X65" s="185"/>
      <c r="Y65" s="185"/>
      <c r="Z65" s="185"/>
      <c r="AA65" s="185"/>
      <c r="AB65" s="185"/>
      <c r="AC65" s="185"/>
      <c r="AD65" s="185"/>
      <c r="AE65" s="185"/>
      <c r="AF65" s="185"/>
      <c r="AG65" s="185"/>
      <c r="AH65" s="185"/>
      <c r="AI65" s="185"/>
      <c r="AJ65" s="185"/>
      <c r="AK65" s="185"/>
    </row>
    <row r="66" spans="2:37" s="188" customFormat="1" ht="16.350000000000001" customHeight="1" x14ac:dyDescent="0.2">
      <c r="B66" s="18" t="s">
        <v>125</v>
      </c>
      <c r="C66" s="19" t="s">
        <v>126</v>
      </c>
      <c r="D66" s="22">
        <f>SUM(D67:D75)</f>
        <v>33840000</v>
      </c>
      <c r="E66" s="22">
        <f>SUM(E67:E75)</f>
        <v>0</v>
      </c>
      <c r="F66" s="22">
        <f>SUM(F67:F75)</f>
        <v>0</v>
      </c>
      <c r="G66" s="22">
        <f>SUM(G67:G75)</f>
        <v>33840000</v>
      </c>
      <c r="H66" s="22">
        <f>SUM(H67:H75)</f>
        <v>2751033</v>
      </c>
      <c r="I66" s="13">
        <f>+H66/G66</f>
        <v>8.1295301418439714E-2</v>
      </c>
      <c r="J66" s="185"/>
      <c r="K66" s="185"/>
      <c r="L66" s="185"/>
      <c r="M66" s="185"/>
      <c r="N66" s="185"/>
      <c r="O66" s="185"/>
      <c r="P66" s="185"/>
      <c r="Q66" s="185"/>
      <c r="R66" s="185"/>
      <c r="S66" s="185"/>
      <c r="T66" s="185"/>
      <c r="U66" s="185"/>
      <c r="V66" s="185"/>
      <c r="W66" s="185"/>
      <c r="X66" s="185"/>
      <c r="Y66" s="185"/>
      <c r="Z66" s="185"/>
      <c r="AA66" s="185"/>
      <c r="AB66" s="185"/>
      <c r="AC66" s="185"/>
      <c r="AD66" s="185"/>
      <c r="AE66" s="185"/>
      <c r="AF66" s="185"/>
      <c r="AG66" s="185"/>
      <c r="AH66" s="185"/>
      <c r="AI66" s="185"/>
      <c r="AJ66" s="185"/>
      <c r="AK66" s="185"/>
    </row>
    <row r="67" spans="2:37" s="188" customFormat="1" ht="16.350000000000001" customHeight="1" x14ac:dyDescent="0.2">
      <c r="B67" s="14" t="s">
        <v>127</v>
      </c>
      <c r="C67" s="15" t="s">
        <v>128</v>
      </c>
      <c r="D67" s="23">
        <v>24040000</v>
      </c>
      <c r="E67" s="22">
        <v>0</v>
      </c>
      <c r="F67" s="22">
        <v>0</v>
      </c>
      <c r="G67" s="16">
        <f>+D67+E67-F67</f>
        <v>24040000</v>
      </c>
      <c r="H67" s="23">
        <v>1188865</v>
      </c>
      <c r="I67" s="17">
        <f t="shared" si="5"/>
        <v>4.9453618968386022E-2</v>
      </c>
      <c r="J67" s="185"/>
      <c r="K67" s="185"/>
      <c r="L67" s="185"/>
      <c r="M67" s="185"/>
      <c r="N67" s="185"/>
      <c r="O67" s="185"/>
      <c r="P67" s="185"/>
      <c r="Q67" s="185"/>
      <c r="R67" s="185"/>
      <c r="S67" s="185"/>
      <c r="T67" s="185"/>
      <c r="U67" s="185"/>
      <c r="V67" s="185"/>
      <c r="W67" s="185"/>
      <c r="X67" s="185"/>
      <c r="Y67" s="185"/>
      <c r="Z67" s="185"/>
      <c r="AA67" s="185"/>
      <c r="AB67" s="185"/>
      <c r="AC67" s="185"/>
      <c r="AD67" s="185"/>
      <c r="AE67" s="185"/>
      <c r="AF67" s="185"/>
      <c r="AG67" s="185"/>
      <c r="AH67" s="185"/>
      <c r="AI67" s="185"/>
      <c r="AJ67" s="185"/>
      <c r="AK67" s="185"/>
    </row>
    <row r="68" spans="2:37" s="188" customFormat="1" ht="16.350000000000001" customHeight="1" x14ac:dyDescent="0.2">
      <c r="B68" s="14" t="s">
        <v>129</v>
      </c>
      <c r="C68" s="15" t="s">
        <v>130</v>
      </c>
      <c r="D68" s="23">
        <v>2500000</v>
      </c>
      <c r="E68" s="23"/>
      <c r="F68" s="22">
        <v>0</v>
      </c>
      <c r="G68" s="16">
        <f>+D68+E68-F68</f>
        <v>2500000</v>
      </c>
      <c r="H68" s="23">
        <v>110536</v>
      </c>
      <c r="I68" s="17">
        <f t="shared" si="5"/>
        <v>4.4214400000000001E-2</v>
      </c>
      <c r="J68" s="185"/>
      <c r="K68" s="185"/>
      <c r="L68" s="185"/>
      <c r="M68" s="185"/>
      <c r="N68" s="185"/>
      <c r="O68" s="185"/>
      <c r="P68" s="185"/>
      <c r="Q68" s="185"/>
      <c r="R68" s="185"/>
      <c r="S68" s="185"/>
      <c r="T68" s="185"/>
      <c r="U68" s="185"/>
      <c r="V68" s="185"/>
      <c r="W68" s="185"/>
      <c r="X68" s="185"/>
      <c r="Y68" s="185"/>
      <c r="Z68" s="185"/>
      <c r="AA68" s="185"/>
      <c r="AB68" s="185"/>
      <c r="AC68" s="185"/>
      <c r="AD68" s="185"/>
      <c r="AE68" s="185"/>
      <c r="AF68" s="185"/>
      <c r="AG68" s="185"/>
      <c r="AH68" s="185"/>
      <c r="AI68" s="185"/>
      <c r="AJ68" s="185"/>
      <c r="AK68" s="185"/>
    </row>
    <row r="69" spans="2:37" s="188" customFormat="1" ht="16.350000000000001" customHeight="1" x14ac:dyDescent="0.2">
      <c r="B69" s="14" t="s">
        <v>131</v>
      </c>
      <c r="C69" s="15" t="s">
        <v>132</v>
      </c>
      <c r="D69" s="23">
        <v>3670000</v>
      </c>
      <c r="E69" s="22">
        <v>0</v>
      </c>
      <c r="F69" s="22">
        <v>0</v>
      </c>
      <c r="G69" s="16">
        <f>+D69+E69-F69</f>
        <v>3670000</v>
      </c>
      <c r="H69" s="23">
        <v>534634</v>
      </c>
      <c r="I69" s="17">
        <f t="shared" ref="I69:I90" si="11">+H69/G69</f>
        <v>0.14567683923705721</v>
      </c>
      <c r="J69" s="185"/>
      <c r="K69" s="185"/>
      <c r="L69" s="185"/>
      <c r="M69" s="185"/>
      <c r="N69" s="185"/>
      <c r="O69" s="185"/>
      <c r="P69" s="185"/>
      <c r="Q69" s="185"/>
      <c r="R69" s="185"/>
      <c r="S69" s="185"/>
      <c r="T69" s="185"/>
      <c r="U69" s="185"/>
      <c r="V69" s="185"/>
      <c r="W69" s="185"/>
      <c r="X69" s="185"/>
      <c r="Y69" s="185"/>
      <c r="Z69" s="185"/>
      <c r="AA69" s="185"/>
      <c r="AB69" s="185"/>
      <c r="AC69" s="185"/>
      <c r="AD69" s="185"/>
      <c r="AE69" s="185"/>
      <c r="AF69" s="185"/>
      <c r="AG69" s="185"/>
      <c r="AH69" s="185"/>
      <c r="AI69" s="185"/>
      <c r="AJ69" s="185"/>
      <c r="AK69" s="185"/>
    </row>
    <row r="70" spans="2:37" s="188" customFormat="1" ht="16.350000000000001" customHeight="1" x14ac:dyDescent="0.2">
      <c r="B70" s="14" t="s">
        <v>133</v>
      </c>
      <c r="C70" s="15" t="s">
        <v>134</v>
      </c>
      <c r="D70" s="23">
        <v>1230000</v>
      </c>
      <c r="E70" s="22">
        <v>0</v>
      </c>
      <c r="F70" s="22">
        <v>0</v>
      </c>
      <c r="G70" s="16">
        <f t="shared" ref="G70:G75" si="12">+D70+E70-F70</f>
        <v>1230000</v>
      </c>
      <c r="H70" s="23">
        <v>295119</v>
      </c>
      <c r="I70" s="17">
        <f t="shared" si="11"/>
        <v>0.23993414634146343</v>
      </c>
      <c r="J70" s="185"/>
      <c r="K70" s="185"/>
      <c r="L70" s="185"/>
      <c r="M70" s="185"/>
      <c r="N70" s="185"/>
      <c r="O70" s="185"/>
      <c r="P70" s="185"/>
      <c r="Q70" s="185"/>
      <c r="R70" s="185"/>
      <c r="S70" s="185"/>
      <c r="T70" s="185"/>
      <c r="U70" s="185"/>
      <c r="V70" s="185"/>
      <c r="W70" s="185"/>
      <c r="X70" s="185"/>
      <c r="Y70" s="185"/>
      <c r="Z70" s="185"/>
      <c r="AA70" s="185"/>
      <c r="AB70" s="185"/>
      <c r="AC70" s="185"/>
      <c r="AD70" s="185"/>
      <c r="AE70" s="185"/>
      <c r="AF70" s="185"/>
      <c r="AG70" s="185"/>
      <c r="AH70" s="185"/>
      <c r="AI70" s="185"/>
      <c r="AJ70" s="185"/>
      <c r="AK70" s="185"/>
    </row>
    <row r="71" spans="2:37" s="188" customFormat="1" ht="16.350000000000001" customHeight="1" x14ac:dyDescent="0.2">
      <c r="B71" s="14" t="s">
        <v>135</v>
      </c>
      <c r="C71" s="15" t="s">
        <v>136</v>
      </c>
      <c r="D71" s="23">
        <v>150000</v>
      </c>
      <c r="E71" s="23"/>
      <c r="F71" s="22">
        <v>0</v>
      </c>
      <c r="G71" s="16">
        <f t="shared" si="12"/>
        <v>150000</v>
      </c>
      <c r="H71" s="23">
        <v>95623</v>
      </c>
      <c r="I71" s="17">
        <f t="shared" si="11"/>
        <v>0.63748666666666665</v>
      </c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</row>
    <row r="72" spans="2:37" s="188" customFormat="1" ht="16.350000000000001" customHeight="1" x14ac:dyDescent="0.2">
      <c r="B72" s="14" t="s">
        <v>137</v>
      </c>
      <c r="C72" s="15" t="s">
        <v>138</v>
      </c>
      <c r="D72" s="23">
        <v>230000</v>
      </c>
      <c r="E72" s="23"/>
      <c r="F72" s="22">
        <v>0</v>
      </c>
      <c r="G72" s="16">
        <f t="shared" si="12"/>
        <v>230000</v>
      </c>
      <c r="H72" s="23">
        <v>63226</v>
      </c>
      <c r="I72" s="17">
        <f t="shared" si="11"/>
        <v>0.27489565217391304</v>
      </c>
      <c r="J72" s="185"/>
      <c r="K72" s="185"/>
      <c r="L72" s="185"/>
      <c r="M72" s="185"/>
      <c r="N72" s="185"/>
      <c r="O72" s="185"/>
      <c r="P72" s="185"/>
      <c r="Q72" s="185"/>
      <c r="R72" s="185"/>
      <c r="S72" s="185"/>
      <c r="T72" s="185"/>
      <c r="U72" s="185"/>
      <c r="V72" s="185"/>
      <c r="W72" s="185"/>
      <c r="X72" s="185"/>
      <c r="Y72" s="185"/>
      <c r="Z72" s="185"/>
      <c r="AA72" s="185"/>
      <c r="AB72" s="185"/>
      <c r="AC72" s="185"/>
      <c r="AD72" s="185"/>
      <c r="AE72" s="185"/>
      <c r="AF72" s="185"/>
      <c r="AG72" s="185"/>
      <c r="AH72" s="185"/>
      <c r="AI72" s="185"/>
      <c r="AJ72" s="185"/>
      <c r="AK72" s="185"/>
    </row>
    <row r="73" spans="2:37" s="188" customFormat="1" ht="16.350000000000001" customHeight="1" x14ac:dyDescent="0.2">
      <c r="B73" s="14" t="s">
        <v>139</v>
      </c>
      <c r="C73" s="29" t="s">
        <v>140</v>
      </c>
      <c r="D73" s="23">
        <v>1360000</v>
      </c>
      <c r="E73" s="23"/>
      <c r="F73" s="22">
        <v>0</v>
      </c>
      <c r="G73" s="16">
        <f t="shared" si="12"/>
        <v>1360000</v>
      </c>
      <c r="H73" s="23">
        <v>348861</v>
      </c>
      <c r="I73" s="17">
        <f t="shared" si="11"/>
        <v>0.25651544117647057</v>
      </c>
      <c r="J73" s="185"/>
      <c r="K73" s="185"/>
      <c r="L73" s="185"/>
      <c r="M73" s="185"/>
      <c r="N73" s="185"/>
      <c r="O73" s="185"/>
      <c r="P73" s="185"/>
      <c r="Q73" s="185"/>
      <c r="R73" s="185"/>
      <c r="S73" s="185"/>
      <c r="T73" s="185"/>
      <c r="U73" s="185"/>
      <c r="V73" s="185"/>
      <c r="W73" s="185"/>
      <c r="X73" s="185"/>
      <c r="Y73" s="185"/>
      <c r="Z73" s="185"/>
      <c r="AA73" s="185"/>
      <c r="AB73" s="185"/>
      <c r="AC73" s="185"/>
      <c r="AD73" s="185"/>
      <c r="AE73" s="185"/>
      <c r="AF73" s="185"/>
      <c r="AG73" s="185"/>
      <c r="AH73" s="185"/>
      <c r="AI73" s="185"/>
      <c r="AJ73" s="185"/>
      <c r="AK73" s="185"/>
    </row>
    <row r="74" spans="2:37" s="188" customFormat="1" ht="16.350000000000001" customHeight="1" x14ac:dyDescent="0.2">
      <c r="B74" s="14" t="s">
        <v>141</v>
      </c>
      <c r="C74" s="15" t="s">
        <v>142</v>
      </c>
      <c r="D74" s="23">
        <v>330000</v>
      </c>
      <c r="E74" s="23"/>
      <c r="F74" s="22">
        <v>0</v>
      </c>
      <c r="G74" s="16">
        <f t="shared" ref="G74" si="13">+D74+E74-F74</f>
        <v>330000</v>
      </c>
      <c r="H74" s="23">
        <v>99754</v>
      </c>
      <c r="I74" s="17">
        <f t="shared" ref="I74" si="14">+H74/G74</f>
        <v>0.30228484848484849</v>
      </c>
      <c r="J74" s="185"/>
      <c r="K74" s="185"/>
      <c r="L74" s="185"/>
      <c r="M74" s="185"/>
      <c r="N74" s="185"/>
      <c r="O74" s="185"/>
      <c r="P74" s="185"/>
      <c r="Q74" s="185"/>
      <c r="R74" s="185"/>
      <c r="S74" s="185"/>
      <c r="T74" s="185"/>
      <c r="U74" s="185"/>
      <c r="V74" s="185"/>
      <c r="W74" s="185"/>
      <c r="X74" s="185"/>
      <c r="Y74" s="185"/>
      <c r="Z74" s="185"/>
      <c r="AA74" s="185"/>
      <c r="AB74" s="185"/>
      <c r="AC74" s="185"/>
      <c r="AD74" s="185"/>
      <c r="AE74" s="185"/>
      <c r="AF74" s="185"/>
      <c r="AG74" s="185"/>
      <c r="AH74" s="185"/>
      <c r="AI74" s="185"/>
      <c r="AJ74" s="185"/>
      <c r="AK74" s="185"/>
    </row>
    <row r="75" spans="2:37" s="188" customFormat="1" ht="16.350000000000001" customHeight="1" x14ac:dyDescent="0.2">
      <c r="B75" s="14" t="s">
        <v>322</v>
      </c>
      <c r="C75" s="15" t="s">
        <v>323</v>
      </c>
      <c r="D75" s="23">
        <v>330000</v>
      </c>
      <c r="E75" s="23"/>
      <c r="F75" s="22">
        <v>0</v>
      </c>
      <c r="G75" s="16">
        <f t="shared" si="12"/>
        <v>330000</v>
      </c>
      <c r="H75" s="23">
        <v>14415</v>
      </c>
      <c r="I75" s="17">
        <f t="shared" si="11"/>
        <v>4.3681818181818183E-2</v>
      </c>
      <c r="J75" s="185"/>
      <c r="K75" s="185"/>
      <c r="L75" s="185"/>
      <c r="M75" s="185"/>
      <c r="N75" s="185"/>
      <c r="O75" s="185"/>
      <c r="P75" s="185"/>
      <c r="Q75" s="185"/>
      <c r="R75" s="185"/>
      <c r="S75" s="185"/>
      <c r="T75" s="185"/>
      <c r="U75" s="185"/>
      <c r="V75" s="185"/>
      <c r="W75" s="185"/>
      <c r="X75" s="185"/>
      <c r="Y75" s="185"/>
      <c r="Z75" s="185"/>
      <c r="AA75" s="185"/>
      <c r="AB75" s="185"/>
      <c r="AC75" s="185"/>
      <c r="AD75" s="185"/>
      <c r="AE75" s="185"/>
      <c r="AF75" s="185"/>
      <c r="AG75" s="185"/>
      <c r="AH75" s="185"/>
      <c r="AI75" s="185"/>
      <c r="AJ75" s="185"/>
      <c r="AK75" s="185"/>
    </row>
    <row r="76" spans="2:37" s="188" customFormat="1" ht="16.350000000000001" customHeight="1" x14ac:dyDescent="0.2">
      <c r="B76" s="14" t="s">
        <v>143</v>
      </c>
      <c r="C76" s="15" t="s">
        <v>144</v>
      </c>
      <c r="D76" s="23">
        <f>+D77</f>
        <v>725170000</v>
      </c>
      <c r="E76" s="23">
        <f>SUM(E77:E79)</f>
        <v>0</v>
      </c>
      <c r="F76" s="23">
        <f>SUM(F77:F79)</f>
        <v>0</v>
      </c>
      <c r="G76" s="23">
        <f t="shared" ref="G76:G78" si="15">+G77</f>
        <v>725170000</v>
      </c>
      <c r="H76" s="23">
        <f t="shared" ref="H76:H78" si="16">+H77</f>
        <v>198444225</v>
      </c>
      <c r="I76" s="17">
        <f t="shared" si="11"/>
        <v>0.27365200573658588</v>
      </c>
      <c r="J76" s="185"/>
      <c r="K76" s="185"/>
      <c r="L76" s="185"/>
      <c r="M76" s="185"/>
      <c r="N76" s="185"/>
      <c r="O76" s="185"/>
      <c r="P76" s="185"/>
      <c r="Q76" s="185"/>
      <c r="R76" s="185"/>
      <c r="S76" s="185"/>
      <c r="T76" s="185"/>
      <c r="U76" s="185"/>
      <c r="V76" s="185"/>
      <c r="W76" s="185"/>
      <c r="X76" s="185"/>
      <c r="Y76" s="185"/>
      <c r="Z76" s="185"/>
      <c r="AA76" s="185"/>
      <c r="AB76" s="185"/>
      <c r="AC76" s="185"/>
      <c r="AD76" s="185"/>
      <c r="AE76" s="185"/>
      <c r="AF76" s="185"/>
      <c r="AG76" s="185"/>
      <c r="AH76" s="185"/>
      <c r="AI76" s="185"/>
      <c r="AJ76" s="185"/>
      <c r="AK76" s="185"/>
    </row>
    <row r="77" spans="2:37" ht="16.350000000000001" customHeight="1" x14ac:dyDescent="0.2">
      <c r="B77" s="14" t="s">
        <v>145</v>
      </c>
      <c r="C77" s="15" t="s">
        <v>146</v>
      </c>
      <c r="D77" s="23">
        <f>+D78</f>
        <v>725170000</v>
      </c>
      <c r="E77" s="23">
        <v>0</v>
      </c>
      <c r="F77" s="23">
        <v>0</v>
      </c>
      <c r="G77" s="23">
        <f t="shared" si="15"/>
        <v>725170000</v>
      </c>
      <c r="H77" s="23">
        <f t="shared" si="16"/>
        <v>198444225</v>
      </c>
      <c r="I77" s="17">
        <f t="shared" si="11"/>
        <v>0.27365200573658588</v>
      </c>
    </row>
    <row r="78" spans="2:37" ht="16.350000000000001" customHeight="1" x14ac:dyDescent="0.2">
      <c r="B78" s="14" t="s">
        <v>147</v>
      </c>
      <c r="C78" s="15" t="s">
        <v>148</v>
      </c>
      <c r="D78" s="23">
        <f>+D79</f>
        <v>725170000</v>
      </c>
      <c r="E78" s="23">
        <v>0</v>
      </c>
      <c r="F78" s="23">
        <v>0</v>
      </c>
      <c r="G78" s="23">
        <f t="shared" si="15"/>
        <v>725170000</v>
      </c>
      <c r="H78" s="23">
        <f t="shared" si="16"/>
        <v>198444225</v>
      </c>
      <c r="I78" s="17">
        <f t="shared" si="11"/>
        <v>0.27365200573658588</v>
      </c>
    </row>
    <row r="79" spans="2:37" ht="16.350000000000001" customHeight="1" x14ac:dyDescent="0.2">
      <c r="B79" s="18" t="s">
        <v>149</v>
      </c>
      <c r="C79" s="19" t="s">
        <v>150</v>
      </c>
      <c r="D79" s="22">
        <f>SUM(D80:D81)</f>
        <v>725170000</v>
      </c>
      <c r="E79" s="22">
        <f>SUM(E80:E81)</f>
        <v>0</v>
      </c>
      <c r="F79" s="22">
        <f>SUM(F80:F81)</f>
        <v>0</v>
      </c>
      <c r="G79" s="22">
        <f>SUM(G80:G81)</f>
        <v>725170000</v>
      </c>
      <c r="H79" s="22">
        <f>SUM(H80:H81)</f>
        <v>198444225</v>
      </c>
      <c r="I79" s="13">
        <f t="shared" si="11"/>
        <v>0.27365200573658588</v>
      </c>
    </row>
    <row r="80" spans="2:37" ht="16.350000000000001" customHeight="1" x14ac:dyDescent="0.2">
      <c r="B80" s="14" t="s">
        <v>151</v>
      </c>
      <c r="C80" s="15" t="s">
        <v>152</v>
      </c>
      <c r="D80" s="23">
        <v>317580000</v>
      </c>
      <c r="E80" s="23"/>
      <c r="F80" s="23">
        <v>0</v>
      </c>
      <c r="G80" s="23">
        <f>+E80+D80</f>
        <v>317580000</v>
      </c>
      <c r="H80" s="23">
        <v>0</v>
      </c>
      <c r="I80" s="17">
        <f t="shared" si="11"/>
        <v>0</v>
      </c>
    </row>
    <row r="81" spans="2:37" ht="16.350000000000001" customHeight="1" x14ac:dyDescent="0.2">
      <c r="B81" s="14" t="s">
        <v>153</v>
      </c>
      <c r="C81" s="15" t="s">
        <v>154</v>
      </c>
      <c r="D81" s="23">
        <v>407590000</v>
      </c>
      <c r="E81" s="23"/>
      <c r="F81" s="23">
        <v>0</v>
      </c>
      <c r="G81" s="23">
        <f>+E81+D81</f>
        <v>407590000</v>
      </c>
      <c r="H81" s="23">
        <v>198444225</v>
      </c>
      <c r="I81" s="17">
        <f t="shared" si="11"/>
        <v>0.48687216320321891</v>
      </c>
    </row>
    <row r="82" spans="2:37" s="211" customFormat="1" ht="16.5" customHeight="1" x14ac:dyDescent="0.2">
      <c r="B82" s="18" t="s">
        <v>336</v>
      </c>
      <c r="C82" s="19" t="s">
        <v>337</v>
      </c>
      <c r="D82" s="212">
        <f>+D83</f>
        <v>0</v>
      </c>
      <c r="E82" s="212">
        <f>+E83</f>
        <v>392018091</v>
      </c>
      <c r="F82" s="212">
        <f>+F83</f>
        <v>0</v>
      </c>
      <c r="G82" s="212">
        <f>+G83</f>
        <v>392018091</v>
      </c>
      <c r="H82" s="212">
        <f>+H83</f>
        <v>392018091</v>
      </c>
      <c r="I82" s="37">
        <f t="shared" si="11"/>
        <v>1</v>
      </c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</row>
    <row r="83" spans="2:37" s="211" customFormat="1" ht="16.5" customHeight="1" x14ac:dyDescent="0.2">
      <c r="B83" s="18" t="s">
        <v>338</v>
      </c>
      <c r="C83" s="19" t="s">
        <v>339</v>
      </c>
      <c r="D83" s="22">
        <v>0</v>
      </c>
      <c r="E83" s="212">
        <f>(ROUND(SUM(E84:E85),1))</f>
        <v>392018091</v>
      </c>
      <c r="F83" s="213">
        <v>0</v>
      </c>
      <c r="G83" s="212">
        <f>(ROUND(SUM(G84),1))</f>
        <v>392018091</v>
      </c>
      <c r="H83" s="214">
        <f>(ROUND(SUM(H84),1))</f>
        <v>392018091</v>
      </c>
      <c r="I83" s="215">
        <f t="shared" si="11"/>
        <v>1</v>
      </c>
      <c r="J83" s="216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</row>
    <row r="84" spans="2:37" s="211" customFormat="1" ht="16.5" customHeight="1" x14ac:dyDescent="0.2">
      <c r="B84" s="14" t="s">
        <v>338</v>
      </c>
      <c r="C84" s="15" t="s">
        <v>340</v>
      </c>
      <c r="D84" s="22">
        <v>0</v>
      </c>
      <c r="E84" s="217">
        <v>392018091</v>
      </c>
      <c r="F84" s="213">
        <v>0</v>
      </c>
      <c r="G84" s="23">
        <f>+E84+D84</f>
        <v>392018091</v>
      </c>
      <c r="H84" s="23">
        <f>+F84+E84</f>
        <v>392018091</v>
      </c>
      <c r="I84" s="215">
        <f t="shared" si="11"/>
        <v>1</v>
      </c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</row>
    <row r="85" spans="2:37" ht="16.350000000000001" customHeight="1" x14ac:dyDescent="0.2">
      <c r="B85" s="30"/>
      <c r="C85" s="31" t="s">
        <v>155</v>
      </c>
      <c r="D85" s="32">
        <f>+D86</f>
        <v>7110300000</v>
      </c>
      <c r="E85" s="32">
        <f>+E86</f>
        <v>0</v>
      </c>
      <c r="F85" s="32">
        <f>+F86</f>
        <v>0</v>
      </c>
      <c r="G85" s="32">
        <f>+G86</f>
        <v>7110300000</v>
      </c>
      <c r="H85" s="32">
        <f>+H86</f>
        <v>1997511363</v>
      </c>
      <c r="I85" s="33">
        <f t="shared" si="11"/>
        <v>0.28093207923716301</v>
      </c>
    </row>
    <row r="86" spans="2:37" ht="16.350000000000001" customHeight="1" x14ac:dyDescent="0.2">
      <c r="B86" s="34"/>
      <c r="C86" s="35" t="s">
        <v>156</v>
      </c>
      <c r="D86" s="36">
        <f>+D87+D88+D89</f>
        <v>7110300000</v>
      </c>
      <c r="E86" s="36">
        <f>+E87+E88+E89</f>
        <v>0</v>
      </c>
      <c r="F86" s="36">
        <f>+F87+F88+F89</f>
        <v>0</v>
      </c>
      <c r="G86" s="22">
        <f>+G87+G88+G89</f>
        <v>7110300000</v>
      </c>
      <c r="H86" s="22">
        <f>+H87+H88+H89</f>
        <v>1997511363</v>
      </c>
      <c r="I86" s="37">
        <f t="shared" si="11"/>
        <v>0.28093207923716301</v>
      </c>
    </row>
    <row r="87" spans="2:37" ht="16.350000000000001" customHeight="1" x14ac:dyDescent="0.2">
      <c r="B87" s="14" t="s">
        <v>157</v>
      </c>
      <c r="C87" s="38" t="s">
        <v>158</v>
      </c>
      <c r="D87" s="23">
        <v>7011400000</v>
      </c>
      <c r="E87" s="39">
        <v>0</v>
      </c>
      <c r="F87" s="39">
        <v>0</v>
      </c>
      <c r="G87" s="23">
        <f>+E87+D87</f>
        <v>7011400000</v>
      </c>
      <c r="H87" s="16">
        <v>1993811363</v>
      </c>
      <c r="I87" s="37">
        <f t="shared" si="11"/>
        <v>0.28436708260832361</v>
      </c>
    </row>
    <row r="88" spans="2:37" ht="16.350000000000001" customHeight="1" x14ac:dyDescent="0.2">
      <c r="B88" s="14" t="s">
        <v>159</v>
      </c>
      <c r="C88" s="38" t="s">
        <v>160</v>
      </c>
      <c r="D88" s="23">
        <v>75700000</v>
      </c>
      <c r="E88" s="39"/>
      <c r="F88" s="39">
        <v>0</v>
      </c>
      <c r="G88" s="23">
        <f>+E88+D88</f>
        <v>75700000</v>
      </c>
      <c r="H88" s="23">
        <v>0</v>
      </c>
      <c r="I88" s="37">
        <f t="shared" si="11"/>
        <v>0</v>
      </c>
    </row>
    <row r="89" spans="2:37" ht="16.350000000000001" customHeight="1" x14ac:dyDescent="0.2">
      <c r="B89" s="14" t="s">
        <v>161</v>
      </c>
      <c r="C89" s="38" t="s">
        <v>162</v>
      </c>
      <c r="D89" s="23">
        <v>23200000</v>
      </c>
      <c r="E89" s="39"/>
      <c r="F89" s="39">
        <v>0</v>
      </c>
      <c r="G89" s="23">
        <f>+E89+D89</f>
        <v>23200000</v>
      </c>
      <c r="H89" s="23">
        <v>3700000</v>
      </c>
      <c r="I89" s="37">
        <f t="shared" si="11"/>
        <v>0.15948275862068967</v>
      </c>
    </row>
    <row r="90" spans="2:37" ht="16.5" customHeight="1" thickBot="1" x14ac:dyDescent="0.25">
      <c r="B90" s="40"/>
      <c r="C90" s="41" t="s">
        <v>325</v>
      </c>
      <c r="D90" s="42">
        <f>+D6+D85</f>
        <v>111896760000</v>
      </c>
      <c r="E90" s="42">
        <f>+E6+E85</f>
        <v>2205011513</v>
      </c>
      <c r="F90" s="42">
        <f>+F6+F85</f>
        <v>0</v>
      </c>
      <c r="G90" s="42">
        <f>+G6+G85</f>
        <v>114101771513</v>
      </c>
      <c r="H90" s="42">
        <f>+H6+H85</f>
        <v>22911823956.970001</v>
      </c>
      <c r="I90" s="43">
        <f t="shared" si="11"/>
        <v>0.20080164973038636</v>
      </c>
      <c r="K90" s="187"/>
    </row>
    <row r="91" spans="2:37" ht="16.5" customHeight="1" thickBot="1" x14ac:dyDescent="0.3">
      <c r="B91" s="44"/>
      <c r="C91" s="45"/>
      <c r="D91" s="46"/>
      <c r="E91" s="46"/>
      <c r="F91" s="46"/>
      <c r="G91" s="46"/>
      <c r="H91" s="181"/>
      <c r="I91" s="182"/>
      <c r="K91" s="191"/>
    </row>
    <row r="92" spans="2:37" x14ac:dyDescent="0.2">
      <c r="B92" s="250" t="s">
        <v>0</v>
      </c>
      <c r="C92" s="251"/>
      <c r="D92" s="251"/>
      <c r="E92" s="251"/>
      <c r="F92" s="251"/>
      <c r="G92" s="251"/>
      <c r="H92" s="251"/>
      <c r="I92" s="252"/>
    </row>
    <row r="93" spans="2:37" x14ac:dyDescent="0.2">
      <c r="B93" s="244" t="s">
        <v>1</v>
      </c>
      <c r="C93" s="245"/>
      <c r="D93" s="245"/>
      <c r="E93" s="245"/>
      <c r="F93" s="245"/>
      <c r="G93" s="245"/>
      <c r="H93" s="245"/>
      <c r="I93" s="246"/>
    </row>
    <row r="94" spans="2:37" x14ac:dyDescent="0.2">
      <c r="B94" s="244" t="s">
        <v>163</v>
      </c>
      <c r="C94" s="245"/>
      <c r="D94" s="245"/>
      <c r="E94" s="245"/>
      <c r="F94" s="245"/>
      <c r="G94" s="245"/>
      <c r="H94" s="245"/>
      <c r="I94" s="246"/>
    </row>
    <row r="95" spans="2:37" ht="13.5" thickBot="1" x14ac:dyDescent="0.25">
      <c r="B95" s="247" t="s">
        <v>335</v>
      </c>
      <c r="C95" s="248"/>
      <c r="D95" s="248"/>
      <c r="E95" s="248"/>
      <c r="F95" s="248"/>
      <c r="G95" s="248"/>
      <c r="H95" s="248"/>
      <c r="I95" s="249"/>
    </row>
    <row r="96" spans="2:37" ht="24" x14ac:dyDescent="0.2">
      <c r="B96" s="47" t="s">
        <v>2</v>
      </c>
      <c r="C96" s="47" t="s">
        <v>3</v>
      </c>
      <c r="D96" s="47" t="s">
        <v>4</v>
      </c>
      <c r="E96" s="47" t="s">
        <v>5</v>
      </c>
      <c r="F96" s="47" t="s">
        <v>6</v>
      </c>
      <c r="G96" s="47" t="s">
        <v>7</v>
      </c>
      <c r="H96" s="47" t="s">
        <v>343</v>
      </c>
      <c r="I96" s="48" t="s">
        <v>8</v>
      </c>
    </row>
    <row r="97" spans="2:9" ht="24" x14ac:dyDescent="0.2">
      <c r="B97" s="198" t="s">
        <v>330</v>
      </c>
      <c r="C97" s="199" t="s">
        <v>331</v>
      </c>
      <c r="D97" s="200">
        <v>0</v>
      </c>
      <c r="E97" s="203">
        <v>44000000</v>
      </c>
      <c r="F97" s="204">
        <v>0</v>
      </c>
      <c r="G97" s="206">
        <f>+E97+D97</f>
        <v>44000000</v>
      </c>
      <c r="H97" s="210">
        <v>0</v>
      </c>
      <c r="I97" s="208">
        <f>+H97/G97</f>
        <v>0</v>
      </c>
    </row>
    <row r="98" spans="2:9" ht="15" customHeight="1" x14ac:dyDescent="0.2">
      <c r="B98" s="14" t="s">
        <v>164</v>
      </c>
      <c r="C98" s="29" t="s">
        <v>165</v>
      </c>
      <c r="D98" s="200">
        <v>0</v>
      </c>
      <c r="E98" s="204">
        <f>661079293+755468314</f>
        <v>1416547607</v>
      </c>
      <c r="F98" s="204">
        <v>0</v>
      </c>
      <c r="G98" s="207">
        <f>+E98+D98</f>
        <v>1416547607</v>
      </c>
      <c r="H98" s="210">
        <v>393878258.32999998</v>
      </c>
      <c r="I98" s="208">
        <f>+H98/G98</f>
        <v>0.27805508010010704</v>
      </c>
    </row>
    <row r="99" spans="2:9" ht="15" customHeight="1" x14ac:dyDescent="0.2">
      <c r="B99" s="14" t="s">
        <v>166</v>
      </c>
      <c r="C99" s="29" t="s">
        <v>167</v>
      </c>
      <c r="D99" s="201">
        <v>1005507392.96</v>
      </c>
      <c r="E99" s="204">
        <v>0</v>
      </c>
      <c r="F99" s="204">
        <v>0</v>
      </c>
      <c r="G99" s="207">
        <f>+E99+D99</f>
        <v>1005507392.96</v>
      </c>
      <c r="H99" s="210">
        <v>0</v>
      </c>
      <c r="I99" s="208">
        <f>+H99/G99</f>
        <v>0</v>
      </c>
    </row>
    <row r="100" spans="2:9" ht="15" customHeight="1" x14ac:dyDescent="0.2">
      <c r="B100" s="14" t="s">
        <v>168</v>
      </c>
      <c r="C100" s="29" t="s">
        <v>169</v>
      </c>
      <c r="D100" s="202">
        <v>30544809290</v>
      </c>
      <c r="E100" s="205"/>
      <c r="F100" s="205"/>
      <c r="G100" s="207">
        <f t="shared" ref="G100" si="17">+E100+D100</f>
        <v>30544809290</v>
      </c>
      <c r="H100" s="210">
        <v>4293127840.5500002</v>
      </c>
      <c r="I100" s="208">
        <f>+H100/G100</f>
        <v>0.140551797190481</v>
      </c>
    </row>
    <row r="101" spans="2:9" ht="15" customHeight="1" thickBot="1" x14ac:dyDescent="0.25">
      <c r="B101" s="40"/>
      <c r="C101" s="41" t="s">
        <v>170</v>
      </c>
      <c r="D101" s="42">
        <f>SUM(D97:D100)</f>
        <v>31550316682.959999</v>
      </c>
      <c r="E101" s="42">
        <f>SUM(E97:E100)</f>
        <v>1460547607</v>
      </c>
      <c r="F101" s="42">
        <f>SUM(F97:F100)</f>
        <v>0</v>
      </c>
      <c r="G101" s="42">
        <f>SUM(G97:G100)</f>
        <v>33010864289.959999</v>
      </c>
      <c r="H101" s="42">
        <f>SUM(H97:H100)</f>
        <v>4687006098.8800001</v>
      </c>
      <c r="I101" s="209">
        <f>+H101/G101</f>
        <v>0.14198374382780146</v>
      </c>
    </row>
    <row r="102" spans="2:9" x14ac:dyDescent="0.2">
      <c r="B102" s="183"/>
    </row>
    <row r="103" spans="2:9" x14ac:dyDescent="0.2">
      <c r="B103" s="183"/>
      <c r="D103" s="184"/>
      <c r="G103" s="183"/>
      <c r="H103" s="192"/>
    </row>
    <row r="104" spans="2:9" x14ac:dyDescent="0.2">
      <c r="B104" s="183"/>
      <c r="D104" s="184"/>
      <c r="H104" s="192"/>
    </row>
    <row r="105" spans="2:9" x14ac:dyDescent="0.2">
      <c r="B105" s="183"/>
      <c r="D105" s="192"/>
      <c r="E105" s="192"/>
      <c r="G105" s="193"/>
      <c r="H105" s="192"/>
    </row>
    <row r="106" spans="2:9" x14ac:dyDescent="0.2">
      <c r="B106" s="183"/>
      <c r="D106" s="192"/>
      <c r="E106" s="192"/>
      <c r="G106" s="194"/>
      <c r="H106" s="192"/>
    </row>
    <row r="107" spans="2:9" x14ac:dyDescent="0.2">
      <c r="B107" s="183"/>
      <c r="D107" s="192"/>
      <c r="E107" s="192"/>
      <c r="G107" s="183"/>
      <c r="H107" s="192"/>
    </row>
    <row r="108" spans="2:9" x14ac:dyDescent="0.2">
      <c r="B108" s="183"/>
      <c r="D108" s="192"/>
      <c r="E108" s="192"/>
      <c r="G108" s="183"/>
    </row>
    <row r="109" spans="2:9" x14ac:dyDescent="0.2">
      <c r="B109" s="183"/>
      <c r="D109" s="192"/>
      <c r="E109" s="192"/>
      <c r="F109" s="184"/>
      <c r="G109" s="183"/>
    </row>
    <row r="110" spans="2:9" x14ac:dyDescent="0.2">
      <c r="B110" s="183"/>
      <c r="G110" s="183"/>
    </row>
    <row r="111" spans="2:9" x14ac:dyDescent="0.2">
      <c r="B111" s="183"/>
      <c r="D111" s="194"/>
      <c r="G111" s="183"/>
    </row>
    <row r="112" spans="2:9" x14ac:dyDescent="0.2">
      <c r="B112" s="183"/>
      <c r="G112" s="183"/>
    </row>
    <row r="113" spans="2:7" x14ac:dyDescent="0.2">
      <c r="B113" s="183"/>
      <c r="D113" s="184"/>
      <c r="G113" s="183"/>
    </row>
    <row r="114" spans="2:7" x14ac:dyDescent="0.2">
      <c r="B114" s="183"/>
      <c r="D114" s="192"/>
      <c r="G114" s="183"/>
    </row>
    <row r="115" spans="2:7" x14ac:dyDescent="0.2">
      <c r="B115" s="183"/>
      <c r="D115" s="184"/>
      <c r="G115" s="183"/>
    </row>
    <row r="116" spans="2:7" x14ac:dyDescent="0.2">
      <c r="B116" s="183"/>
      <c r="G116" s="183"/>
    </row>
    <row r="117" spans="2:7" x14ac:dyDescent="0.2">
      <c r="B117" s="183"/>
      <c r="D117" s="192"/>
      <c r="G117" s="183"/>
    </row>
    <row r="118" spans="2:7" x14ac:dyDescent="0.2">
      <c r="B118" s="183"/>
      <c r="D118" s="192"/>
      <c r="G118" s="183"/>
    </row>
    <row r="119" spans="2:7" x14ac:dyDescent="0.2">
      <c r="B119" s="183"/>
      <c r="G119" s="183"/>
    </row>
    <row r="120" spans="2:7" x14ac:dyDescent="0.2">
      <c r="B120" s="183"/>
      <c r="D120" s="195"/>
      <c r="G120" s="183"/>
    </row>
    <row r="121" spans="2:7" x14ac:dyDescent="0.2">
      <c r="B121" s="183"/>
      <c r="G121" s="183"/>
    </row>
    <row r="122" spans="2:7" x14ac:dyDescent="0.2">
      <c r="B122" s="183"/>
      <c r="G122" s="183"/>
    </row>
    <row r="123" spans="2:7" x14ac:dyDescent="0.2">
      <c r="B123" s="183"/>
      <c r="G123" s="183"/>
    </row>
    <row r="124" spans="2:7" x14ac:dyDescent="0.2">
      <c r="B124" s="183"/>
      <c r="G124" s="183"/>
    </row>
    <row r="125" spans="2:7" x14ac:dyDescent="0.2">
      <c r="B125" s="183"/>
      <c r="G125" s="183"/>
    </row>
    <row r="126" spans="2:7" x14ac:dyDescent="0.2">
      <c r="B126" s="183"/>
      <c r="G126" s="183"/>
    </row>
    <row r="127" spans="2:7" x14ac:dyDescent="0.2">
      <c r="B127" s="183"/>
      <c r="G127" s="183"/>
    </row>
  </sheetData>
  <mergeCells count="8">
    <mergeCell ref="B94:I94"/>
    <mergeCell ref="B95:I95"/>
    <mergeCell ref="B1:I1"/>
    <mergeCell ref="B2:I2"/>
    <mergeCell ref="B3:I3"/>
    <mergeCell ref="B4:I4"/>
    <mergeCell ref="B92:I92"/>
    <mergeCell ref="B93:I93"/>
  </mergeCells>
  <pageMargins left="0.56999999999999995" right="0.72" top="0.35433070866141736" bottom="0.31496062992125984" header="0.31496062992125984" footer="0.31496062992125984"/>
  <pageSetup scale="67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2"/>
  <sheetViews>
    <sheetView showGridLines="0" tabSelected="1" zoomScale="90" zoomScaleNormal="90" workbookViewId="0">
      <selection activeCell="R26" sqref="R26"/>
    </sheetView>
  </sheetViews>
  <sheetFormatPr baseColWidth="10" defaultColWidth="11.42578125" defaultRowHeight="12.75" x14ac:dyDescent="0.2"/>
  <cols>
    <col min="1" max="1" width="21.42578125" style="152" customWidth="1"/>
    <col min="2" max="2" width="42.28515625" style="49" customWidth="1"/>
    <col min="3" max="3" width="18.7109375" style="49" customWidth="1"/>
    <col min="4" max="4" width="17.5703125" style="49" customWidth="1"/>
    <col min="5" max="5" width="17.7109375" style="49" customWidth="1"/>
    <col min="6" max="6" width="22" style="49" customWidth="1"/>
    <col min="7" max="7" width="17.28515625" style="157" customWidth="1"/>
    <col min="8" max="8" width="13.7109375" style="157" customWidth="1"/>
    <col min="9" max="9" width="22.42578125" style="49" customWidth="1"/>
    <col min="10" max="10" width="17.85546875" style="49" customWidth="1"/>
    <col min="11" max="11" width="15.140625" style="49" customWidth="1"/>
    <col min="12" max="13" width="17.28515625" style="49" customWidth="1"/>
    <col min="14" max="14" width="9.140625" style="49" customWidth="1"/>
    <col min="15" max="15" width="17.5703125" style="49" customWidth="1"/>
    <col min="16" max="16" width="20.42578125" style="49" customWidth="1"/>
    <col min="17" max="17" width="17.140625" style="49" customWidth="1"/>
    <col min="18" max="18" width="9.7109375" style="49" customWidth="1"/>
    <col min="19" max="16384" width="11.42578125" style="49"/>
  </cols>
  <sheetData>
    <row r="1" spans="1:18" x14ac:dyDescent="0.2">
      <c r="A1" s="230" t="s">
        <v>171</v>
      </c>
      <c r="B1" s="230"/>
      <c r="C1" s="231"/>
      <c r="D1" s="231"/>
      <c r="E1" s="231"/>
      <c r="F1" s="231"/>
      <c r="G1" s="231"/>
      <c r="H1" s="231"/>
      <c r="I1" s="232"/>
      <c r="J1" s="231"/>
      <c r="K1" s="231"/>
      <c r="L1" s="231"/>
      <c r="M1" s="231"/>
      <c r="N1" s="231"/>
      <c r="O1" s="231"/>
      <c r="P1" s="231"/>
      <c r="Q1" s="231"/>
      <c r="R1" s="232"/>
    </row>
    <row r="2" spans="1:18" x14ac:dyDescent="0.2">
      <c r="A2" s="233" t="s">
        <v>1</v>
      </c>
      <c r="B2" s="233"/>
      <c r="C2" s="234"/>
      <c r="D2" s="234"/>
      <c r="E2" s="234"/>
      <c r="F2" s="234"/>
      <c r="G2" s="234"/>
      <c r="H2" s="234"/>
      <c r="I2" s="235"/>
      <c r="J2" s="234"/>
      <c r="K2" s="234"/>
      <c r="L2" s="234"/>
      <c r="M2" s="234"/>
      <c r="N2" s="234"/>
      <c r="O2" s="234"/>
      <c r="P2" s="234"/>
      <c r="Q2" s="234"/>
      <c r="R2" s="235"/>
    </row>
    <row r="3" spans="1:18" x14ac:dyDescent="0.2">
      <c r="A3" s="233" t="s">
        <v>324</v>
      </c>
      <c r="B3" s="233"/>
      <c r="C3" s="234"/>
      <c r="D3" s="234"/>
      <c r="E3" s="234"/>
      <c r="F3" s="234"/>
      <c r="G3" s="234"/>
      <c r="H3" s="234"/>
      <c r="I3" s="235"/>
      <c r="J3" s="234"/>
      <c r="K3" s="234"/>
      <c r="L3" s="234"/>
      <c r="M3" s="234"/>
      <c r="N3" s="234"/>
      <c r="O3" s="234"/>
      <c r="P3" s="234"/>
      <c r="Q3" s="234"/>
      <c r="R3" s="235"/>
    </row>
    <row r="4" spans="1:18" ht="13.5" thickBot="1" x14ac:dyDescent="0.25">
      <c r="A4" s="236" t="s">
        <v>341</v>
      </c>
      <c r="B4" s="236"/>
      <c r="C4" s="237"/>
      <c r="D4" s="237"/>
      <c r="E4" s="237"/>
      <c r="F4" s="237"/>
      <c r="G4" s="237"/>
      <c r="H4" s="237"/>
      <c r="I4" s="238"/>
      <c r="J4" s="237"/>
      <c r="K4" s="237"/>
      <c r="L4" s="237"/>
      <c r="M4" s="237"/>
      <c r="N4" s="237"/>
      <c r="O4" s="237"/>
      <c r="P4" s="237"/>
      <c r="Q4" s="237"/>
      <c r="R4" s="238"/>
    </row>
    <row r="5" spans="1:18" s="53" customFormat="1" ht="12" thickBot="1" x14ac:dyDescent="0.25">
      <c r="A5" s="50"/>
      <c r="B5" s="239" t="s">
        <v>172</v>
      </c>
      <c r="C5" s="241" t="s">
        <v>173</v>
      </c>
      <c r="D5" s="242"/>
      <c r="E5" s="242"/>
      <c r="F5" s="242"/>
      <c r="G5" s="242"/>
      <c r="H5" s="51"/>
      <c r="I5" s="241" t="s">
        <v>174</v>
      </c>
      <c r="J5" s="228"/>
      <c r="K5" s="228"/>
      <c r="L5" s="228"/>
      <c r="M5" s="228"/>
      <c r="N5" s="52"/>
      <c r="O5" s="227" t="s">
        <v>175</v>
      </c>
      <c r="P5" s="243"/>
      <c r="Q5" s="243"/>
      <c r="R5" s="229"/>
    </row>
    <row r="6" spans="1:18" s="53" customFormat="1" ht="34.5" thickBot="1" x14ac:dyDescent="0.25">
      <c r="A6" s="54"/>
      <c r="B6" s="240"/>
      <c r="C6" s="55" t="s">
        <v>176</v>
      </c>
      <c r="D6" s="56" t="s">
        <v>177</v>
      </c>
      <c r="E6" s="56" t="s">
        <v>178</v>
      </c>
      <c r="F6" s="56" t="s">
        <v>179</v>
      </c>
      <c r="G6" s="56" t="s">
        <v>180</v>
      </c>
      <c r="H6" s="56" t="s">
        <v>181</v>
      </c>
      <c r="I6" s="55" t="s">
        <v>176</v>
      </c>
      <c r="J6" s="56" t="s">
        <v>177</v>
      </c>
      <c r="K6" s="56" t="s">
        <v>178</v>
      </c>
      <c r="L6" s="56" t="s">
        <v>179</v>
      </c>
      <c r="M6" s="56" t="s">
        <v>180</v>
      </c>
      <c r="N6" s="55" t="s">
        <v>181</v>
      </c>
      <c r="O6" s="55" t="s">
        <v>182</v>
      </c>
      <c r="P6" s="55" t="s">
        <v>180</v>
      </c>
      <c r="Q6" s="56" t="s">
        <v>183</v>
      </c>
      <c r="R6" s="56" t="s">
        <v>181</v>
      </c>
    </row>
    <row r="7" spans="1:18" s="68" customFormat="1" ht="12" x14ac:dyDescent="0.2">
      <c r="A7" s="57" t="s">
        <v>184</v>
      </c>
      <c r="B7" s="58" t="s">
        <v>185</v>
      </c>
      <c r="C7" s="59">
        <v>10881980000</v>
      </c>
      <c r="D7" s="59">
        <v>0</v>
      </c>
      <c r="E7" s="59">
        <v>0</v>
      </c>
      <c r="F7" s="59">
        <f>+C7+D7-E7</f>
        <v>10881980000</v>
      </c>
      <c r="G7" s="59">
        <v>874041956</v>
      </c>
      <c r="H7" s="60">
        <f>+G7/F7</f>
        <v>8.0320121522002436E-2</v>
      </c>
      <c r="I7" s="61"/>
      <c r="J7" s="62"/>
      <c r="K7" s="62"/>
      <c r="L7" s="63"/>
      <c r="M7" s="63"/>
      <c r="N7" s="64"/>
      <c r="O7" s="65">
        <f>+L7+F7</f>
        <v>10881980000</v>
      </c>
      <c r="P7" s="66">
        <f>+G7+M7</f>
        <v>874041956</v>
      </c>
      <c r="Q7" s="66">
        <f>+O7-P7</f>
        <v>10007938044</v>
      </c>
      <c r="R7" s="67">
        <f>+P7/O7</f>
        <v>8.0320121522002436E-2</v>
      </c>
    </row>
    <row r="8" spans="1:18" s="68" customFormat="1" ht="12" x14ac:dyDescent="0.2">
      <c r="A8" s="69" t="s">
        <v>186</v>
      </c>
      <c r="B8" s="70" t="s">
        <v>185</v>
      </c>
      <c r="C8" s="59"/>
      <c r="D8" s="59"/>
      <c r="E8" s="59"/>
      <c r="F8" s="71"/>
      <c r="G8" s="59"/>
      <c r="H8" s="72"/>
      <c r="I8" s="61">
        <v>7011400000</v>
      </c>
      <c r="J8" s="62"/>
      <c r="K8" s="62">
        <v>0</v>
      </c>
      <c r="L8" s="62">
        <f>I8+J8-K8</f>
        <v>7011400000</v>
      </c>
      <c r="M8" s="62">
        <v>1993811363</v>
      </c>
      <c r="N8" s="64">
        <f>+M8/L8</f>
        <v>0.28436708260832361</v>
      </c>
      <c r="O8" s="74">
        <f>+L8+F8</f>
        <v>7011400000</v>
      </c>
      <c r="P8" s="75">
        <f>+G8+M8</f>
        <v>1993811363</v>
      </c>
      <c r="Q8" s="75">
        <f>+O8-P8</f>
        <v>5017588637</v>
      </c>
      <c r="R8" s="67">
        <f>+P8/O8</f>
        <v>0.28436708260832361</v>
      </c>
    </row>
    <row r="9" spans="1:18" s="68" customFormat="1" ht="12" x14ac:dyDescent="0.2">
      <c r="A9" s="76"/>
      <c r="B9" s="77"/>
      <c r="C9" s="59"/>
      <c r="D9" s="59"/>
      <c r="E9" s="59"/>
      <c r="F9" s="71"/>
      <c r="G9" s="59"/>
      <c r="H9" s="78"/>
      <c r="I9" s="61"/>
      <c r="J9" s="59"/>
      <c r="K9" s="59"/>
      <c r="L9" s="59"/>
      <c r="M9" s="59"/>
      <c r="N9" s="79"/>
      <c r="O9" s="74"/>
      <c r="P9" s="75"/>
      <c r="Q9" s="75"/>
      <c r="R9" s="80"/>
    </row>
    <row r="10" spans="1:18" s="68" customFormat="1" ht="12" x14ac:dyDescent="0.2">
      <c r="A10" s="76" t="s">
        <v>187</v>
      </c>
      <c r="B10" s="70" t="s">
        <v>188</v>
      </c>
      <c r="C10" s="81">
        <f>SUM(C11:C12)</f>
        <v>15165240000</v>
      </c>
      <c r="D10" s="81">
        <f>SUM(D11:D12)</f>
        <v>0</v>
      </c>
      <c r="E10" s="81">
        <f>SUM(E11:E12)</f>
        <v>0</v>
      </c>
      <c r="F10" s="75">
        <f>SUM(F11:F12)</f>
        <v>15165240000</v>
      </c>
      <c r="G10" s="75">
        <f>SUM(G11:G12)</f>
        <v>5319986760</v>
      </c>
      <c r="H10" s="60">
        <f>+G10/F10</f>
        <v>0.35080135625944592</v>
      </c>
      <c r="I10" s="82"/>
      <c r="J10" s="81"/>
      <c r="K10" s="81"/>
      <c r="L10" s="81"/>
      <c r="M10" s="81"/>
      <c r="N10" s="64"/>
      <c r="O10" s="74">
        <f>SUM(O11:O12)</f>
        <v>15165240000</v>
      </c>
      <c r="P10" s="75">
        <f>+G10+M10</f>
        <v>5319986760</v>
      </c>
      <c r="Q10" s="75">
        <f>SUM(Q11:Q12)</f>
        <v>9845253240</v>
      </c>
      <c r="R10" s="67">
        <f>+P10/O10</f>
        <v>0.35080135625944592</v>
      </c>
    </row>
    <row r="11" spans="1:18" s="68" customFormat="1" ht="12" x14ac:dyDescent="0.2">
      <c r="A11" s="83" t="s">
        <v>189</v>
      </c>
      <c r="B11" s="84" t="s">
        <v>190</v>
      </c>
      <c r="C11" s="85">
        <v>87810000</v>
      </c>
      <c r="D11" s="85"/>
      <c r="E11" s="85">
        <v>0</v>
      </c>
      <c r="F11" s="85">
        <f>+C11+D11-E11</f>
        <v>87810000</v>
      </c>
      <c r="G11" s="85">
        <v>41970000</v>
      </c>
      <c r="H11" s="86">
        <f>+G11/F11</f>
        <v>0.477963785445849</v>
      </c>
      <c r="I11" s="73"/>
      <c r="J11" s="85"/>
      <c r="K11" s="85"/>
      <c r="L11" s="62"/>
      <c r="M11" s="85"/>
      <c r="N11" s="87"/>
      <c r="O11" s="88">
        <f>+L11+F11</f>
        <v>87810000</v>
      </c>
      <c r="P11" s="89">
        <f>+G11+M11</f>
        <v>41970000</v>
      </c>
      <c r="Q11" s="89">
        <f>+O11-P11</f>
        <v>45840000</v>
      </c>
      <c r="R11" s="80">
        <f>+P11/O11</f>
        <v>0.477963785445849</v>
      </c>
    </row>
    <row r="12" spans="1:18" s="68" customFormat="1" ht="12" x14ac:dyDescent="0.2">
      <c r="A12" s="83" t="s">
        <v>191</v>
      </c>
      <c r="B12" s="84" t="s">
        <v>192</v>
      </c>
      <c r="C12" s="85">
        <v>15077430000</v>
      </c>
      <c r="D12" s="85">
        <v>0</v>
      </c>
      <c r="E12" s="85"/>
      <c r="F12" s="85">
        <f>+C12+D12-E12</f>
        <v>15077430000</v>
      </c>
      <c r="G12" s="85">
        <v>5278016760</v>
      </c>
      <c r="H12" s="86">
        <f>+G12/F12</f>
        <v>0.35006077030369231</v>
      </c>
      <c r="I12" s="73"/>
      <c r="J12" s="85"/>
      <c r="K12" s="85"/>
      <c r="L12" s="62"/>
      <c r="M12" s="85"/>
      <c r="N12" s="87"/>
      <c r="O12" s="90">
        <f>+L12+F12</f>
        <v>15077430000</v>
      </c>
      <c r="P12" s="91">
        <f>+G12+M12</f>
        <v>5278016760</v>
      </c>
      <c r="Q12" s="89">
        <f>+O12-P12</f>
        <v>9799413240</v>
      </c>
      <c r="R12" s="80">
        <f>+P12/O12</f>
        <v>0.35006077030369231</v>
      </c>
    </row>
    <row r="13" spans="1:18" s="68" customFormat="1" ht="12" x14ac:dyDescent="0.2">
      <c r="A13" s="83"/>
      <c r="B13" s="84"/>
      <c r="C13" s="85"/>
      <c r="D13" s="85"/>
      <c r="E13" s="85"/>
      <c r="F13" s="71"/>
      <c r="G13" s="85"/>
      <c r="H13" s="86"/>
      <c r="I13" s="73"/>
      <c r="J13" s="85"/>
      <c r="K13" s="85"/>
      <c r="L13" s="59"/>
      <c r="M13" s="85"/>
      <c r="N13" s="92"/>
      <c r="O13" s="90"/>
      <c r="P13" s="89"/>
      <c r="Q13" s="89"/>
      <c r="R13" s="93"/>
    </row>
    <row r="14" spans="1:18" s="68" customFormat="1" ht="12" x14ac:dyDescent="0.2">
      <c r="A14" s="69" t="s">
        <v>193</v>
      </c>
      <c r="B14" s="70" t="s">
        <v>188</v>
      </c>
      <c r="C14" s="59"/>
      <c r="D14" s="85"/>
      <c r="E14" s="85"/>
      <c r="F14" s="71"/>
      <c r="G14" s="85"/>
      <c r="H14" s="94"/>
      <c r="I14" s="61">
        <f>+I15</f>
        <v>75700000</v>
      </c>
      <c r="J14" s="59">
        <f t="shared" ref="J14:M14" si="0">+J15</f>
        <v>0</v>
      </c>
      <c r="K14" s="59">
        <f t="shared" si="0"/>
        <v>0</v>
      </c>
      <c r="L14" s="59">
        <f t="shared" si="0"/>
        <v>75700000</v>
      </c>
      <c r="M14" s="59">
        <f t="shared" si="0"/>
        <v>0</v>
      </c>
      <c r="N14" s="64">
        <f>+M14/L14</f>
        <v>0</v>
      </c>
      <c r="O14" s="74">
        <f>+O15</f>
        <v>75700000</v>
      </c>
      <c r="P14" s="89">
        <f>+G14+M14</f>
        <v>0</v>
      </c>
      <c r="Q14" s="75">
        <f>+Q15</f>
        <v>75700000</v>
      </c>
      <c r="R14" s="67">
        <f>+P14/O14</f>
        <v>0</v>
      </c>
    </row>
    <row r="15" spans="1:18" s="68" customFormat="1" ht="12" x14ac:dyDescent="0.2">
      <c r="A15" s="69" t="s">
        <v>194</v>
      </c>
      <c r="B15" s="84" t="s">
        <v>195</v>
      </c>
      <c r="C15" s="85"/>
      <c r="D15" s="85"/>
      <c r="E15" s="85"/>
      <c r="F15" s="71"/>
      <c r="G15" s="85"/>
      <c r="H15" s="94"/>
      <c r="I15" s="73">
        <v>75700000</v>
      </c>
      <c r="J15" s="85">
        <v>0</v>
      </c>
      <c r="K15" s="85">
        <v>0</v>
      </c>
      <c r="L15" s="95">
        <f>+I15+J15-K15</f>
        <v>75700000</v>
      </c>
      <c r="M15" s="85">
        <v>0</v>
      </c>
      <c r="N15" s="87">
        <f>+M15/L15</f>
        <v>0</v>
      </c>
      <c r="O15" s="90">
        <f>+L15+F15</f>
        <v>75700000</v>
      </c>
      <c r="P15" s="89">
        <f>+G15+M15</f>
        <v>0</v>
      </c>
      <c r="Q15" s="89">
        <f>+O15-P15</f>
        <v>75700000</v>
      </c>
      <c r="R15" s="80">
        <f>+P15/O15</f>
        <v>0</v>
      </c>
    </row>
    <row r="16" spans="1:18" s="68" customFormat="1" ht="12" x14ac:dyDescent="0.2">
      <c r="A16" s="83"/>
      <c r="B16" s="84"/>
      <c r="C16" s="85"/>
      <c r="D16" s="85"/>
      <c r="E16" s="85"/>
      <c r="F16" s="96"/>
      <c r="G16" s="85"/>
      <c r="H16" s="94"/>
      <c r="I16" s="73"/>
      <c r="J16" s="85"/>
      <c r="K16" s="85"/>
      <c r="L16" s="96"/>
      <c r="M16" s="96"/>
      <c r="N16" s="92"/>
      <c r="O16" s="90"/>
      <c r="P16" s="89"/>
      <c r="Q16" s="89"/>
      <c r="R16" s="93"/>
    </row>
    <row r="17" spans="1:18" s="68" customFormat="1" ht="12" x14ac:dyDescent="0.2">
      <c r="A17" s="76" t="s">
        <v>196</v>
      </c>
      <c r="B17" s="70" t="s">
        <v>197</v>
      </c>
      <c r="C17" s="81">
        <f>SUM(C18:C21)</f>
        <v>235070000</v>
      </c>
      <c r="D17" s="81">
        <f>SUM(D18:D21)</f>
        <v>0</v>
      </c>
      <c r="E17" s="81">
        <f>SUM(E18:E21)</f>
        <v>0</v>
      </c>
      <c r="F17" s="75">
        <f>SUM(F18:F21)</f>
        <v>235070000</v>
      </c>
      <c r="G17" s="81">
        <f>SUM(G18:G21)</f>
        <v>55160281</v>
      </c>
      <c r="H17" s="60">
        <f>+G17/F17</f>
        <v>0.23465470285446888</v>
      </c>
      <c r="I17" s="82"/>
      <c r="J17" s="81"/>
      <c r="K17" s="81"/>
      <c r="L17" s="75"/>
      <c r="M17" s="75"/>
      <c r="N17" s="64"/>
      <c r="O17" s="74">
        <f>SUM(O18:O21)</f>
        <v>235070000</v>
      </c>
      <c r="P17" s="75">
        <f>+G17+M17</f>
        <v>55160281</v>
      </c>
      <c r="Q17" s="75">
        <f>SUM(Q18:Q21)</f>
        <v>179909719</v>
      </c>
      <c r="R17" s="67">
        <f>+P17/O17</f>
        <v>0.23465470285446888</v>
      </c>
    </row>
    <row r="18" spans="1:18" s="68" customFormat="1" ht="12" x14ac:dyDescent="0.2">
      <c r="A18" s="83" t="s">
        <v>198</v>
      </c>
      <c r="B18" s="84" t="s">
        <v>199</v>
      </c>
      <c r="C18" s="85">
        <v>30736000</v>
      </c>
      <c r="D18" s="85">
        <v>0</v>
      </c>
      <c r="E18" s="85">
        <v>0</v>
      </c>
      <c r="F18" s="96">
        <f>+C18+D18-E18</f>
        <v>30736000</v>
      </c>
      <c r="G18" s="85">
        <v>30735683</v>
      </c>
      <c r="H18" s="86">
        <f>+G18/F18</f>
        <v>0.99998968636127017</v>
      </c>
      <c r="I18" s="73"/>
      <c r="J18" s="85"/>
      <c r="K18" s="85"/>
      <c r="L18" s="63"/>
      <c r="M18" s="96"/>
      <c r="N18" s="87"/>
      <c r="O18" s="90">
        <f>+L18+F18</f>
        <v>30736000</v>
      </c>
      <c r="P18" s="89">
        <f>+G18+M18</f>
        <v>30735683</v>
      </c>
      <c r="Q18" s="89">
        <f>+O18-P18</f>
        <v>317</v>
      </c>
      <c r="R18" s="80">
        <f>+P18/O18</f>
        <v>0.99998968636127017</v>
      </c>
    </row>
    <row r="19" spans="1:18" s="100" customFormat="1" ht="12" x14ac:dyDescent="0.2">
      <c r="A19" s="97" t="s">
        <v>200</v>
      </c>
      <c r="B19" s="98" t="s">
        <v>201</v>
      </c>
      <c r="C19" s="85">
        <v>0</v>
      </c>
      <c r="D19" s="85">
        <v>0</v>
      </c>
      <c r="E19" s="85">
        <v>0</v>
      </c>
      <c r="F19" s="85">
        <f>+C19+D19-E19</f>
        <v>0</v>
      </c>
      <c r="G19" s="85">
        <v>0</v>
      </c>
      <c r="H19" s="80">
        <v>0</v>
      </c>
      <c r="I19" s="73"/>
      <c r="J19" s="85"/>
      <c r="K19" s="85"/>
      <c r="L19" s="62"/>
      <c r="M19" s="85"/>
      <c r="N19" s="99"/>
      <c r="O19" s="90">
        <f>+L19+F19</f>
        <v>0</v>
      </c>
      <c r="P19" s="89">
        <f>+G19+M19</f>
        <v>0</v>
      </c>
      <c r="Q19" s="89">
        <f>+O19-P19</f>
        <v>0</v>
      </c>
      <c r="R19" s="80">
        <v>0</v>
      </c>
    </row>
    <row r="20" spans="1:18" s="68" customFormat="1" ht="12" x14ac:dyDescent="0.2">
      <c r="A20" s="83" t="s">
        <v>202</v>
      </c>
      <c r="B20" s="84" t="s">
        <v>203</v>
      </c>
      <c r="C20" s="85">
        <v>204334000</v>
      </c>
      <c r="D20" s="85"/>
      <c r="E20" s="85">
        <v>0</v>
      </c>
      <c r="F20" s="85">
        <f t="shared" ref="F20" si="1">+C20+D20-E20</f>
        <v>204334000</v>
      </c>
      <c r="G20" s="85">
        <v>24424598</v>
      </c>
      <c r="H20" s="86">
        <f t="shared" ref="H20" si="2">+G20/F20</f>
        <v>0.1195327160433408</v>
      </c>
      <c r="I20" s="73"/>
      <c r="J20" s="85"/>
      <c r="K20" s="85"/>
      <c r="L20" s="63"/>
      <c r="M20" s="96"/>
      <c r="N20" s="87"/>
      <c r="O20" s="90">
        <f>+L20+F20</f>
        <v>204334000</v>
      </c>
      <c r="P20" s="89">
        <f>+G20+M20</f>
        <v>24424598</v>
      </c>
      <c r="Q20" s="89">
        <f>+O20-P20</f>
        <v>179909402</v>
      </c>
      <c r="R20" s="80">
        <f>+P20/O20</f>
        <v>0.1195327160433408</v>
      </c>
    </row>
    <row r="21" spans="1:18" s="68" customFormat="1" ht="12" x14ac:dyDescent="0.2">
      <c r="A21" s="97" t="s">
        <v>204</v>
      </c>
      <c r="B21" s="84" t="s">
        <v>205</v>
      </c>
      <c r="C21" s="85">
        <v>0</v>
      </c>
      <c r="D21" s="85">
        <v>0</v>
      </c>
      <c r="E21" s="85">
        <v>0</v>
      </c>
      <c r="F21" s="96">
        <f>+C21+D21-E21</f>
        <v>0</v>
      </c>
      <c r="G21" s="85">
        <v>0</v>
      </c>
      <c r="H21" s="86">
        <v>0</v>
      </c>
      <c r="I21" s="73"/>
      <c r="J21" s="85"/>
      <c r="K21" s="85"/>
      <c r="L21" s="63"/>
      <c r="M21" s="96"/>
      <c r="N21" s="92"/>
      <c r="O21" s="90">
        <f>+L21+F21</f>
        <v>0</v>
      </c>
      <c r="P21" s="89">
        <f>+G21+M21</f>
        <v>0</v>
      </c>
      <c r="Q21" s="89">
        <f>+O21-P21</f>
        <v>0</v>
      </c>
      <c r="R21" s="80">
        <v>0</v>
      </c>
    </row>
    <row r="22" spans="1:18" s="68" customFormat="1" ht="12" x14ac:dyDescent="0.2">
      <c r="A22" s="83"/>
      <c r="B22" s="70"/>
      <c r="C22" s="85"/>
      <c r="D22" s="85"/>
      <c r="E22" s="85"/>
      <c r="F22" s="96"/>
      <c r="G22" s="85" t="s">
        <v>206</v>
      </c>
      <c r="H22" s="94"/>
      <c r="I22" s="73"/>
      <c r="J22" s="85"/>
      <c r="K22" s="85"/>
      <c r="L22" s="63"/>
      <c r="M22" s="96"/>
      <c r="N22" s="92"/>
      <c r="O22" s="90"/>
      <c r="P22" s="89"/>
      <c r="Q22" s="89"/>
      <c r="R22" s="93"/>
    </row>
    <row r="23" spans="1:18" s="68" customFormat="1" ht="12" x14ac:dyDescent="0.2">
      <c r="A23" s="76" t="s">
        <v>207</v>
      </c>
      <c r="B23" s="70" t="s">
        <v>208</v>
      </c>
      <c r="C23" s="59">
        <f>SUM(C24:C26)</f>
        <v>2176322000</v>
      </c>
      <c r="D23" s="59">
        <f>SUM(D24:D26)</f>
        <v>0</v>
      </c>
      <c r="E23" s="59">
        <f>SUM(E24:E26)</f>
        <v>0</v>
      </c>
      <c r="F23" s="71">
        <f>SUM(F24:F26)</f>
        <v>2176322000</v>
      </c>
      <c r="G23" s="59">
        <f>SUM(G24:G26)</f>
        <v>199573205</v>
      </c>
      <c r="H23" s="60">
        <f>+G23/F23</f>
        <v>9.1702057416136032E-2</v>
      </c>
      <c r="I23" s="73"/>
      <c r="J23" s="85"/>
      <c r="K23" s="85"/>
      <c r="L23" s="96"/>
      <c r="M23" s="96"/>
      <c r="N23" s="64"/>
      <c r="O23" s="101">
        <f>SUM(O24:O26)</f>
        <v>2176322000</v>
      </c>
      <c r="P23" s="71">
        <f>SUM(P24:P26)</f>
        <v>199573205</v>
      </c>
      <c r="Q23" s="71">
        <f>SUM(Q24:Q26)</f>
        <v>1976748795</v>
      </c>
      <c r="R23" s="67">
        <f>+P23/O23</f>
        <v>9.1702057416136032E-2</v>
      </c>
    </row>
    <row r="24" spans="1:18" s="68" customFormat="1" ht="12" x14ac:dyDescent="0.2">
      <c r="A24" s="83" t="s">
        <v>209</v>
      </c>
      <c r="B24" s="84" t="s">
        <v>210</v>
      </c>
      <c r="C24" s="85">
        <v>42770000</v>
      </c>
      <c r="D24" s="85">
        <v>0</v>
      </c>
      <c r="E24" s="85">
        <v>0</v>
      </c>
      <c r="F24" s="85">
        <f>+C24+D24-E24</f>
        <v>42770000</v>
      </c>
      <c r="G24" s="85">
        <v>32968187</v>
      </c>
      <c r="H24" s="86">
        <f t="shared" ref="H24" si="3">+G24/F24</f>
        <v>0.77082504091653026</v>
      </c>
      <c r="I24" s="73"/>
      <c r="J24" s="85"/>
      <c r="K24" s="85"/>
      <c r="L24" s="96"/>
      <c r="M24" s="96"/>
      <c r="N24" s="87"/>
      <c r="O24" s="90">
        <f>+L24+F24</f>
        <v>42770000</v>
      </c>
      <c r="P24" s="89">
        <f>+G24+M24</f>
        <v>32968187</v>
      </c>
      <c r="Q24" s="89">
        <f>+O24-P24</f>
        <v>9801813</v>
      </c>
      <c r="R24" s="80">
        <f>+P24/O24</f>
        <v>0.77082504091653026</v>
      </c>
    </row>
    <row r="25" spans="1:18" s="68" customFormat="1" ht="12" x14ac:dyDescent="0.2">
      <c r="A25" s="83" t="s">
        <v>211</v>
      </c>
      <c r="B25" s="84" t="s">
        <v>33</v>
      </c>
      <c r="C25" s="85">
        <v>2133552000</v>
      </c>
      <c r="D25" s="85">
        <v>0</v>
      </c>
      <c r="E25" s="85"/>
      <c r="F25" s="85">
        <f>+C25+D25-E25</f>
        <v>2133552000</v>
      </c>
      <c r="G25" s="85">
        <v>166605018</v>
      </c>
      <c r="H25" s="86">
        <f>+G25/F25</f>
        <v>7.8088098157438862E-2</v>
      </c>
      <c r="I25" s="73">
        <v>0</v>
      </c>
      <c r="J25" s="85"/>
      <c r="K25" s="85"/>
      <c r="L25" s="96"/>
      <c r="M25" s="96"/>
      <c r="N25" s="92"/>
      <c r="O25" s="90">
        <f>+L25+F25</f>
        <v>2133552000</v>
      </c>
      <c r="P25" s="89">
        <f>+G25+M25</f>
        <v>166605018</v>
      </c>
      <c r="Q25" s="89">
        <f>+O25-P25</f>
        <v>1966946982</v>
      </c>
      <c r="R25" s="80">
        <f>+P25/O25</f>
        <v>7.8088098157438862E-2</v>
      </c>
    </row>
    <row r="26" spans="1:18" s="68" customFormat="1" ht="12" x14ac:dyDescent="0.2">
      <c r="A26" s="83" t="s">
        <v>212</v>
      </c>
      <c r="B26" s="84" t="s">
        <v>213</v>
      </c>
      <c r="C26" s="85">
        <v>0</v>
      </c>
      <c r="D26" s="85">
        <v>0</v>
      </c>
      <c r="E26" s="85">
        <v>0</v>
      </c>
      <c r="F26" s="85">
        <f>+C26+D26-E26</f>
        <v>0</v>
      </c>
      <c r="G26" s="85">
        <v>0</v>
      </c>
      <c r="H26" s="86">
        <v>0</v>
      </c>
      <c r="I26" s="73"/>
      <c r="J26" s="85"/>
      <c r="K26" s="85"/>
      <c r="L26" s="96"/>
      <c r="M26" s="96"/>
      <c r="N26" s="92"/>
      <c r="O26" s="90">
        <f>+L26+F26</f>
        <v>0</v>
      </c>
      <c r="P26" s="89">
        <f>+G26+M26</f>
        <v>0</v>
      </c>
      <c r="Q26" s="89">
        <f>+O26-P26</f>
        <v>0</v>
      </c>
      <c r="R26" s="80">
        <v>0</v>
      </c>
    </row>
    <row r="27" spans="1:18" s="68" customFormat="1" ht="12" x14ac:dyDescent="0.2">
      <c r="A27" s="83"/>
      <c r="B27" s="84"/>
      <c r="C27" s="85"/>
      <c r="D27" s="85"/>
      <c r="E27" s="85"/>
      <c r="F27" s="96"/>
      <c r="G27" s="85"/>
      <c r="H27" s="94"/>
      <c r="I27" s="73"/>
      <c r="J27" s="85"/>
      <c r="K27" s="85"/>
      <c r="L27" s="96"/>
      <c r="M27" s="96"/>
      <c r="N27" s="92"/>
      <c r="O27" s="90"/>
      <c r="P27" s="89"/>
      <c r="Q27" s="89"/>
      <c r="R27" s="93"/>
    </row>
    <row r="28" spans="1:18" s="68" customFormat="1" ht="12" x14ac:dyDescent="0.2">
      <c r="A28" s="69" t="s">
        <v>214</v>
      </c>
      <c r="B28" s="70" t="s">
        <v>208</v>
      </c>
      <c r="C28" s="59">
        <f>SUM(C29:C30)</f>
        <v>0</v>
      </c>
      <c r="D28" s="85">
        <f t="shared" ref="D28:K28" si="4">SUM(D29:D30)</f>
        <v>0</v>
      </c>
      <c r="E28" s="85">
        <f t="shared" si="4"/>
        <v>0</v>
      </c>
      <c r="F28" s="71">
        <f t="shared" si="4"/>
        <v>0</v>
      </c>
      <c r="G28" s="59">
        <f t="shared" si="4"/>
        <v>0</v>
      </c>
      <c r="H28" s="94"/>
      <c r="I28" s="61">
        <f>SUM(I29:I30)</f>
        <v>23200000</v>
      </c>
      <c r="J28" s="85">
        <f t="shared" si="4"/>
        <v>0</v>
      </c>
      <c r="K28" s="85">
        <f t="shared" si="4"/>
        <v>0</v>
      </c>
      <c r="L28" s="59">
        <f>SUM(L29:L30)</f>
        <v>23200000</v>
      </c>
      <c r="M28" s="59">
        <f>SUM(M29:M30)</f>
        <v>3700000</v>
      </c>
      <c r="N28" s="64">
        <f>+M28/L28</f>
        <v>0.15948275862068967</v>
      </c>
      <c r="O28" s="101">
        <f>SUM(O29:O30)</f>
        <v>23200000</v>
      </c>
      <c r="P28" s="71">
        <f>SUM(P29:P30)</f>
        <v>3700000</v>
      </c>
      <c r="Q28" s="71">
        <f>SUM(Q29:Q30)</f>
        <v>19500000</v>
      </c>
      <c r="R28" s="67">
        <f>+P28/O28</f>
        <v>0.15948275862068967</v>
      </c>
    </row>
    <row r="29" spans="1:18" s="68" customFormat="1" ht="12" x14ac:dyDescent="0.2">
      <c r="A29" s="102" t="s">
        <v>215</v>
      </c>
      <c r="B29" s="84" t="s">
        <v>210</v>
      </c>
      <c r="C29" s="85">
        <v>0</v>
      </c>
      <c r="D29" s="85">
        <v>0</v>
      </c>
      <c r="E29" s="85">
        <v>0</v>
      </c>
      <c r="F29" s="96">
        <f>+C29+D29-E29</f>
        <v>0</v>
      </c>
      <c r="G29" s="85"/>
      <c r="H29" s="94"/>
      <c r="I29" s="73">
        <v>3700000</v>
      </c>
      <c r="J29" s="85">
        <v>0</v>
      </c>
      <c r="K29" s="85">
        <v>0</v>
      </c>
      <c r="L29" s="95">
        <f>+J29+I29-J29</f>
        <v>3700000</v>
      </c>
      <c r="M29" s="85">
        <v>3700000</v>
      </c>
      <c r="N29" s="87">
        <f>+M29/L29</f>
        <v>1</v>
      </c>
      <c r="O29" s="90">
        <f>+L29+F29</f>
        <v>3700000</v>
      </c>
      <c r="P29" s="89">
        <f>+G29+M29</f>
        <v>3700000</v>
      </c>
      <c r="Q29" s="89">
        <f>+O29-P29</f>
        <v>0</v>
      </c>
      <c r="R29" s="80">
        <f>+P29/O29</f>
        <v>1</v>
      </c>
    </row>
    <row r="30" spans="1:18" s="68" customFormat="1" ht="12" x14ac:dyDescent="0.2">
      <c r="A30" s="102" t="s">
        <v>216</v>
      </c>
      <c r="B30" s="84" t="s">
        <v>217</v>
      </c>
      <c r="C30" s="85">
        <v>0</v>
      </c>
      <c r="D30" s="85">
        <v>0</v>
      </c>
      <c r="E30" s="85">
        <v>0</v>
      </c>
      <c r="F30" s="85">
        <f>+C30+D30-E30</f>
        <v>0</v>
      </c>
      <c r="G30" s="85">
        <v>0</v>
      </c>
      <c r="H30" s="94"/>
      <c r="I30" s="73">
        <v>19500000</v>
      </c>
      <c r="J30" s="85">
        <v>0</v>
      </c>
      <c r="K30" s="85">
        <v>0</v>
      </c>
      <c r="L30" s="95">
        <f>+J30+I30-J30</f>
        <v>19500000</v>
      </c>
      <c r="M30" s="85">
        <v>0</v>
      </c>
      <c r="N30" s="87">
        <f>+M30/L30</f>
        <v>0</v>
      </c>
      <c r="O30" s="90">
        <f>+L30+F30</f>
        <v>19500000</v>
      </c>
      <c r="P30" s="89">
        <f>+G30+M30</f>
        <v>0</v>
      </c>
      <c r="Q30" s="89">
        <f>+O30-P30</f>
        <v>19500000</v>
      </c>
      <c r="R30" s="80">
        <f>+P30/O30</f>
        <v>0</v>
      </c>
    </row>
    <row r="31" spans="1:18" s="68" customFormat="1" ht="12" x14ac:dyDescent="0.2">
      <c r="A31" s="102"/>
      <c r="B31" s="84"/>
      <c r="C31" s="85"/>
      <c r="D31" s="85"/>
      <c r="E31" s="85"/>
      <c r="F31" s="85"/>
      <c r="G31" s="85"/>
      <c r="H31" s="94"/>
      <c r="I31" s="73"/>
      <c r="J31" s="85"/>
      <c r="K31" s="85"/>
      <c r="L31" s="103"/>
      <c r="M31" s="96"/>
      <c r="N31" s="87"/>
      <c r="O31" s="90"/>
      <c r="P31" s="89"/>
      <c r="Q31" s="89"/>
      <c r="R31" s="80"/>
    </row>
    <row r="32" spans="1:18" x14ac:dyDescent="0.2">
      <c r="A32" s="104"/>
      <c r="B32" s="105" t="s">
        <v>218</v>
      </c>
      <c r="C32" s="106">
        <f>+C7++C8+C10+C14+C17+C23+C28</f>
        <v>28458612000</v>
      </c>
      <c r="D32" s="106">
        <f>+D7++D8+D10+D14+D17+D23+D28</f>
        <v>0</v>
      </c>
      <c r="E32" s="106">
        <f>+E7++E8+E10+E14+E17+E23+E28</f>
        <v>0</v>
      </c>
      <c r="F32" s="106">
        <f>+F7++F8+F10+F14+F17+F23+F28</f>
        <v>28458612000</v>
      </c>
      <c r="G32" s="106">
        <f>+G7++G8+G10+G14+G17+G23+G28</f>
        <v>6448762202</v>
      </c>
      <c r="H32" s="107">
        <f>+G32/F32</f>
        <v>0.2266014309482135</v>
      </c>
      <c r="I32" s="106">
        <f>+I7++I8+I10+I14+I17+I23+I28</f>
        <v>7110300000</v>
      </c>
      <c r="J32" s="106">
        <f>+J7++J8+J10+J14+J17+J23+J28</f>
        <v>0</v>
      </c>
      <c r="K32" s="106">
        <f>+K7++K8+K10+K14+K17+K23+K28</f>
        <v>0</v>
      </c>
      <c r="L32" s="106">
        <f>+L7++L8+L10+L14+L17+L23+L28</f>
        <v>7110300000</v>
      </c>
      <c r="M32" s="106">
        <f>+M7++M8+M10+M14+M17+M23+M28</f>
        <v>1997511363</v>
      </c>
      <c r="N32" s="107">
        <f>+M32/L32</f>
        <v>0.28093207923716301</v>
      </c>
      <c r="O32" s="106">
        <f>+O7+O8+O10+O14+O17+O23+O28</f>
        <v>35568912000</v>
      </c>
      <c r="P32" s="106">
        <f>+P7++P8+P10+P14+P17+P23+P28</f>
        <v>8446273565</v>
      </c>
      <c r="Q32" s="106">
        <f>+Q7++Q8+Q10+Q14+Q17+Q23+Q28</f>
        <v>27122638435</v>
      </c>
      <c r="R32" s="107">
        <f>+P32/O32</f>
        <v>0.23746224132467139</v>
      </c>
    </row>
    <row r="33" spans="1:18" s="68" customFormat="1" ht="12" x14ac:dyDescent="0.2">
      <c r="A33" s="108"/>
      <c r="B33" s="84"/>
      <c r="C33" s="91"/>
      <c r="D33" s="91"/>
      <c r="E33" s="91"/>
      <c r="F33" s="91"/>
      <c r="G33" s="91"/>
      <c r="H33" s="109"/>
      <c r="I33" s="88"/>
      <c r="J33" s="91"/>
      <c r="K33" s="91"/>
      <c r="L33" s="89"/>
      <c r="M33" s="89"/>
      <c r="N33" s="110"/>
      <c r="O33" s="90"/>
      <c r="P33" s="89"/>
      <c r="Q33" s="89"/>
      <c r="R33" s="93"/>
    </row>
    <row r="34" spans="1:18" s="68" customFormat="1" ht="12" x14ac:dyDescent="0.2">
      <c r="A34" s="76" t="s">
        <v>219</v>
      </c>
      <c r="B34" s="70" t="s">
        <v>220</v>
      </c>
      <c r="C34" s="59">
        <f>SUM(C35:C36)</f>
        <v>10640960000</v>
      </c>
      <c r="D34" s="59">
        <f t="shared" ref="D34:E34" si="5">+D36</f>
        <v>0</v>
      </c>
      <c r="E34" s="59">
        <f t="shared" si="5"/>
        <v>0</v>
      </c>
      <c r="F34" s="59">
        <f>SUM(F35:F36)</f>
        <v>10640960000</v>
      </c>
      <c r="G34" s="59">
        <f>SUM(G35:G36)</f>
        <v>2352962115</v>
      </c>
      <c r="H34" s="60">
        <f>+G34/F34</f>
        <v>0.22112310496421375</v>
      </c>
      <c r="I34" s="73"/>
      <c r="J34" s="85"/>
      <c r="K34" s="85"/>
      <c r="L34" s="96"/>
      <c r="M34" s="96"/>
      <c r="N34" s="64"/>
      <c r="O34" s="101">
        <f>SUM(O35:O36)</f>
        <v>10640960000</v>
      </c>
      <c r="P34" s="101">
        <f>SUM(P35:P36)</f>
        <v>2352962115</v>
      </c>
      <c r="Q34" s="101">
        <f>SUM(Q35:Q36)</f>
        <v>8287997885</v>
      </c>
      <c r="R34" s="67">
        <f>+P34/O34</f>
        <v>0.22112310496421375</v>
      </c>
    </row>
    <row r="35" spans="1:18" s="100" customFormat="1" ht="12" x14ac:dyDescent="0.2">
      <c r="A35" s="97" t="s">
        <v>221</v>
      </c>
      <c r="B35" s="98" t="s">
        <v>222</v>
      </c>
      <c r="C35" s="85">
        <v>4956225000</v>
      </c>
      <c r="D35" s="59"/>
      <c r="E35" s="59"/>
      <c r="F35" s="85">
        <f>+C35+D35-E35</f>
        <v>4956225000</v>
      </c>
      <c r="G35" s="85">
        <v>1236429054</v>
      </c>
      <c r="H35" s="86">
        <f t="shared" ref="H35:H36" si="6">+G35/F35</f>
        <v>0.24946991994915485</v>
      </c>
      <c r="I35" s="73"/>
      <c r="J35" s="85"/>
      <c r="K35" s="85"/>
      <c r="L35" s="85"/>
      <c r="M35" s="85"/>
      <c r="N35" s="111"/>
      <c r="O35" s="88">
        <f>+L35+F35</f>
        <v>4956225000</v>
      </c>
      <c r="P35" s="112">
        <f>G35+M35</f>
        <v>1236429054</v>
      </c>
      <c r="Q35" s="91">
        <f>+O35-P35</f>
        <v>3719795946</v>
      </c>
      <c r="R35" s="67">
        <f>+P35/O35</f>
        <v>0.24946991994915485</v>
      </c>
    </row>
    <row r="36" spans="1:18" s="68" customFormat="1" ht="12" x14ac:dyDescent="0.2">
      <c r="A36" s="83" t="s">
        <v>223</v>
      </c>
      <c r="B36" s="84" t="s">
        <v>224</v>
      </c>
      <c r="C36" s="85">
        <v>5684735000</v>
      </c>
      <c r="D36" s="85">
        <v>0</v>
      </c>
      <c r="E36" s="85">
        <v>0</v>
      </c>
      <c r="F36" s="85">
        <f>+C36+D36-E36</f>
        <v>5684735000</v>
      </c>
      <c r="G36" s="85">
        <v>1116533061</v>
      </c>
      <c r="H36" s="86">
        <f t="shared" si="6"/>
        <v>0.19640899021678232</v>
      </c>
      <c r="I36" s="73"/>
      <c r="J36" s="85"/>
      <c r="K36" s="85"/>
      <c r="L36" s="96"/>
      <c r="M36" s="96"/>
      <c r="N36" s="87"/>
      <c r="O36" s="90">
        <f>+L36+F36</f>
        <v>5684735000</v>
      </c>
      <c r="P36" s="89">
        <f>+G36+M36</f>
        <v>1116533061</v>
      </c>
      <c r="Q36" s="89">
        <f>+O36-P36</f>
        <v>4568201939</v>
      </c>
      <c r="R36" s="80">
        <f>+P36/O36</f>
        <v>0.19640899021678232</v>
      </c>
    </row>
    <row r="37" spans="1:18" s="68" customFormat="1" ht="12" x14ac:dyDescent="0.2">
      <c r="A37" s="83"/>
      <c r="B37" s="84"/>
      <c r="C37" s="85"/>
      <c r="D37" s="85"/>
      <c r="E37" s="85"/>
      <c r="F37" s="85"/>
      <c r="G37" s="85"/>
      <c r="H37" s="99"/>
      <c r="I37" s="73"/>
      <c r="J37" s="85"/>
      <c r="K37" s="85"/>
      <c r="L37" s="96"/>
      <c r="M37" s="96"/>
      <c r="N37" s="87"/>
      <c r="O37" s="90"/>
      <c r="P37" s="89"/>
      <c r="Q37" s="89"/>
      <c r="R37" s="80"/>
    </row>
    <row r="38" spans="1:18" s="68" customFormat="1" ht="12" x14ac:dyDescent="0.2">
      <c r="A38" s="69" t="s">
        <v>225</v>
      </c>
      <c r="B38" s="70" t="s">
        <v>226</v>
      </c>
      <c r="C38" s="59">
        <f>SUM(C39:C40)</f>
        <v>0</v>
      </c>
      <c r="D38" s="85">
        <f t="shared" ref="D38:G38" si="7">SUM(D39:D40)</f>
        <v>0</v>
      </c>
      <c r="E38" s="85">
        <f t="shared" si="7"/>
        <v>0</v>
      </c>
      <c r="F38" s="59">
        <f t="shared" si="7"/>
        <v>0</v>
      </c>
      <c r="G38" s="59">
        <f t="shared" si="7"/>
        <v>0</v>
      </c>
      <c r="H38" s="94"/>
      <c r="I38" s="61">
        <f t="shared" ref="I38:L38" si="8">SUM(I39:I40)</f>
        <v>0</v>
      </c>
      <c r="J38" s="85">
        <f t="shared" si="8"/>
        <v>0</v>
      </c>
      <c r="K38" s="85">
        <f t="shared" si="8"/>
        <v>0</v>
      </c>
      <c r="L38" s="59">
        <f t="shared" si="8"/>
        <v>0</v>
      </c>
      <c r="M38" s="59">
        <f>SUM(M39:M40)</f>
        <v>0</v>
      </c>
      <c r="N38" s="64"/>
      <c r="O38" s="101">
        <f>SUM(O39:O40)</f>
        <v>0</v>
      </c>
      <c r="P38" s="71">
        <f t="shared" ref="P38" si="9">SUM(P39:P40)</f>
        <v>0</v>
      </c>
      <c r="Q38" s="71">
        <f>SUM(Q39:Q40)</f>
        <v>0</v>
      </c>
      <c r="R38" s="67"/>
    </row>
    <row r="39" spans="1:18" s="68" customFormat="1" ht="12" x14ac:dyDescent="0.2">
      <c r="A39" s="102" t="s">
        <v>227</v>
      </c>
      <c r="B39" s="84" t="s">
        <v>228</v>
      </c>
      <c r="C39" s="85">
        <v>0</v>
      </c>
      <c r="D39" s="85">
        <v>0</v>
      </c>
      <c r="E39" s="85">
        <v>0</v>
      </c>
      <c r="F39" s="85">
        <f>+C39+D39-E39</f>
        <v>0</v>
      </c>
      <c r="G39" s="85"/>
      <c r="H39" s="94"/>
      <c r="I39" s="73"/>
      <c r="J39" s="85">
        <v>0</v>
      </c>
      <c r="K39" s="85">
        <v>0</v>
      </c>
      <c r="L39" s="95">
        <f>+J39+I39-J39</f>
        <v>0</v>
      </c>
      <c r="M39" s="85">
        <v>0</v>
      </c>
      <c r="N39" s="87"/>
      <c r="O39" s="90">
        <f>+L39+F39</f>
        <v>0</v>
      </c>
      <c r="P39" s="89">
        <f>+G39+M39</f>
        <v>0</v>
      </c>
      <c r="Q39" s="89">
        <f>+O39-P39</f>
        <v>0</v>
      </c>
      <c r="R39" s="80"/>
    </row>
    <row r="40" spans="1:18" s="68" customFormat="1" ht="12" x14ac:dyDescent="0.2">
      <c r="A40" s="83"/>
      <c r="B40" s="84"/>
      <c r="C40" s="85"/>
      <c r="D40" s="85"/>
      <c r="E40" s="85"/>
      <c r="F40" s="85"/>
      <c r="G40" s="85"/>
      <c r="H40" s="99"/>
      <c r="I40" s="73"/>
      <c r="J40" s="85"/>
      <c r="K40" s="85"/>
      <c r="L40" s="96"/>
      <c r="M40" s="96"/>
      <c r="N40" s="87"/>
      <c r="O40" s="90"/>
      <c r="P40" s="89"/>
      <c r="Q40" s="89"/>
      <c r="R40" s="80"/>
    </row>
    <row r="41" spans="1:18" s="68" customFormat="1" x14ac:dyDescent="0.2">
      <c r="A41" s="104"/>
      <c r="B41" s="105" t="s">
        <v>229</v>
      </c>
      <c r="C41" s="106">
        <f>+C34+C38</f>
        <v>10640960000</v>
      </c>
      <c r="D41" s="106">
        <f t="shared" ref="D41:Q41" si="10">+D34+D38</f>
        <v>0</v>
      </c>
      <c r="E41" s="106">
        <f t="shared" si="10"/>
        <v>0</v>
      </c>
      <c r="F41" s="106">
        <f>+F34+F38</f>
        <v>10640960000</v>
      </c>
      <c r="G41" s="106">
        <f>+G34+G38</f>
        <v>2352962115</v>
      </c>
      <c r="H41" s="107">
        <f>+G41/F41</f>
        <v>0.22112310496421375</v>
      </c>
      <c r="I41" s="113">
        <f t="shared" si="10"/>
        <v>0</v>
      </c>
      <c r="J41" s="106">
        <f t="shared" si="10"/>
        <v>0</v>
      </c>
      <c r="K41" s="106">
        <f t="shared" si="10"/>
        <v>0</v>
      </c>
      <c r="L41" s="114">
        <f t="shared" si="10"/>
        <v>0</v>
      </c>
      <c r="M41" s="114">
        <f>+M34+M38</f>
        <v>0</v>
      </c>
      <c r="N41" s="115">
        <f>+N34+N38</f>
        <v>0</v>
      </c>
      <c r="O41" s="116">
        <f>+O34+O38</f>
        <v>10640960000</v>
      </c>
      <c r="P41" s="114">
        <f>+P34+P38</f>
        <v>2352962115</v>
      </c>
      <c r="Q41" s="114">
        <f t="shared" si="10"/>
        <v>8287997885</v>
      </c>
      <c r="R41" s="107">
        <f>+P41/O41</f>
        <v>0.22112310496421375</v>
      </c>
    </row>
    <row r="42" spans="1:18" s="68" customFormat="1" ht="12" x14ac:dyDescent="0.2">
      <c r="A42" s="108"/>
      <c r="B42" s="84"/>
      <c r="C42" s="91"/>
      <c r="D42" s="91"/>
      <c r="E42" s="91"/>
      <c r="F42" s="91"/>
      <c r="G42" s="91"/>
      <c r="H42" s="109"/>
      <c r="I42" s="88"/>
      <c r="J42" s="91"/>
      <c r="K42" s="91"/>
      <c r="L42" s="89"/>
      <c r="M42" s="89"/>
      <c r="N42" s="110"/>
      <c r="O42" s="90"/>
      <c r="P42" s="89"/>
      <c r="Q42" s="89"/>
      <c r="R42" s="93"/>
    </row>
    <row r="43" spans="1:18" s="124" customFormat="1" x14ac:dyDescent="0.2">
      <c r="A43" s="117"/>
      <c r="B43" s="118" t="s">
        <v>230</v>
      </c>
      <c r="C43" s="119">
        <f>+C45</f>
        <v>65686888000</v>
      </c>
      <c r="D43" s="119">
        <f>+D45</f>
        <v>4297715579</v>
      </c>
      <c r="E43" s="119">
        <f>+E45</f>
        <v>2092704066</v>
      </c>
      <c r="F43" s="119">
        <f>+F45</f>
        <v>67891899513</v>
      </c>
      <c r="G43" s="119">
        <f>+G45</f>
        <v>45545226565</v>
      </c>
      <c r="H43" s="120">
        <f>+G43/F43</f>
        <v>0.67084920132892967</v>
      </c>
      <c r="I43" s="121">
        <f>+I45</f>
        <v>0</v>
      </c>
      <c r="J43" s="119">
        <f>+J45</f>
        <v>0</v>
      </c>
      <c r="K43" s="119">
        <f>+K45</f>
        <v>0</v>
      </c>
      <c r="L43" s="119">
        <f>+L45</f>
        <v>0</v>
      </c>
      <c r="M43" s="119">
        <f>+M45</f>
        <v>0</v>
      </c>
      <c r="N43" s="122">
        <v>0</v>
      </c>
      <c r="O43" s="121">
        <f>+O45</f>
        <v>67891899513</v>
      </c>
      <c r="P43" s="119">
        <f>+P45</f>
        <v>45545226565</v>
      </c>
      <c r="Q43" s="119">
        <f>+Q45</f>
        <v>22346672948</v>
      </c>
      <c r="R43" s="123">
        <f>+P43/O43</f>
        <v>0.67084920132892967</v>
      </c>
    </row>
    <row r="44" spans="1:18" s="68" customFormat="1" ht="12" x14ac:dyDescent="0.2">
      <c r="A44" s="108"/>
      <c r="B44" s="70"/>
      <c r="C44" s="91"/>
      <c r="D44" s="91"/>
      <c r="E44" s="91"/>
      <c r="F44" s="91"/>
      <c r="G44" s="91"/>
      <c r="H44" s="109"/>
      <c r="I44" s="88"/>
      <c r="J44" s="91"/>
      <c r="K44" s="91"/>
      <c r="L44" s="89"/>
      <c r="M44" s="89"/>
      <c r="N44" s="110"/>
      <c r="O44" s="90"/>
      <c r="P44" s="89"/>
      <c r="Q44" s="89"/>
      <c r="R44" s="93"/>
    </row>
    <row r="45" spans="1:18" s="129" customFormat="1" ht="24" x14ac:dyDescent="0.2">
      <c r="A45" s="125"/>
      <c r="B45" s="126" t="s">
        <v>231</v>
      </c>
      <c r="C45" s="127">
        <f>+C47+C53+C64+C71+C77+C80+C86+C98+C94</f>
        <v>65686888000</v>
      </c>
      <c r="D45" s="127">
        <f>+D47+D53+D64+D71+D77+D80+D86+D98+D94</f>
        <v>4297715579</v>
      </c>
      <c r="E45" s="127">
        <f>+E47+E53+E64+E71+E77+E80+E86+E98+E94</f>
        <v>2092704066</v>
      </c>
      <c r="F45" s="127">
        <f>+F47+F53+F64+F71+F77+F80+F86+F98+F94</f>
        <v>67891899513</v>
      </c>
      <c r="G45" s="127">
        <f>+G47+G53+G64+G71+G77+G80+G86+G98+G94</f>
        <v>45545226565</v>
      </c>
      <c r="H45" s="123">
        <f>+G45/F45</f>
        <v>0.67084920132892967</v>
      </c>
      <c r="I45" s="128">
        <f>+I47+I53+I64+I71+I77+I80+I86+I98</f>
        <v>0</v>
      </c>
      <c r="J45" s="127">
        <f>+J47+J53+J64+J71+J77+J80+J86+J98</f>
        <v>0</v>
      </c>
      <c r="K45" s="127">
        <f>+K47+K53+K64+K71+K77+K80+K86+K98</f>
        <v>0</v>
      </c>
      <c r="L45" s="127">
        <f>+L47+L53+L64+L71+L77+L80+L86+L98</f>
        <v>0</v>
      </c>
      <c r="M45" s="127">
        <f>+M47+M53+M64+M71+M77+M80+M86+M98</f>
        <v>0</v>
      </c>
      <c r="N45" s="123">
        <v>0</v>
      </c>
      <c r="O45" s="128">
        <f>+O47+O53+O64+O71+O77+O80+O94+O86+O98</f>
        <v>67891899513</v>
      </c>
      <c r="P45" s="128">
        <f>+P47+P53+P64+P71+P77+P80+P94+P86+P98</f>
        <v>45545226565</v>
      </c>
      <c r="Q45" s="128">
        <f>+Q47+Q53+Q64+Q71+Q77+Q80+Q94+Q86+Q98</f>
        <v>22346672948</v>
      </c>
      <c r="R45" s="123">
        <f>+P45/O45</f>
        <v>0.67084920132892967</v>
      </c>
    </row>
    <row r="46" spans="1:18" s="129" customFormat="1" ht="12" x14ac:dyDescent="0.2">
      <c r="A46" s="90"/>
      <c r="B46" s="130"/>
      <c r="C46" s="91"/>
      <c r="D46" s="91"/>
      <c r="E46" s="91"/>
      <c r="F46" s="91"/>
      <c r="G46" s="91"/>
      <c r="H46" s="109"/>
      <c r="I46" s="88"/>
      <c r="J46" s="91"/>
      <c r="K46" s="91"/>
      <c r="L46" s="89"/>
      <c r="M46" s="89"/>
      <c r="N46" s="110"/>
      <c r="O46" s="90"/>
      <c r="P46" s="89"/>
      <c r="Q46" s="131"/>
      <c r="R46" s="132"/>
    </row>
    <row r="47" spans="1:18" s="129" customFormat="1" x14ac:dyDescent="0.2">
      <c r="A47" s="125"/>
      <c r="B47" s="133" t="s">
        <v>232</v>
      </c>
      <c r="C47" s="134">
        <f>SUM(C48:C51)</f>
        <v>1954520000</v>
      </c>
      <c r="D47" s="134">
        <f>SUM(D48:D51)</f>
        <v>0</v>
      </c>
      <c r="E47" s="134">
        <f>SUM(E48:E50)</f>
        <v>313563860</v>
      </c>
      <c r="F47" s="134">
        <f>SUM(F48:F51)</f>
        <v>1640956140</v>
      </c>
      <c r="G47" s="134">
        <f>SUM(G48:G51)</f>
        <v>237108512</v>
      </c>
      <c r="H47" s="120">
        <f>+G47/F47</f>
        <v>0.14449411914202656</v>
      </c>
      <c r="I47" s="125">
        <f>SUM(I48:I50)</f>
        <v>0</v>
      </c>
      <c r="J47" s="134">
        <f>SUM(J48:J50)</f>
        <v>0</v>
      </c>
      <c r="K47" s="134">
        <f>SUM(K48:K50)</f>
        <v>0</v>
      </c>
      <c r="L47" s="134">
        <f>SUM(L48:L50)</f>
        <v>0</v>
      </c>
      <c r="M47" s="134">
        <f>SUM(M48:M50)</f>
        <v>0</v>
      </c>
      <c r="N47" s="122">
        <v>0</v>
      </c>
      <c r="O47" s="135">
        <f>SUM(O48:O51)</f>
        <v>1640956140</v>
      </c>
      <c r="P47" s="127">
        <f>SUM(P48:P51)</f>
        <v>237108512</v>
      </c>
      <c r="Q47" s="127">
        <f>SUM(Q48:Q51)</f>
        <v>1403847628</v>
      </c>
      <c r="R47" s="123">
        <f>+P47/O47</f>
        <v>0.14449411914202656</v>
      </c>
    </row>
    <row r="48" spans="1:18" s="129" customFormat="1" ht="24" x14ac:dyDescent="0.2">
      <c r="A48" s="90" t="s">
        <v>233</v>
      </c>
      <c r="B48" s="130" t="s">
        <v>234</v>
      </c>
      <c r="C48" s="91">
        <v>1154520000</v>
      </c>
      <c r="D48" s="91">
        <v>0</v>
      </c>
      <c r="E48" s="91">
        <v>213563860</v>
      </c>
      <c r="F48" s="91">
        <f>+C48+D48-E48</f>
        <v>940956140</v>
      </c>
      <c r="G48" s="91">
        <v>237108512</v>
      </c>
      <c r="H48" s="180">
        <f>+G48/F48</f>
        <v>0.25198678442121647</v>
      </c>
      <c r="I48" s="88">
        <v>0</v>
      </c>
      <c r="J48" s="91">
        <v>0</v>
      </c>
      <c r="K48" s="91"/>
      <c r="L48" s="89"/>
      <c r="M48" s="89"/>
      <c r="N48" s="87"/>
      <c r="O48" s="90">
        <f t="shared" ref="O48:P49" si="11">+L48+F48</f>
        <v>940956140</v>
      </c>
      <c r="P48" s="89">
        <f t="shared" si="11"/>
        <v>237108512</v>
      </c>
      <c r="Q48" s="131">
        <f>+O48-P48</f>
        <v>703847628</v>
      </c>
      <c r="R48" s="80">
        <f>+P48/O48</f>
        <v>0.25198678442121647</v>
      </c>
    </row>
    <row r="49" spans="1:18" s="129" customFormat="1" ht="24" x14ac:dyDescent="0.2">
      <c r="A49" s="90" t="s">
        <v>235</v>
      </c>
      <c r="B49" s="130" t="s">
        <v>234</v>
      </c>
      <c r="C49" s="91"/>
      <c r="D49" s="91"/>
      <c r="E49" s="91"/>
      <c r="F49" s="89">
        <f>+C49+D49-E49</f>
        <v>0</v>
      </c>
      <c r="G49" s="91">
        <v>0</v>
      </c>
      <c r="H49" s="86"/>
      <c r="I49" s="88">
        <v>0</v>
      </c>
      <c r="J49" s="91"/>
      <c r="K49" s="91"/>
      <c r="L49" s="89"/>
      <c r="M49" s="89"/>
      <c r="N49" s="87"/>
      <c r="O49" s="90">
        <f t="shared" si="11"/>
        <v>0</v>
      </c>
      <c r="P49" s="89">
        <f t="shared" si="11"/>
        <v>0</v>
      </c>
      <c r="Q49" s="131">
        <f>+O49-P49</f>
        <v>0</v>
      </c>
      <c r="R49" s="80">
        <v>0</v>
      </c>
    </row>
    <row r="50" spans="1:18" s="129" customFormat="1" ht="24" x14ac:dyDescent="0.2">
      <c r="A50" s="90" t="s">
        <v>236</v>
      </c>
      <c r="B50" s="130" t="s">
        <v>237</v>
      </c>
      <c r="C50" s="91">
        <v>800000000</v>
      </c>
      <c r="D50" s="91">
        <v>0</v>
      </c>
      <c r="E50" s="91">
        <v>100000000</v>
      </c>
      <c r="F50" s="91">
        <f>+C50+D50-E50</f>
        <v>700000000</v>
      </c>
      <c r="G50" s="91">
        <v>0</v>
      </c>
      <c r="H50" s="86">
        <f>+G50/F50</f>
        <v>0</v>
      </c>
      <c r="I50" s="88">
        <v>0</v>
      </c>
      <c r="J50" s="91"/>
      <c r="K50" s="91"/>
      <c r="L50" s="89"/>
      <c r="M50" s="89"/>
      <c r="N50" s="87"/>
      <c r="O50" s="90">
        <f>+L50+F50</f>
        <v>700000000</v>
      </c>
      <c r="P50" s="89">
        <f>+M50+G50</f>
        <v>0</v>
      </c>
      <c r="Q50" s="131">
        <f>+O50-P50</f>
        <v>700000000</v>
      </c>
      <c r="R50" s="80">
        <f>+P50/O50</f>
        <v>0</v>
      </c>
    </row>
    <row r="51" spans="1:18" s="129" customFormat="1" ht="24" x14ac:dyDescent="0.2">
      <c r="A51" s="90" t="s">
        <v>238</v>
      </c>
      <c r="B51" s="130" t="s">
        <v>237</v>
      </c>
      <c r="C51" s="91"/>
      <c r="D51" s="91"/>
      <c r="E51" s="91"/>
      <c r="F51" s="91">
        <f>+C51+D51-E51</f>
        <v>0</v>
      </c>
      <c r="G51" s="91">
        <v>0</v>
      </c>
      <c r="H51" s="86"/>
      <c r="I51" s="88"/>
      <c r="J51" s="91"/>
      <c r="K51" s="91"/>
      <c r="L51" s="89"/>
      <c r="M51" s="89"/>
      <c r="N51" s="87"/>
      <c r="O51" s="90">
        <f>+L51+F51</f>
        <v>0</v>
      </c>
      <c r="P51" s="89">
        <f>+M51+G51</f>
        <v>0</v>
      </c>
      <c r="Q51" s="131">
        <f>+O51-P51</f>
        <v>0</v>
      </c>
      <c r="R51" s="80">
        <v>0</v>
      </c>
    </row>
    <row r="52" spans="1:18" s="129" customFormat="1" ht="12" x14ac:dyDescent="0.2">
      <c r="A52" s="90"/>
      <c r="B52" s="130"/>
      <c r="C52" s="91"/>
      <c r="D52" s="91"/>
      <c r="E52" s="91"/>
      <c r="F52" s="91"/>
      <c r="G52" s="91"/>
      <c r="H52" s="109"/>
      <c r="I52" s="88"/>
      <c r="J52" s="91"/>
      <c r="K52" s="91"/>
      <c r="L52" s="89"/>
      <c r="M52" s="89"/>
      <c r="N52" s="110"/>
      <c r="O52" s="90"/>
      <c r="P52" s="89"/>
      <c r="Q52" s="131"/>
      <c r="R52" s="132"/>
    </row>
    <row r="53" spans="1:18" s="129" customFormat="1" ht="36" x14ac:dyDescent="0.2">
      <c r="A53" s="136"/>
      <c r="B53" s="133" t="s">
        <v>239</v>
      </c>
      <c r="C53" s="134">
        <f>SUM(C54:C62)</f>
        <v>7356972000</v>
      </c>
      <c r="D53" s="134">
        <f t="shared" ref="D53:F53" si="12">SUM(D54:D62)</f>
        <v>1812993422</v>
      </c>
      <c r="E53" s="134">
        <f t="shared" si="12"/>
        <v>1290000000</v>
      </c>
      <c r="F53" s="134">
        <f t="shared" si="12"/>
        <v>7879965422</v>
      </c>
      <c r="G53" s="134">
        <f>SUM(G54:G62)</f>
        <v>1706366142</v>
      </c>
      <c r="H53" s="120">
        <f>+G53/F53</f>
        <v>0.21654487686405485</v>
      </c>
      <c r="I53" s="125">
        <f>SUM(I54:I61)</f>
        <v>0</v>
      </c>
      <c r="J53" s="134">
        <f>SUM(J54:J61)</f>
        <v>0</v>
      </c>
      <c r="K53" s="134">
        <f>SUM(K54:K61)</f>
        <v>0</v>
      </c>
      <c r="L53" s="134">
        <f>SUM(L54:L61)</f>
        <v>0</v>
      </c>
      <c r="M53" s="134">
        <f>SUM(M54:M61)</f>
        <v>0</v>
      </c>
      <c r="N53" s="122">
        <v>0</v>
      </c>
      <c r="O53" s="135">
        <f>SUM(O54:O62)</f>
        <v>7879965422</v>
      </c>
      <c r="P53" s="127">
        <f>SUM(P54:P62)</f>
        <v>1706366142</v>
      </c>
      <c r="Q53" s="137">
        <f>SUM(Q54:Q62)</f>
        <v>6173599280</v>
      </c>
      <c r="R53" s="138">
        <f t="shared" ref="R53" si="13">+P53/O53</f>
        <v>0.21654487686405485</v>
      </c>
    </row>
    <row r="54" spans="1:18" s="129" customFormat="1" ht="24" x14ac:dyDescent="0.2">
      <c r="A54" s="90" t="s">
        <v>240</v>
      </c>
      <c r="B54" s="130" t="s">
        <v>241</v>
      </c>
      <c r="C54" s="91">
        <v>500000000</v>
      </c>
      <c r="D54" s="91">
        <v>0</v>
      </c>
      <c r="E54" s="91">
        <v>500000000</v>
      </c>
      <c r="F54" s="91">
        <f t="shared" ref="F54:F62" si="14">+C54+D54-E54</f>
        <v>0</v>
      </c>
      <c r="G54" s="91">
        <v>0</v>
      </c>
      <c r="H54" s="86">
        <v>0</v>
      </c>
      <c r="I54" s="88"/>
      <c r="J54" s="91"/>
      <c r="K54" s="91"/>
      <c r="L54" s="89"/>
      <c r="M54" s="89"/>
      <c r="N54" s="87"/>
      <c r="O54" s="90">
        <f t="shared" ref="O54:P62" si="15">+L54+F54</f>
        <v>0</v>
      </c>
      <c r="P54" s="89">
        <f t="shared" si="15"/>
        <v>0</v>
      </c>
      <c r="Q54" s="131">
        <f>+O54-P54</f>
        <v>0</v>
      </c>
      <c r="R54" s="80">
        <v>0</v>
      </c>
    </row>
    <row r="55" spans="1:18" s="129" customFormat="1" ht="36" x14ac:dyDescent="0.2">
      <c r="A55" s="90" t="s">
        <v>242</v>
      </c>
      <c r="B55" s="130" t="s">
        <v>243</v>
      </c>
      <c r="C55" s="91">
        <v>1553168000</v>
      </c>
      <c r="D55" s="91">
        <v>1812993422</v>
      </c>
      <c r="E55" s="91">
        <v>0</v>
      </c>
      <c r="F55" s="91">
        <f t="shared" si="14"/>
        <v>3366161422</v>
      </c>
      <c r="G55" s="91">
        <v>0</v>
      </c>
      <c r="H55" s="180">
        <f t="shared" ref="H54:H69" si="16">+G55/F55</f>
        <v>0</v>
      </c>
      <c r="I55" s="88"/>
      <c r="J55" s="91"/>
      <c r="K55" s="91"/>
      <c r="L55" s="89"/>
      <c r="M55" s="89"/>
      <c r="N55" s="87"/>
      <c r="O55" s="90">
        <f t="shared" si="15"/>
        <v>3366161422</v>
      </c>
      <c r="P55" s="89">
        <f t="shared" si="15"/>
        <v>0</v>
      </c>
      <c r="Q55" s="131">
        <f t="shared" ref="Q55:Q62" si="17">+O55-P55</f>
        <v>3366161422</v>
      </c>
      <c r="R55" s="80">
        <f>+P55/O55</f>
        <v>0</v>
      </c>
    </row>
    <row r="56" spans="1:18" s="129" customFormat="1" ht="36" x14ac:dyDescent="0.2">
      <c r="A56" s="90" t="s">
        <v>244</v>
      </c>
      <c r="B56" s="130" t="s">
        <v>243</v>
      </c>
      <c r="C56" s="91">
        <v>0</v>
      </c>
      <c r="D56" s="91">
        <v>0</v>
      </c>
      <c r="E56" s="91">
        <v>0</v>
      </c>
      <c r="F56" s="91">
        <f t="shared" si="14"/>
        <v>0</v>
      </c>
      <c r="G56" s="91">
        <v>0</v>
      </c>
      <c r="H56" s="86">
        <v>0</v>
      </c>
      <c r="I56" s="88"/>
      <c r="J56" s="91"/>
      <c r="K56" s="91"/>
      <c r="L56" s="89"/>
      <c r="M56" s="89"/>
      <c r="N56" s="87"/>
      <c r="O56" s="90">
        <f t="shared" si="15"/>
        <v>0</v>
      </c>
      <c r="P56" s="89">
        <f t="shared" si="15"/>
        <v>0</v>
      </c>
      <c r="Q56" s="131">
        <f t="shared" si="17"/>
        <v>0</v>
      </c>
      <c r="R56" s="80">
        <v>0</v>
      </c>
    </row>
    <row r="57" spans="1:18" s="129" customFormat="1" ht="36" x14ac:dyDescent="0.2">
      <c r="A57" s="90" t="s">
        <v>245</v>
      </c>
      <c r="B57" s="130" t="s">
        <v>246</v>
      </c>
      <c r="C57" s="91"/>
      <c r="D57" s="91"/>
      <c r="E57" s="91"/>
      <c r="F57" s="91"/>
      <c r="G57" s="91">
        <v>0</v>
      </c>
      <c r="H57" s="86"/>
      <c r="I57" s="88"/>
      <c r="J57" s="91"/>
      <c r="K57" s="91"/>
      <c r="L57" s="89"/>
      <c r="M57" s="89"/>
      <c r="N57" s="87"/>
      <c r="O57" s="90">
        <f t="shared" si="15"/>
        <v>0</v>
      </c>
      <c r="P57" s="89">
        <f t="shared" si="15"/>
        <v>0</v>
      </c>
      <c r="Q57" s="131">
        <f t="shared" si="17"/>
        <v>0</v>
      </c>
      <c r="R57" s="80">
        <v>0</v>
      </c>
    </row>
    <row r="58" spans="1:18" s="129" customFormat="1" ht="12" x14ac:dyDescent="0.2">
      <c r="A58" s="88" t="s">
        <v>247</v>
      </c>
      <c r="B58" s="139" t="s">
        <v>248</v>
      </c>
      <c r="C58" s="91">
        <v>3678634000</v>
      </c>
      <c r="D58" s="91">
        <v>0</v>
      </c>
      <c r="E58" s="91">
        <v>0</v>
      </c>
      <c r="F58" s="91">
        <f t="shared" si="14"/>
        <v>3678634000</v>
      </c>
      <c r="G58" s="91">
        <v>1536830478</v>
      </c>
      <c r="H58" s="86">
        <f t="shared" si="16"/>
        <v>0.41777205288702274</v>
      </c>
      <c r="I58" s="88"/>
      <c r="J58" s="91"/>
      <c r="K58" s="91"/>
      <c r="L58" s="89"/>
      <c r="M58" s="89"/>
      <c r="N58" s="87"/>
      <c r="O58" s="90">
        <f t="shared" si="15"/>
        <v>3678634000</v>
      </c>
      <c r="P58" s="89">
        <f t="shared" si="15"/>
        <v>1536830478</v>
      </c>
      <c r="Q58" s="131">
        <f t="shared" si="17"/>
        <v>2141803522</v>
      </c>
      <c r="R58" s="80">
        <f>+P58/O58</f>
        <v>0.41777205288702274</v>
      </c>
    </row>
    <row r="59" spans="1:18" s="141" customFormat="1" ht="24" x14ac:dyDescent="0.2">
      <c r="A59" s="88" t="s">
        <v>249</v>
      </c>
      <c r="B59" s="139" t="s">
        <v>250</v>
      </c>
      <c r="C59" s="91">
        <v>0</v>
      </c>
      <c r="D59" s="91">
        <v>0</v>
      </c>
      <c r="E59" s="91"/>
      <c r="F59" s="91">
        <f>+C59+D59-E59</f>
        <v>0</v>
      </c>
      <c r="G59" s="91">
        <v>0</v>
      </c>
      <c r="H59" s="86">
        <v>0</v>
      </c>
      <c r="I59" s="88"/>
      <c r="J59" s="91"/>
      <c r="K59" s="91"/>
      <c r="L59" s="91"/>
      <c r="M59" s="91"/>
      <c r="N59" s="99"/>
      <c r="O59" s="88">
        <f t="shared" si="15"/>
        <v>0</v>
      </c>
      <c r="P59" s="91">
        <f t="shared" si="15"/>
        <v>0</v>
      </c>
      <c r="Q59" s="140">
        <f t="shared" si="17"/>
        <v>0</v>
      </c>
      <c r="R59" s="86">
        <v>0</v>
      </c>
    </row>
    <row r="60" spans="1:18" s="129" customFormat="1" ht="12" x14ac:dyDescent="0.2">
      <c r="A60" s="90" t="s">
        <v>251</v>
      </c>
      <c r="B60" s="130" t="s">
        <v>252</v>
      </c>
      <c r="C60" s="91">
        <v>500000000</v>
      </c>
      <c r="D60" s="91">
        <v>0</v>
      </c>
      <c r="E60" s="91">
        <v>500000000</v>
      </c>
      <c r="F60" s="91">
        <f>+C60+D60-E60</f>
        <v>0</v>
      </c>
      <c r="G60" s="91">
        <v>0</v>
      </c>
      <c r="H60" s="86">
        <v>0</v>
      </c>
      <c r="I60" s="88"/>
      <c r="J60" s="91"/>
      <c r="K60" s="91"/>
      <c r="L60" s="89"/>
      <c r="M60" s="89"/>
      <c r="N60" s="87"/>
      <c r="O60" s="90">
        <f t="shared" si="15"/>
        <v>0</v>
      </c>
      <c r="P60" s="89">
        <f t="shared" si="15"/>
        <v>0</v>
      </c>
      <c r="Q60" s="131">
        <f t="shared" si="17"/>
        <v>0</v>
      </c>
      <c r="R60" s="80">
        <v>0</v>
      </c>
    </row>
    <row r="61" spans="1:18" s="129" customFormat="1" ht="12" x14ac:dyDescent="0.2">
      <c r="A61" s="90" t="s">
        <v>253</v>
      </c>
      <c r="B61" s="130" t="s">
        <v>254</v>
      </c>
      <c r="C61" s="91">
        <v>1125170000</v>
      </c>
      <c r="D61" s="91">
        <v>0</v>
      </c>
      <c r="E61" s="91">
        <v>290000000</v>
      </c>
      <c r="F61" s="91">
        <f t="shared" si="14"/>
        <v>835170000</v>
      </c>
      <c r="G61" s="91">
        <v>169535664</v>
      </c>
      <c r="H61" s="86">
        <f t="shared" si="16"/>
        <v>0.20299539494953123</v>
      </c>
      <c r="I61" s="88"/>
      <c r="J61" s="91"/>
      <c r="K61" s="91"/>
      <c r="L61" s="89"/>
      <c r="M61" s="89"/>
      <c r="N61" s="87"/>
      <c r="O61" s="90">
        <f t="shared" si="15"/>
        <v>835170000</v>
      </c>
      <c r="P61" s="89">
        <f t="shared" si="15"/>
        <v>169535664</v>
      </c>
      <c r="Q61" s="131">
        <f t="shared" si="17"/>
        <v>665634336</v>
      </c>
      <c r="R61" s="80">
        <f>+P61/O61</f>
        <v>0.20299539494953123</v>
      </c>
    </row>
    <row r="62" spans="1:18" s="129" customFormat="1" ht="12" x14ac:dyDescent="0.2">
      <c r="A62" s="90" t="s">
        <v>255</v>
      </c>
      <c r="B62" s="130" t="s">
        <v>254</v>
      </c>
      <c r="C62" s="91"/>
      <c r="D62" s="91">
        <v>0</v>
      </c>
      <c r="E62" s="91"/>
      <c r="F62" s="91">
        <f t="shared" si="14"/>
        <v>0</v>
      </c>
      <c r="G62" s="91">
        <v>0</v>
      </c>
      <c r="H62" s="86">
        <v>0</v>
      </c>
      <c r="I62" s="88"/>
      <c r="J62" s="91"/>
      <c r="K62" s="91"/>
      <c r="L62" s="89"/>
      <c r="M62" s="89"/>
      <c r="N62" s="87"/>
      <c r="O62" s="90">
        <f t="shared" si="15"/>
        <v>0</v>
      </c>
      <c r="P62" s="89">
        <f t="shared" si="15"/>
        <v>0</v>
      </c>
      <c r="Q62" s="131">
        <f t="shared" si="17"/>
        <v>0</v>
      </c>
      <c r="R62" s="80">
        <v>0</v>
      </c>
    </row>
    <row r="63" spans="1:18" s="129" customFormat="1" ht="12" x14ac:dyDescent="0.2">
      <c r="A63" s="90"/>
      <c r="B63" s="130"/>
      <c r="C63" s="91"/>
      <c r="D63" s="91"/>
      <c r="E63" s="91"/>
      <c r="F63" s="91"/>
      <c r="G63" s="91"/>
      <c r="H63" s="109"/>
      <c r="I63" s="88"/>
      <c r="J63" s="91"/>
      <c r="K63" s="91"/>
      <c r="L63" s="89"/>
      <c r="M63" s="89"/>
      <c r="N63" s="110"/>
      <c r="O63" s="90"/>
      <c r="P63" s="89"/>
      <c r="Q63" s="131"/>
      <c r="R63" s="132"/>
    </row>
    <row r="64" spans="1:18" s="129" customFormat="1" ht="36" x14ac:dyDescent="0.2">
      <c r="A64" s="125"/>
      <c r="B64" s="133" t="s">
        <v>256</v>
      </c>
      <c r="C64" s="134">
        <f>SUM(C65:C69)</f>
        <v>28593270000</v>
      </c>
      <c r="D64" s="134">
        <f>SUM(D65:D69)</f>
        <v>1150000000</v>
      </c>
      <c r="E64" s="134">
        <f>SUM(E65:E69)</f>
        <v>300000000</v>
      </c>
      <c r="F64" s="134">
        <f>SUM(F65:F69)</f>
        <v>29443270000</v>
      </c>
      <c r="G64" s="134">
        <f>SUM(G65:G69)</f>
        <v>26951982377</v>
      </c>
      <c r="H64" s="120">
        <f t="shared" si="16"/>
        <v>0.91538685672481357</v>
      </c>
      <c r="I64" s="125">
        <f>SUM(I65:I69)</f>
        <v>0</v>
      </c>
      <c r="J64" s="134">
        <f>SUM(J65:J69)</f>
        <v>0</v>
      </c>
      <c r="K64" s="134">
        <f>SUM(K65:K69)</f>
        <v>0</v>
      </c>
      <c r="L64" s="134">
        <f>SUM(L65:L69)</f>
        <v>0</v>
      </c>
      <c r="M64" s="134">
        <f>SUM(M65:M69)</f>
        <v>0</v>
      </c>
      <c r="N64" s="122">
        <v>0</v>
      </c>
      <c r="O64" s="135">
        <f>SUM(O65:O69)</f>
        <v>29443270000</v>
      </c>
      <c r="P64" s="127">
        <f>SUM(P65:P69)</f>
        <v>26951982377</v>
      </c>
      <c r="Q64" s="127">
        <f>SUM(Q65:Q69)</f>
        <v>2491287623</v>
      </c>
      <c r="R64" s="123">
        <f t="shared" ref="R64:R69" si="18">+P64/O64</f>
        <v>0.91538685672481357</v>
      </c>
    </row>
    <row r="65" spans="1:18" s="129" customFormat="1" ht="24" x14ac:dyDescent="0.2">
      <c r="A65" s="90" t="s">
        <v>257</v>
      </c>
      <c r="B65" s="130" t="s">
        <v>258</v>
      </c>
      <c r="C65" s="91">
        <v>770708000</v>
      </c>
      <c r="D65" s="91">
        <v>0</v>
      </c>
      <c r="E65" s="91">
        <v>0</v>
      </c>
      <c r="F65" s="91">
        <f>+C65+D65-E65</f>
        <v>770708000</v>
      </c>
      <c r="G65" s="91">
        <v>0</v>
      </c>
      <c r="H65" s="86">
        <f t="shared" si="16"/>
        <v>0</v>
      </c>
      <c r="I65" s="88"/>
      <c r="J65" s="91"/>
      <c r="K65" s="91"/>
      <c r="L65" s="89"/>
      <c r="M65" s="89"/>
      <c r="N65" s="87"/>
      <c r="O65" s="90">
        <f t="shared" ref="O65:P69" si="19">+L65+F65</f>
        <v>770708000</v>
      </c>
      <c r="P65" s="89">
        <f t="shared" si="19"/>
        <v>0</v>
      </c>
      <c r="Q65" s="131">
        <f t="shared" ref="Q65:Q66" si="20">+O65-P65</f>
        <v>770708000</v>
      </c>
      <c r="R65" s="80">
        <f>+P65/O65</f>
        <v>0</v>
      </c>
    </row>
    <row r="66" spans="1:18" s="129" customFormat="1" ht="24" x14ac:dyDescent="0.2">
      <c r="A66" s="90" t="s">
        <v>259</v>
      </c>
      <c r="B66" s="130" t="s">
        <v>258</v>
      </c>
      <c r="C66" s="91"/>
      <c r="D66" s="91">
        <v>0</v>
      </c>
      <c r="E66" s="91">
        <v>0</v>
      </c>
      <c r="F66" s="91">
        <f t="shared" ref="F66:F67" si="21">+C66+D66-E66</f>
        <v>0</v>
      </c>
      <c r="G66" s="91">
        <v>0</v>
      </c>
      <c r="H66" s="86">
        <v>0</v>
      </c>
      <c r="I66" s="88"/>
      <c r="J66" s="91"/>
      <c r="K66" s="91"/>
      <c r="L66" s="89"/>
      <c r="M66" s="89"/>
      <c r="N66" s="87"/>
      <c r="O66" s="90">
        <f t="shared" si="19"/>
        <v>0</v>
      </c>
      <c r="P66" s="89">
        <f t="shared" si="19"/>
        <v>0</v>
      </c>
      <c r="Q66" s="131">
        <f t="shared" si="20"/>
        <v>0</v>
      </c>
      <c r="R66" s="80">
        <v>0</v>
      </c>
    </row>
    <row r="67" spans="1:18" s="129" customFormat="1" ht="12" x14ac:dyDescent="0.2">
      <c r="A67" s="90" t="s">
        <v>260</v>
      </c>
      <c r="B67" s="130" t="s">
        <v>261</v>
      </c>
      <c r="C67" s="91">
        <v>1500000000</v>
      </c>
      <c r="D67" s="91">
        <v>0</v>
      </c>
      <c r="E67" s="91">
        <v>0</v>
      </c>
      <c r="F67" s="91">
        <f t="shared" si="21"/>
        <v>1500000000</v>
      </c>
      <c r="G67" s="91">
        <v>929421302</v>
      </c>
      <c r="H67" s="86">
        <f t="shared" si="16"/>
        <v>0.61961420133333334</v>
      </c>
      <c r="I67" s="88"/>
      <c r="J67" s="91"/>
      <c r="K67" s="91"/>
      <c r="L67" s="89"/>
      <c r="M67" s="89"/>
      <c r="N67" s="87"/>
      <c r="O67" s="90">
        <f t="shared" si="19"/>
        <v>1500000000</v>
      </c>
      <c r="P67" s="89">
        <f t="shared" si="19"/>
        <v>929421302</v>
      </c>
      <c r="Q67" s="131">
        <f>+O67-P67</f>
        <v>570578698</v>
      </c>
      <c r="R67" s="80">
        <f>+P67/O67</f>
        <v>0.61961420133333334</v>
      </c>
    </row>
    <row r="68" spans="1:18" s="129" customFormat="1" ht="24" x14ac:dyDescent="0.2">
      <c r="A68" s="90" t="s">
        <v>262</v>
      </c>
      <c r="B68" s="130" t="s">
        <v>263</v>
      </c>
      <c r="C68" s="91">
        <v>26022562000</v>
      </c>
      <c r="D68" s="91">
        <v>1150000000</v>
      </c>
      <c r="E68" s="91">
        <v>0</v>
      </c>
      <c r="F68" s="91">
        <f>+C68+D68-E68</f>
        <v>27172562000</v>
      </c>
      <c r="G68" s="91">
        <v>26022561075</v>
      </c>
      <c r="H68" s="86">
        <f t="shared" si="16"/>
        <v>0.95767786177100267</v>
      </c>
      <c r="I68" s="88"/>
      <c r="J68" s="91"/>
      <c r="K68" s="91"/>
      <c r="L68" s="89"/>
      <c r="M68" s="89"/>
      <c r="N68" s="87"/>
      <c r="O68" s="90">
        <f t="shared" si="19"/>
        <v>27172562000</v>
      </c>
      <c r="P68" s="89">
        <f t="shared" si="19"/>
        <v>26022561075</v>
      </c>
      <c r="Q68" s="131">
        <f>+O68-P68</f>
        <v>1150000925</v>
      </c>
      <c r="R68" s="80">
        <f>+P68/O68</f>
        <v>0.95767786177100267</v>
      </c>
    </row>
    <row r="69" spans="1:18" s="129" customFormat="1" ht="24" x14ac:dyDescent="0.2">
      <c r="A69" s="90" t="s">
        <v>264</v>
      </c>
      <c r="B69" s="130" t="s">
        <v>265</v>
      </c>
      <c r="C69" s="91">
        <v>300000000</v>
      </c>
      <c r="D69" s="91">
        <v>0</v>
      </c>
      <c r="E69" s="91">
        <v>300000000</v>
      </c>
      <c r="F69" s="91">
        <f>+C69+D69-E69</f>
        <v>0</v>
      </c>
      <c r="G69" s="91">
        <v>0</v>
      </c>
      <c r="H69" s="86">
        <v>0</v>
      </c>
      <c r="I69" s="88"/>
      <c r="J69" s="91"/>
      <c r="K69" s="91"/>
      <c r="L69" s="89"/>
      <c r="M69" s="89"/>
      <c r="N69" s="87"/>
      <c r="O69" s="90">
        <f t="shared" si="19"/>
        <v>0</v>
      </c>
      <c r="P69" s="89">
        <f t="shared" si="19"/>
        <v>0</v>
      </c>
      <c r="Q69" s="131">
        <f>+O69-P69</f>
        <v>0</v>
      </c>
      <c r="R69" s="80">
        <v>0</v>
      </c>
    </row>
    <row r="70" spans="1:18" s="129" customFormat="1" ht="12" x14ac:dyDescent="0.2">
      <c r="A70" s="90"/>
      <c r="B70" s="130"/>
      <c r="C70" s="91"/>
      <c r="D70" s="91"/>
      <c r="E70" s="91"/>
      <c r="F70" s="91"/>
      <c r="G70" s="91"/>
      <c r="H70" s="109"/>
      <c r="I70" s="88"/>
      <c r="J70" s="91"/>
      <c r="K70" s="91"/>
      <c r="L70" s="89"/>
      <c r="M70" s="89"/>
      <c r="N70" s="110"/>
      <c r="O70" s="90"/>
      <c r="P70" s="89"/>
      <c r="Q70" s="131"/>
      <c r="R70" s="132"/>
    </row>
    <row r="71" spans="1:18" s="129" customFormat="1" ht="24" x14ac:dyDescent="0.2">
      <c r="A71" s="125"/>
      <c r="B71" s="133" t="s">
        <v>266</v>
      </c>
      <c r="C71" s="134">
        <f>SUM(C72:C75)</f>
        <v>9008339000</v>
      </c>
      <c r="D71" s="134">
        <f>SUM(D72:D75)</f>
        <v>0</v>
      </c>
      <c r="E71" s="134">
        <f>SUM(E72:E74)</f>
        <v>0</v>
      </c>
      <c r="F71" s="134">
        <f>SUM(F72:F75)</f>
        <v>9008339000</v>
      </c>
      <c r="G71" s="134">
        <f>SUM(G72:G75)</f>
        <v>940039994</v>
      </c>
      <c r="H71" s="120">
        <f>+G71/F71</f>
        <v>0.10435220011147449</v>
      </c>
      <c r="I71" s="125">
        <f>SUM(I72:I74)</f>
        <v>0</v>
      </c>
      <c r="J71" s="134">
        <f>SUM(J72:J74)</f>
        <v>0</v>
      </c>
      <c r="K71" s="134">
        <f>SUM(K72:K74)</f>
        <v>0</v>
      </c>
      <c r="L71" s="134">
        <f>SUM(L72:L74)</f>
        <v>0</v>
      </c>
      <c r="M71" s="134">
        <f>SUM(M72:M74)</f>
        <v>0</v>
      </c>
      <c r="N71" s="122">
        <v>0</v>
      </c>
      <c r="O71" s="135">
        <f>SUM(O72:O75)</f>
        <v>9008339000</v>
      </c>
      <c r="P71" s="127">
        <f>SUM(P72:P75)</f>
        <v>940039994</v>
      </c>
      <c r="Q71" s="127">
        <f>SUM(Q72:Q75)</f>
        <v>8068299006</v>
      </c>
      <c r="R71" s="138">
        <f>+P71/O71</f>
        <v>0.10435220011147449</v>
      </c>
    </row>
    <row r="72" spans="1:18" s="129" customFormat="1" ht="12" x14ac:dyDescent="0.2">
      <c r="A72" s="88" t="s">
        <v>267</v>
      </c>
      <c r="B72" s="139" t="s">
        <v>268</v>
      </c>
      <c r="C72" s="91">
        <v>1494900000</v>
      </c>
      <c r="D72" s="91">
        <v>0</v>
      </c>
      <c r="E72" s="91">
        <v>0</v>
      </c>
      <c r="F72" s="91">
        <f>+C72+D72-E72</f>
        <v>1494900000</v>
      </c>
      <c r="G72" s="91">
        <v>0</v>
      </c>
      <c r="H72" s="86">
        <f>+G72/F72</f>
        <v>0</v>
      </c>
      <c r="I72" s="88"/>
      <c r="J72" s="91"/>
      <c r="K72" s="91"/>
      <c r="L72" s="89"/>
      <c r="M72" s="89"/>
      <c r="N72" s="87"/>
      <c r="O72" s="90">
        <f t="shared" ref="O72:P75" si="22">+L72+F72</f>
        <v>1494900000</v>
      </c>
      <c r="P72" s="89">
        <f t="shared" si="22"/>
        <v>0</v>
      </c>
      <c r="Q72" s="131">
        <f>+O72-P72</f>
        <v>1494900000</v>
      </c>
      <c r="R72" s="80">
        <f>+P72/O72</f>
        <v>0</v>
      </c>
    </row>
    <row r="73" spans="1:18" s="129" customFormat="1" ht="12" x14ac:dyDescent="0.2">
      <c r="A73" s="88" t="s">
        <v>269</v>
      </c>
      <c r="B73" s="139" t="s">
        <v>268</v>
      </c>
      <c r="C73" s="91">
        <v>0</v>
      </c>
      <c r="D73" s="91">
        <v>0</v>
      </c>
      <c r="E73" s="91">
        <v>0</v>
      </c>
      <c r="F73" s="91">
        <f>+C73+D73-E73</f>
        <v>0</v>
      </c>
      <c r="G73" s="91">
        <v>0</v>
      </c>
      <c r="H73" s="80">
        <v>0</v>
      </c>
      <c r="I73" s="88"/>
      <c r="J73" s="91"/>
      <c r="K73" s="91"/>
      <c r="L73" s="89"/>
      <c r="M73" s="89"/>
      <c r="N73" s="87"/>
      <c r="O73" s="90">
        <f t="shared" si="22"/>
        <v>0</v>
      </c>
      <c r="P73" s="89">
        <f t="shared" si="22"/>
        <v>0</v>
      </c>
      <c r="Q73" s="131">
        <f>+O73-P73</f>
        <v>0</v>
      </c>
      <c r="R73" s="80">
        <v>0</v>
      </c>
    </row>
    <row r="74" spans="1:18" s="129" customFormat="1" ht="24" x14ac:dyDescent="0.2">
      <c r="A74" s="88" t="s">
        <v>270</v>
      </c>
      <c r="B74" s="139" t="s">
        <v>271</v>
      </c>
      <c r="C74" s="91">
        <v>7513439000</v>
      </c>
      <c r="D74" s="91"/>
      <c r="E74" s="91"/>
      <c r="F74" s="91">
        <f>+C74+D74-E74</f>
        <v>7513439000</v>
      </c>
      <c r="G74" s="91">
        <v>940039994</v>
      </c>
      <c r="H74" s="86">
        <f>+G74/F74</f>
        <v>0.12511447740508708</v>
      </c>
      <c r="I74" s="88"/>
      <c r="J74" s="91"/>
      <c r="K74" s="91"/>
      <c r="L74" s="89"/>
      <c r="M74" s="89"/>
      <c r="N74" s="87"/>
      <c r="O74" s="90">
        <f t="shared" si="22"/>
        <v>7513439000</v>
      </c>
      <c r="P74" s="89">
        <f t="shared" si="22"/>
        <v>940039994</v>
      </c>
      <c r="Q74" s="131">
        <f>+O74-P74</f>
        <v>6573399006</v>
      </c>
      <c r="R74" s="80">
        <f>+P74/O74</f>
        <v>0.12511447740508708</v>
      </c>
    </row>
    <row r="75" spans="1:18" s="129" customFormat="1" ht="24" x14ac:dyDescent="0.2">
      <c r="A75" s="88" t="s">
        <v>272</v>
      </c>
      <c r="B75" s="139" t="s">
        <v>271</v>
      </c>
      <c r="C75" s="91"/>
      <c r="D75" s="91">
        <v>0</v>
      </c>
      <c r="E75" s="91"/>
      <c r="F75" s="91">
        <f>+C75+D75-E75</f>
        <v>0</v>
      </c>
      <c r="G75" s="91">
        <v>0</v>
      </c>
      <c r="H75" s="80">
        <v>0</v>
      </c>
      <c r="I75" s="88"/>
      <c r="J75" s="91"/>
      <c r="K75" s="91"/>
      <c r="L75" s="89"/>
      <c r="M75" s="89"/>
      <c r="N75" s="87"/>
      <c r="O75" s="90">
        <f t="shared" si="22"/>
        <v>0</v>
      </c>
      <c r="P75" s="89">
        <f t="shared" si="22"/>
        <v>0</v>
      </c>
      <c r="Q75" s="131">
        <f>+O75-P75</f>
        <v>0</v>
      </c>
      <c r="R75" s="80">
        <v>0</v>
      </c>
    </row>
    <row r="76" spans="1:18" s="129" customFormat="1" ht="12" x14ac:dyDescent="0.2">
      <c r="A76" s="90"/>
      <c r="B76" s="130"/>
      <c r="C76" s="91"/>
      <c r="D76" s="91"/>
      <c r="E76" s="91"/>
      <c r="F76" s="91"/>
      <c r="G76" s="91"/>
      <c r="H76" s="109"/>
      <c r="I76" s="88"/>
      <c r="J76" s="91"/>
      <c r="K76" s="91"/>
      <c r="L76" s="89"/>
      <c r="M76" s="89"/>
      <c r="N76" s="110"/>
      <c r="O76" s="90"/>
      <c r="P76" s="89"/>
      <c r="Q76" s="131"/>
      <c r="R76" s="132"/>
    </row>
    <row r="77" spans="1:18" s="129" customFormat="1" ht="24" x14ac:dyDescent="0.2">
      <c r="A77" s="125"/>
      <c r="B77" s="133" t="s">
        <v>273</v>
      </c>
      <c r="C77" s="134">
        <f>+C78</f>
        <v>200000000</v>
      </c>
      <c r="D77" s="134">
        <f>+D78</f>
        <v>0</v>
      </c>
      <c r="E77" s="134">
        <f>+E78</f>
        <v>128000000</v>
      </c>
      <c r="F77" s="134">
        <f>+F78</f>
        <v>72000000</v>
      </c>
      <c r="G77" s="134">
        <f>+G78</f>
        <v>0</v>
      </c>
      <c r="H77" s="120">
        <f>+G77/F77</f>
        <v>0</v>
      </c>
      <c r="I77" s="125">
        <f t="shared" ref="I77:M77" si="23">+I78</f>
        <v>0</v>
      </c>
      <c r="J77" s="134">
        <f t="shared" si="23"/>
        <v>0</v>
      </c>
      <c r="K77" s="134"/>
      <c r="L77" s="134">
        <f t="shared" si="23"/>
        <v>0</v>
      </c>
      <c r="M77" s="134">
        <f t="shared" si="23"/>
        <v>0</v>
      </c>
      <c r="N77" s="122">
        <v>0</v>
      </c>
      <c r="O77" s="135">
        <f>+O78</f>
        <v>72000000</v>
      </c>
      <c r="P77" s="127">
        <f>+P78</f>
        <v>0</v>
      </c>
      <c r="Q77" s="127">
        <f>+Q78</f>
        <v>72000000</v>
      </c>
      <c r="R77" s="138">
        <f>+P77/O77</f>
        <v>0</v>
      </c>
    </row>
    <row r="78" spans="1:18" s="129" customFormat="1" ht="24" x14ac:dyDescent="0.2">
      <c r="A78" s="88" t="s">
        <v>274</v>
      </c>
      <c r="B78" s="139" t="s">
        <v>275</v>
      </c>
      <c r="C78" s="91">
        <v>200000000</v>
      </c>
      <c r="D78" s="91">
        <v>0</v>
      </c>
      <c r="E78" s="91">
        <v>128000000</v>
      </c>
      <c r="F78" s="91">
        <f>+C78+D78-E78</f>
        <v>72000000</v>
      </c>
      <c r="G78" s="91">
        <v>0</v>
      </c>
      <c r="H78" s="86">
        <f>+G78/F78</f>
        <v>0</v>
      </c>
      <c r="I78" s="88"/>
      <c r="J78" s="91"/>
      <c r="K78" s="91"/>
      <c r="L78" s="89"/>
      <c r="M78" s="89"/>
      <c r="N78" s="87"/>
      <c r="O78" s="90">
        <f>+L78+F78</f>
        <v>72000000</v>
      </c>
      <c r="P78" s="89">
        <f>+M78+G78</f>
        <v>0</v>
      </c>
      <c r="Q78" s="131">
        <f>+O78-P78</f>
        <v>72000000</v>
      </c>
      <c r="R78" s="80">
        <f>+P78/O78</f>
        <v>0</v>
      </c>
    </row>
    <row r="79" spans="1:18" s="129" customFormat="1" ht="12" x14ac:dyDescent="0.2">
      <c r="A79" s="90"/>
      <c r="B79" s="130"/>
      <c r="C79" s="91"/>
      <c r="D79" s="91"/>
      <c r="E79" s="91"/>
      <c r="F79" s="91"/>
      <c r="G79" s="91"/>
      <c r="H79" s="109"/>
      <c r="I79" s="88"/>
      <c r="J79" s="91"/>
      <c r="K79" s="91"/>
      <c r="L79" s="89"/>
      <c r="M79" s="89"/>
      <c r="N79" s="110"/>
      <c r="O79" s="90"/>
      <c r="P79" s="89"/>
      <c r="Q79" s="131"/>
      <c r="R79" s="132"/>
    </row>
    <row r="80" spans="1:18" s="129" customFormat="1" ht="24" x14ac:dyDescent="0.2">
      <c r="A80" s="125"/>
      <c r="B80" s="133" t="s">
        <v>276</v>
      </c>
      <c r="C80" s="134">
        <f>SUM(C81:C84)</f>
        <v>15907415000</v>
      </c>
      <c r="D80" s="134">
        <f>SUM(D81:D84)</f>
        <v>1334722157</v>
      </c>
      <c r="E80" s="134">
        <f>SUM(E81:E84)</f>
        <v>0</v>
      </c>
      <c r="F80" s="134">
        <f>SUM(F81:F84)</f>
        <v>17242137157</v>
      </c>
      <c r="G80" s="134">
        <f>SUM(G81:G84)</f>
        <v>15199430486</v>
      </c>
      <c r="H80" s="120">
        <f t="shared" ref="H80:H84" si="24">+G80/F80</f>
        <v>0.88152822052162494</v>
      </c>
      <c r="I80" s="125">
        <f>SUM(I81:I83)</f>
        <v>0</v>
      </c>
      <c r="J80" s="134">
        <f>SUM(J81:J83)</f>
        <v>0</v>
      </c>
      <c r="K80" s="134">
        <f>SUM(K81:K83)</f>
        <v>0</v>
      </c>
      <c r="L80" s="134">
        <f>SUM(L81:L83)</f>
        <v>0</v>
      </c>
      <c r="M80" s="134">
        <f>SUM(M81:M83)</f>
        <v>0</v>
      </c>
      <c r="N80" s="122">
        <v>0</v>
      </c>
      <c r="O80" s="135">
        <f>SUM(O81:O84)</f>
        <v>17242137157</v>
      </c>
      <c r="P80" s="137">
        <f>SUM(P81:P84)</f>
        <v>15199430486</v>
      </c>
      <c r="Q80" s="137">
        <f>SUM(Q81:Q84)</f>
        <v>2042706671</v>
      </c>
      <c r="R80" s="138">
        <f t="shared" ref="R80:R84" si="25">+P80/O80</f>
        <v>0.88152822052162494</v>
      </c>
    </row>
    <row r="81" spans="1:18" s="129" customFormat="1" ht="24" x14ac:dyDescent="0.2">
      <c r="A81" s="90" t="s">
        <v>277</v>
      </c>
      <c r="B81" s="130" t="s">
        <v>278</v>
      </c>
      <c r="C81" s="91">
        <v>0</v>
      </c>
      <c r="D81" s="91">
        <v>0</v>
      </c>
      <c r="E81" s="91">
        <v>0</v>
      </c>
      <c r="F81" s="91">
        <f>+C81+D81-E81</f>
        <v>0</v>
      </c>
      <c r="G81" s="91">
        <v>0</v>
      </c>
      <c r="H81" s="86">
        <v>0</v>
      </c>
      <c r="I81" s="88"/>
      <c r="J81" s="91"/>
      <c r="K81" s="91"/>
      <c r="L81" s="89"/>
      <c r="M81" s="89"/>
      <c r="N81" s="87"/>
      <c r="O81" s="90">
        <f t="shared" ref="O81:P84" si="26">+L81+F81</f>
        <v>0</v>
      </c>
      <c r="P81" s="89">
        <f t="shared" si="26"/>
        <v>0</v>
      </c>
      <c r="Q81" s="131">
        <f>+O81-P81</f>
        <v>0</v>
      </c>
      <c r="R81" s="86">
        <v>0</v>
      </c>
    </row>
    <row r="82" spans="1:18" s="129" customFormat="1" ht="24" x14ac:dyDescent="0.2">
      <c r="A82" s="90" t="s">
        <v>279</v>
      </c>
      <c r="B82" s="130" t="s">
        <v>280</v>
      </c>
      <c r="C82" s="91">
        <v>100000000</v>
      </c>
      <c r="D82" s="91">
        <v>0</v>
      </c>
      <c r="E82" s="91">
        <v>0</v>
      </c>
      <c r="F82" s="91">
        <f>+C82+D82-E82</f>
        <v>100000000</v>
      </c>
      <c r="G82" s="91">
        <v>0</v>
      </c>
      <c r="H82" s="86">
        <f t="shared" si="24"/>
        <v>0</v>
      </c>
      <c r="I82" s="88"/>
      <c r="J82" s="91"/>
      <c r="K82" s="91"/>
      <c r="L82" s="89"/>
      <c r="M82" s="89"/>
      <c r="N82" s="87"/>
      <c r="O82" s="90">
        <f t="shared" si="26"/>
        <v>100000000</v>
      </c>
      <c r="P82" s="89">
        <f t="shared" si="26"/>
        <v>0</v>
      </c>
      <c r="Q82" s="131">
        <f>+O82-P82</f>
        <v>100000000</v>
      </c>
      <c r="R82" s="80">
        <f t="shared" si="25"/>
        <v>0</v>
      </c>
    </row>
    <row r="83" spans="1:18" s="129" customFormat="1" ht="24" x14ac:dyDescent="0.2">
      <c r="A83" s="90" t="s">
        <v>281</v>
      </c>
      <c r="B83" s="130" t="s">
        <v>332</v>
      </c>
      <c r="C83" s="91">
        <v>15807415000</v>
      </c>
      <c r="D83" s="91">
        <v>942704066</v>
      </c>
      <c r="E83" s="91">
        <v>0</v>
      </c>
      <c r="F83" s="89">
        <f>+C83+D83-E83</f>
        <v>16750119066</v>
      </c>
      <c r="G83" s="91">
        <v>14807412395</v>
      </c>
      <c r="H83" s="86">
        <f t="shared" si="24"/>
        <v>0.88401833662523766</v>
      </c>
      <c r="I83" s="88"/>
      <c r="J83" s="91"/>
      <c r="K83" s="91"/>
      <c r="L83" s="89"/>
      <c r="M83" s="89"/>
      <c r="N83" s="87"/>
      <c r="O83" s="90">
        <f t="shared" si="26"/>
        <v>16750119066</v>
      </c>
      <c r="P83" s="89">
        <f t="shared" si="26"/>
        <v>14807412395</v>
      </c>
      <c r="Q83" s="131">
        <f>+O83-P83</f>
        <v>1942706671</v>
      </c>
      <c r="R83" s="80">
        <f t="shared" si="25"/>
        <v>0.88401833662523766</v>
      </c>
    </row>
    <row r="84" spans="1:18" s="129" customFormat="1" ht="24" x14ac:dyDescent="0.2">
      <c r="A84" s="90" t="s">
        <v>283</v>
      </c>
      <c r="B84" s="130" t="s">
        <v>282</v>
      </c>
      <c r="C84" s="91"/>
      <c r="D84" s="91">
        <v>392018091</v>
      </c>
      <c r="E84" s="91"/>
      <c r="F84" s="91">
        <f>+C84+D84-E84</f>
        <v>392018091</v>
      </c>
      <c r="G84" s="91">
        <v>392018091</v>
      </c>
      <c r="H84" s="86">
        <f t="shared" si="24"/>
        <v>1</v>
      </c>
      <c r="I84" s="88"/>
      <c r="J84" s="91"/>
      <c r="K84" s="91"/>
      <c r="L84" s="89"/>
      <c r="M84" s="89"/>
      <c r="N84" s="87"/>
      <c r="O84" s="90">
        <f t="shared" si="26"/>
        <v>392018091</v>
      </c>
      <c r="P84" s="89">
        <f t="shared" si="26"/>
        <v>392018091</v>
      </c>
      <c r="Q84" s="131">
        <f>+O84-P84</f>
        <v>0</v>
      </c>
      <c r="R84" s="80">
        <f t="shared" si="25"/>
        <v>1</v>
      </c>
    </row>
    <row r="85" spans="1:18" s="129" customFormat="1" ht="12" x14ac:dyDescent="0.2">
      <c r="A85" s="90"/>
      <c r="B85" s="130"/>
      <c r="C85" s="91"/>
      <c r="D85" s="91"/>
      <c r="E85" s="91"/>
      <c r="F85" s="91"/>
      <c r="G85" s="91"/>
      <c r="H85" s="109"/>
      <c r="I85" s="88"/>
      <c r="J85" s="91"/>
      <c r="K85" s="91"/>
      <c r="L85" s="89"/>
      <c r="M85" s="89"/>
      <c r="N85" s="110"/>
      <c r="O85" s="90"/>
      <c r="P85" s="89"/>
      <c r="Q85" s="131"/>
      <c r="R85" s="132"/>
    </row>
    <row r="86" spans="1:18" s="129" customFormat="1" ht="36" x14ac:dyDescent="0.2">
      <c r="A86" s="125"/>
      <c r="B86" s="133" t="s">
        <v>284</v>
      </c>
      <c r="C86" s="134">
        <f>SUM(C87:C92)</f>
        <v>466372000</v>
      </c>
      <c r="D86" s="134">
        <f>SUM(D87:D92)</f>
        <v>0</v>
      </c>
      <c r="E86" s="134">
        <f>SUM(E87:E92)</f>
        <v>0</v>
      </c>
      <c r="F86" s="134">
        <f>SUM(F87:F92)</f>
        <v>466372000</v>
      </c>
      <c r="G86" s="134">
        <f>SUM(G87:G92)</f>
        <v>0</v>
      </c>
      <c r="H86" s="120">
        <f>+G86/F86</f>
        <v>0</v>
      </c>
      <c r="I86" s="134">
        <f>SUM(I87:I92)</f>
        <v>0</v>
      </c>
      <c r="J86" s="134">
        <f>SUM(J87:J92)</f>
        <v>0</v>
      </c>
      <c r="K86" s="134">
        <f>SUM(K87:K92)</f>
        <v>0</v>
      </c>
      <c r="L86" s="134">
        <f>SUM(L87:L92)</f>
        <v>0</v>
      </c>
      <c r="M86" s="134">
        <f>SUM(M87:M92)</f>
        <v>0</v>
      </c>
      <c r="N86" s="142">
        <v>0</v>
      </c>
      <c r="O86" s="134">
        <f>SUM(O87:O92)</f>
        <v>466372000</v>
      </c>
      <c r="P86" s="134">
        <f>SUM(P87:P92)</f>
        <v>0</v>
      </c>
      <c r="Q86" s="127">
        <f>SUM(Q87:Q92)</f>
        <v>466372000</v>
      </c>
      <c r="R86" s="138">
        <f>+P86/O86</f>
        <v>0</v>
      </c>
    </row>
    <row r="87" spans="1:18" s="129" customFormat="1" ht="24" x14ac:dyDescent="0.2">
      <c r="A87" s="88" t="s">
        <v>285</v>
      </c>
      <c r="B87" s="139" t="s">
        <v>286</v>
      </c>
      <c r="C87" s="91">
        <v>100000000</v>
      </c>
      <c r="D87" s="91">
        <v>0</v>
      </c>
      <c r="E87" s="91">
        <v>0</v>
      </c>
      <c r="F87" s="91">
        <f>+C87+D87-E87</f>
        <v>100000000</v>
      </c>
      <c r="G87" s="91">
        <v>0</v>
      </c>
      <c r="H87" s="86">
        <f>+G87/F87</f>
        <v>0</v>
      </c>
      <c r="I87" s="88"/>
      <c r="J87" s="91"/>
      <c r="K87" s="91"/>
      <c r="L87" s="89"/>
      <c r="M87" s="89"/>
      <c r="N87" s="87"/>
      <c r="O87" s="90">
        <f t="shared" ref="O87:P92" si="27">+L87+F87</f>
        <v>100000000</v>
      </c>
      <c r="P87" s="89">
        <f t="shared" si="27"/>
        <v>0</v>
      </c>
      <c r="Q87" s="131">
        <f>+O87-P87</f>
        <v>100000000</v>
      </c>
      <c r="R87" s="80">
        <f>+P87/O87</f>
        <v>0</v>
      </c>
    </row>
    <row r="88" spans="1:18" s="129" customFormat="1" ht="12" x14ac:dyDescent="0.2">
      <c r="A88" s="88"/>
      <c r="B88" s="139"/>
      <c r="C88" s="91"/>
      <c r="D88" s="91"/>
      <c r="E88" s="91"/>
      <c r="F88" s="91"/>
      <c r="G88" s="91"/>
      <c r="H88" s="86"/>
      <c r="I88" s="88"/>
      <c r="J88" s="91"/>
      <c r="K88" s="91"/>
      <c r="L88" s="89"/>
      <c r="M88" s="89"/>
      <c r="N88" s="87"/>
      <c r="O88" s="90"/>
      <c r="P88" s="89"/>
      <c r="Q88" s="131"/>
      <c r="R88" s="80"/>
    </row>
    <row r="89" spans="1:18" s="129" customFormat="1" ht="12" x14ac:dyDescent="0.2">
      <c r="A89" s="88"/>
      <c r="B89" s="139"/>
      <c r="C89" s="91"/>
      <c r="D89" s="91"/>
      <c r="E89" s="91"/>
      <c r="F89" s="91"/>
      <c r="G89" s="91"/>
      <c r="H89" s="86"/>
      <c r="I89" s="88"/>
      <c r="J89" s="91"/>
      <c r="K89" s="91"/>
      <c r="L89" s="89"/>
      <c r="M89" s="89"/>
      <c r="N89" s="87"/>
      <c r="O89" s="90"/>
      <c r="P89" s="89"/>
      <c r="Q89" s="131"/>
      <c r="R89" s="80"/>
    </row>
    <row r="90" spans="1:18" s="129" customFormat="1" ht="24" x14ac:dyDescent="0.2">
      <c r="A90" s="88" t="s">
        <v>287</v>
      </c>
      <c r="B90" s="139" t="s">
        <v>286</v>
      </c>
      <c r="C90" s="91">
        <v>0</v>
      </c>
      <c r="D90" s="91">
        <v>0</v>
      </c>
      <c r="E90" s="91">
        <v>0</v>
      </c>
      <c r="F90" s="91">
        <f>+C90+D90-E90</f>
        <v>0</v>
      </c>
      <c r="G90" s="91">
        <v>0</v>
      </c>
      <c r="H90" s="86">
        <v>0</v>
      </c>
      <c r="I90" s="88"/>
      <c r="J90" s="91"/>
      <c r="K90" s="91"/>
      <c r="L90" s="89"/>
      <c r="M90" s="89"/>
      <c r="N90" s="87"/>
      <c r="O90" s="90">
        <f t="shared" si="27"/>
        <v>0</v>
      </c>
      <c r="P90" s="89">
        <f t="shared" si="27"/>
        <v>0</v>
      </c>
      <c r="Q90" s="131">
        <f>+O90-P90</f>
        <v>0</v>
      </c>
      <c r="R90" s="80">
        <v>0</v>
      </c>
    </row>
    <row r="91" spans="1:18" s="129" customFormat="1" ht="24" x14ac:dyDescent="0.2">
      <c r="A91" s="88" t="s">
        <v>288</v>
      </c>
      <c r="B91" s="139" t="s">
        <v>289</v>
      </c>
      <c r="C91" s="91">
        <v>366372000</v>
      </c>
      <c r="D91" s="91">
        <v>0</v>
      </c>
      <c r="E91" s="91">
        <v>0</v>
      </c>
      <c r="F91" s="91">
        <f>+C91+D91-E91</f>
        <v>366372000</v>
      </c>
      <c r="G91" s="91">
        <v>0</v>
      </c>
      <c r="H91" s="86">
        <f>+G91/F91</f>
        <v>0</v>
      </c>
      <c r="I91" s="88"/>
      <c r="J91" s="91"/>
      <c r="K91" s="91"/>
      <c r="L91" s="89"/>
      <c r="M91" s="89"/>
      <c r="N91" s="87"/>
      <c r="O91" s="90">
        <f t="shared" si="27"/>
        <v>366372000</v>
      </c>
      <c r="P91" s="89">
        <f t="shared" si="27"/>
        <v>0</v>
      </c>
      <c r="Q91" s="131">
        <f>+O91-P91</f>
        <v>366372000</v>
      </c>
      <c r="R91" s="80">
        <f>+P91/O91</f>
        <v>0</v>
      </c>
    </row>
    <row r="92" spans="1:18" s="129" customFormat="1" ht="24" x14ac:dyDescent="0.2">
      <c r="A92" s="88" t="s">
        <v>290</v>
      </c>
      <c r="B92" s="139" t="s">
        <v>289</v>
      </c>
      <c r="C92" s="91"/>
      <c r="D92" s="91"/>
      <c r="E92" s="91">
        <v>0</v>
      </c>
      <c r="F92" s="91">
        <f>+C92+D92-E92</f>
        <v>0</v>
      </c>
      <c r="G92" s="91">
        <v>0</v>
      </c>
      <c r="H92" s="86"/>
      <c r="I92" s="88"/>
      <c r="J92" s="91"/>
      <c r="K92" s="91"/>
      <c r="L92" s="89"/>
      <c r="M92" s="89"/>
      <c r="N92" s="87"/>
      <c r="O92" s="90">
        <f t="shared" si="27"/>
        <v>0</v>
      </c>
      <c r="P92" s="89">
        <f t="shared" si="27"/>
        <v>0</v>
      </c>
      <c r="Q92" s="131">
        <f>+O92-P92</f>
        <v>0</v>
      </c>
      <c r="R92" s="80">
        <v>0</v>
      </c>
    </row>
    <row r="93" spans="1:18" s="129" customFormat="1" ht="12" x14ac:dyDescent="0.2">
      <c r="A93" s="90"/>
      <c r="B93" s="130"/>
      <c r="C93" s="91"/>
      <c r="D93" s="91"/>
      <c r="E93" s="91"/>
      <c r="F93" s="91"/>
      <c r="G93" s="91"/>
      <c r="H93" s="99"/>
      <c r="I93" s="88"/>
      <c r="J93" s="91"/>
      <c r="K93" s="91"/>
      <c r="L93" s="89"/>
      <c r="M93" s="89"/>
      <c r="N93" s="87"/>
      <c r="O93" s="90"/>
      <c r="P93" s="89"/>
      <c r="Q93" s="131"/>
      <c r="R93" s="80"/>
    </row>
    <row r="94" spans="1:18" s="129" customFormat="1" ht="24" x14ac:dyDescent="0.2">
      <c r="A94" s="125"/>
      <c r="B94" s="133" t="s">
        <v>321</v>
      </c>
      <c r="C94" s="134">
        <f>SUM(C95:C96)</f>
        <v>800000000</v>
      </c>
      <c r="D94" s="134">
        <f t="shared" ref="D94:F94" si="28">SUM(D95:D96)</f>
        <v>0</v>
      </c>
      <c r="E94" s="134">
        <f t="shared" si="28"/>
        <v>61140206</v>
      </c>
      <c r="F94" s="134">
        <f t="shared" si="28"/>
        <v>738859794</v>
      </c>
      <c r="G94" s="134">
        <f>SUM(G95:G96)</f>
        <v>0</v>
      </c>
      <c r="H94" s="120">
        <f>+G94/F94</f>
        <v>0</v>
      </c>
      <c r="I94" s="125">
        <f>SUM(I95:I95)</f>
        <v>0</v>
      </c>
      <c r="J94" s="134">
        <f>SUM(J95:J95)</f>
        <v>0</v>
      </c>
      <c r="K94" s="134">
        <f>SUM(K95:K95)</f>
        <v>0</v>
      </c>
      <c r="L94" s="134">
        <f>SUM(L95:L95)</f>
        <v>0</v>
      </c>
      <c r="M94" s="143">
        <f>SUM(M95:M95)</f>
        <v>0</v>
      </c>
      <c r="N94" s="142">
        <v>0</v>
      </c>
      <c r="O94" s="144">
        <f>SUM(O95:O96)</f>
        <v>738859794</v>
      </c>
      <c r="P94" s="144">
        <f t="shared" ref="P94" si="29">SUM(P95:P96)</f>
        <v>0</v>
      </c>
      <c r="Q94" s="144">
        <f>SUM(Q95:Q96)</f>
        <v>738859794</v>
      </c>
      <c r="R94" s="138">
        <f>+P94/O94</f>
        <v>0</v>
      </c>
    </row>
    <row r="95" spans="1:18" s="129" customFormat="1" ht="24" x14ac:dyDescent="0.2">
      <c r="A95" s="90" t="s">
        <v>291</v>
      </c>
      <c r="B95" s="130" t="s">
        <v>292</v>
      </c>
      <c r="C95" s="91">
        <v>150000000</v>
      </c>
      <c r="D95" s="91">
        <v>0</v>
      </c>
      <c r="E95" s="91">
        <v>61140206</v>
      </c>
      <c r="F95" s="89">
        <f>+C95+D95-E95</f>
        <v>88859794</v>
      </c>
      <c r="G95" s="91">
        <v>0</v>
      </c>
      <c r="H95" s="86">
        <f>+G95/F95</f>
        <v>0</v>
      </c>
      <c r="I95" s="88"/>
      <c r="J95" s="91"/>
      <c r="K95" s="91"/>
      <c r="L95" s="89"/>
      <c r="M95" s="89"/>
      <c r="N95" s="87"/>
      <c r="O95" s="90">
        <f t="shared" ref="O95:P96" si="30">+L95+F95</f>
        <v>88859794</v>
      </c>
      <c r="P95" s="89">
        <f t="shared" si="30"/>
        <v>0</v>
      </c>
      <c r="Q95" s="131">
        <f>+O95-P95</f>
        <v>88859794</v>
      </c>
      <c r="R95" s="80">
        <f>+P95/O95</f>
        <v>0</v>
      </c>
    </row>
    <row r="96" spans="1:18" s="129" customFormat="1" ht="24" x14ac:dyDescent="0.2">
      <c r="A96" s="90" t="s">
        <v>293</v>
      </c>
      <c r="B96" s="130" t="s">
        <v>294</v>
      </c>
      <c r="C96" s="91">
        <v>650000000</v>
      </c>
      <c r="D96" s="91">
        <v>0</v>
      </c>
      <c r="E96" s="91">
        <v>0</v>
      </c>
      <c r="F96" s="91">
        <f>+C96+D96-E96</f>
        <v>650000000</v>
      </c>
      <c r="G96" s="91">
        <v>0</v>
      </c>
      <c r="H96" s="86">
        <f>+G96/F96</f>
        <v>0</v>
      </c>
      <c r="I96" s="88"/>
      <c r="J96" s="91"/>
      <c r="K96" s="91"/>
      <c r="L96" s="89"/>
      <c r="M96" s="89"/>
      <c r="N96" s="87"/>
      <c r="O96" s="90">
        <f t="shared" si="30"/>
        <v>650000000</v>
      </c>
      <c r="P96" s="89">
        <f t="shared" si="30"/>
        <v>0</v>
      </c>
      <c r="Q96" s="131">
        <f>+O96-P96</f>
        <v>650000000</v>
      </c>
      <c r="R96" s="80">
        <f>+P96/O96</f>
        <v>0</v>
      </c>
    </row>
    <row r="97" spans="1:18" s="129" customFormat="1" ht="12" x14ac:dyDescent="0.2">
      <c r="A97" s="90"/>
      <c r="B97" s="130"/>
      <c r="C97" s="91"/>
      <c r="D97" s="91"/>
      <c r="E97" s="91"/>
      <c r="F97" s="91"/>
      <c r="G97" s="91"/>
      <c r="H97" s="109"/>
      <c r="I97" s="88"/>
      <c r="J97" s="91"/>
      <c r="K97" s="91"/>
      <c r="L97" s="89"/>
      <c r="M97" s="89"/>
      <c r="N97" s="110"/>
      <c r="O97" s="90"/>
      <c r="P97" s="89"/>
      <c r="Q97" s="131"/>
      <c r="R97" s="132"/>
    </row>
    <row r="98" spans="1:18" s="129" customFormat="1" ht="36" x14ac:dyDescent="0.2">
      <c r="A98" s="125"/>
      <c r="B98" s="133" t="s">
        <v>295</v>
      </c>
      <c r="C98" s="134">
        <f>SUM(C99:C102)</f>
        <v>1400000000</v>
      </c>
      <c r="D98" s="134">
        <f>SUM(D99:D102)</f>
        <v>0</v>
      </c>
      <c r="E98" s="134">
        <f>SUM(E99:E102)</f>
        <v>0</v>
      </c>
      <c r="F98" s="134">
        <f>SUM(F99:F102)</f>
        <v>1400000000</v>
      </c>
      <c r="G98" s="134">
        <f>SUM(G99:G102)</f>
        <v>510299054</v>
      </c>
      <c r="H98" s="120">
        <f t="shared" ref="H98:H102" si="31">+G98/F98</f>
        <v>0.3644993242857143</v>
      </c>
      <c r="I98" s="125">
        <f>SUM(I99:I102)</f>
        <v>0</v>
      </c>
      <c r="J98" s="134">
        <f>SUM(J99:J102)</f>
        <v>0</v>
      </c>
      <c r="K98" s="134">
        <f>SUM(K99:K102)</f>
        <v>0</v>
      </c>
      <c r="L98" s="134">
        <f>SUM(L99:L102)</f>
        <v>0</v>
      </c>
      <c r="M98" s="134">
        <f>SUM(M99:M102)</f>
        <v>0</v>
      </c>
      <c r="N98" s="122">
        <v>0</v>
      </c>
      <c r="O98" s="135">
        <f>SUM(O99:O102)</f>
        <v>1400000000</v>
      </c>
      <c r="P98" s="127">
        <f>SUM(P99:P102)</f>
        <v>510299054</v>
      </c>
      <c r="Q98" s="127">
        <f>SUM(Q99:Q102)</f>
        <v>889700946</v>
      </c>
      <c r="R98" s="145">
        <f t="shared" ref="R98:R102" si="32">+P98/O98</f>
        <v>0.3644993242857143</v>
      </c>
    </row>
    <row r="99" spans="1:18" s="129" customFormat="1" ht="24" x14ac:dyDescent="0.2">
      <c r="A99" s="88" t="s">
        <v>296</v>
      </c>
      <c r="B99" s="139" t="s">
        <v>297</v>
      </c>
      <c r="C99" s="91">
        <v>200000000</v>
      </c>
      <c r="D99" s="91"/>
      <c r="E99" s="91">
        <v>0</v>
      </c>
      <c r="F99" s="91">
        <f t="shared" ref="F99:F102" si="33">+C99+D99-E99</f>
        <v>200000000</v>
      </c>
      <c r="G99" s="91">
        <v>185040000</v>
      </c>
      <c r="H99" s="86">
        <f t="shared" si="31"/>
        <v>0.92520000000000002</v>
      </c>
      <c r="I99" s="88"/>
      <c r="J99" s="91"/>
      <c r="K99" s="91"/>
      <c r="L99" s="89"/>
      <c r="M99" s="89"/>
      <c r="N99" s="87"/>
      <c r="O99" s="90">
        <f t="shared" ref="O99:P102" si="34">+L99+F99</f>
        <v>200000000</v>
      </c>
      <c r="P99" s="89">
        <f t="shared" si="34"/>
        <v>185040000</v>
      </c>
      <c r="Q99" s="131">
        <f t="shared" ref="Q99:Q102" si="35">+O99-P99</f>
        <v>14960000</v>
      </c>
      <c r="R99" s="80">
        <f t="shared" si="32"/>
        <v>0.92520000000000002</v>
      </c>
    </row>
    <row r="100" spans="1:18" s="129" customFormat="1" ht="12" x14ac:dyDescent="0.2">
      <c r="A100" s="88" t="s">
        <v>298</v>
      </c>
      <c r="B100" s="139" t="s">
        <v>299</v>
      </c>
      <c r="C100" s="91">
        <v>200000000</v>
      </c>
      <c r="D100" s="91">
        <v>0</v>
      </c>
      <c r="E100" s="91">
        <v>0</v>
      </c>
      <c r="F100" s="91">
        <f t="shared" si="33"/>
        <v>200000000</v>
      </c>
      <c r="G100" s="91">
        <v>0</v>
      </c>
      <c r="H100" s="86">
        <f t="shared" si="31"/>
        <v>0</v>
      </c>
      <c r="I100" s="88">
        <v>0</v>
      </c>
      <c r="J100" s="91">
        <v>0</v>
      </c>
      <c r="K100" s="91"/>
      <c r="L100" s="89"/>
      <c r="M100" s="89"/>
      <c r="N100" s="87"/>
      <c r="O100" s="90">
        <f t="shared" si="34"/>
        <v>200000000</v>
      </c>
      <c r="P100" s="89">
        <f>+M100+G100</f>
        <v>0</v>
      </c>
      <c r="Q100" s="131">
        <f t="shared" si="35"/>
        <v>200000000</v>
      </c>
      <c r="R100" s="80">
        <f t="shared" si="32"/>
        <v>0</v>
      </c>
    </row>
    <row r="101" spans="1:18" s="129" customFormat="1" ht="12" x14ac:dyDescent="0.2">
      <c r="A101" s="88" t="s">
        <v>300</v>
      </c>
      <c r="B101" s="139" t="s">
        <v>301</v>
      </c>
      <c r="C101" s="91">
        <v>700000000</v>
      </c>
      <c r="D101" s="91">
        <v>0</v>
      </c>
      <c r="E101" s="91">
        <v>0</v>
      </c>
      <c r="F101" s="91">
        <f t="shared" si="33"/>
        <v>700000000</v>
      </c>
      <c r="G101" s="91">
        <v>315227844</v>
      </c>
      <c r="H101" s="86">
        <f t="shared" si="31"/>
        <v>0.45032549142857142</v>
      </c>
      <c r="I101" s="88"/>
      <c r="J101" s="91"/>
      <c r="K101" s="91"/>
      <c r="L101" s="89"/>
      <c r="M101" s="89"/>
      <c r="N101" s="87"/>
      <c r="O101" s="90">
        <f t="shared" si="34"/>
        <v>700000000</v>
      </c>
      <c r="P101" s="89">
        <f>+M101+G101</f>
        <v>315227844</v>
      </c>
      <c r="Q101" s="131">
        <f t="shared" si="35"/>
        <v>384772156</v>
      </c>
      <c r="R101" s="80">
        <f t="shared" si="32"/>
        <v>0.45032549142857142</v>
      </c>
    </row>
    <row r="102" spans="1:18" s="129" customFormat="1" ht="12" x14ac:dyDescent="0.2">
      <c r="A102" s="88" t="s">
        <v>302</v>
      </c>
      <c r="B102" s="139" t="s">
        <v>303</v>
      </c>
      <c r="C102" s="91">
        <v>300000000</v>
      </c>
      <c r="D102" s="91">
        <v>0</v>
      </c>
      <c r="E102" s="91">
        <v>0</v>
      </c>
      <c r="F102" s="91">
        <f t="shared" si="33"/>
        <v>300000000</v>
      </c>
      <c r="G102" s="91">
        <v>10031210</v>
      </c>
      <c r="H102" s="86">
        <f t="shared" si="31"/>
        <v>3.3437366666666669E-2</v>
      </c>
      <c r="I102" s="88"/>
      <c r="J102" s="91"/>
      <c r="K102" s="91"/>
      <c r="L102" s="89"/>
      <c r="M102" s="89"/>
      <c r="N102" s="87"/>
      <c r="O102" s="90">
        <f t="shared" si="34"/>
        <v>300000000</v>
      </c>
      <c r="P102" s="89">
        <f>+M102+G102</f>
        <v>10031210</v>
      </c>
      <c r="Q102" s="131">
        <f t="shared" si="35"/>
        <v>289968790</v>
      </c>
      <c r="R102" s="80">
        <f t="shared" si="32"/>
        <v>3.3437366666666669E-2</v>
      </c>
    </row>
    <row r="103" spans="1:18" s="129" customFormat="1" thickBot="1" x14ac:dyDescent="0.25">
      <c r="A103" s="90"/>
      <c r="B103" s="130"/>
      <c r="C103" s="91"/>
      <c r="D103" s="91"/>
      <c r="E103" s="91"/>
      <c r="F103" s="91"/>
      <c r="G103" s="91"/>
      <c r="H103" s="146"/>
      <c r="I103" s="88"/>
      <c r="J103" s="91"/>
      <c r="K103" s="91"/>
      <c r="L103" s="89"/>
      <c r="M103" s="89"/>
      <c r="N103" s="110"/>
      <c r="O103" s="90"/>
      <c r="P103" s="89"/>
      <c r="Q103" s="131"/>
      <c r="R103" s="132"/>
    </row>
    <row r="104" spans="1:18" ht="13.5" thickBot="1" x14ac:dyDescent="0.25">
      <c r="A104" s="147"/>
      <c r="B104" s="148" t="s">
        <v>304</v>
      </c>
      <c r="C104" s="149">
        <f>+C32+C41+C43</f>
        <v>104786460000</v>
      </c>
      <c r="D104" s="149">
        <f>+D32+D41+D43</f>
        <v>4297715579</v>
      </c>
      <c r="E104" s="149">
        <f>+E32+E41+E43</f>
        <v>2092704066</v>
      </c>
      <c r="F104" s="149">
        <f>+F32+F41+F43</f>
        <v>106991471513</v>
      </c>
      <c r="G104" s="149">
        <f>+G32+G41+G43</f>
        <v>54346950882</v>
      </c>
      <c r="H104" s="150">
        <f>+G104/F104</f>
        <v>0.50795591567685439</v>
      </c>
      <c r="I104" s="151">
        <f>+I32+I41+I43</f>
        <v>7110300000</v>
      </c>
      <c r="J104" s="149">
        <f>+J32+J41+J43</f>
        <v>0</v>
      </c>
      <c r="K104" s="149">
        <f>+K32+K41+K43</f>
        <v>0</v>
      </c>
      <c r="L104" s="149">
        <f>+L32+L41+L43</f>
        <v>7110300000</v>
      </c>
      <c r="M104" s="149">
        <f>+M32+M41+M43</f>
        <v>1997511363</v>
      </c>
      <c r="N104" s="150">
        <f>+M104/L104</f>
        <v>0.28093207923716301</v>
      </c>
      <c r="O104" s="151">
        <f>O32+O41+O43</f>
        <v>114101771513</v>
      </c>
      <c r="P104" s="149">
        <f>+P32+P41+P43</f>
        <v>56344462245</v>
      </c>
      <c r="Q104" s="149">
        <f>+Q32+Q41+Q43</f>
        <v>57757309268</v>
      </c>
      <c r="R104" s="150">
        <f>+P104/O104</f>
        <v>0.49380882959017414</v>
      </c>
    </row>
    <row r="105" spans="1:18" x14ac:dyDescent="0.2">
      <c r="C105" s="153"/>
      <c r="F105" s="153"/>
      <c r="G105" s="154"/>
      <c r="H105" s="155"/>
      <c r="O105" s="153"/>
      <c r="P105" s="154"/>
      <c r="Q105" s="153"/>
      <c r="R105" s="153"/>
    </row>
    <row r="106" spans="1:18" customFormat="1" x14ac:dyDescent="0.2">
      <c r="G106" s="8"/>
      <c r="L106" s="8"/>
      <c r="O106" s="8"/>
      <c r="P106" s="8"/>
      <c r="Q106" s="8"/>
    </row>
    <row r="107" spans="1:18" ht="13.5" thickBot="1" x14ac:dyDescent="0.25">
      <c r="C107" s="156"/>
      <c r="F107" s="153"/>
      <c r="H107" s="155"/>
      <c r="I107" s="153"/>
      <c r="J107" s="153"/>
      <c r="O107" s="156"/>
      <c r="P107" s="158"/>
      <c r="Q107" s="153"/>
    </row>
    <row r="108" spans="1:18" ht="13.5" thickBot="1" x14ac:dyDescent="0.25">
      <c r="A108" s="219" t="s">
        <v>171</v>
      </c>
      <c r="B108" s="220"/>
      <c r="C108" s="220"/>
      <c r="D108" s="220"/>
      <c r="E108" s="220"/>
      <c r="F108" s="220"/>
      <c r="G108" s="221"/>
      <c r="I108" s="153"/>
      <c r="J108" s="218"/>
      <c r="L108" s="124"/>
      <c r="M108" s="124"/>
      <c r="P108" s="153"/>
      <c r="Q108" s="153"/>
    </row>
    <row r="109" spans="1:18" ht="13.5" thickBot="1" x14ac:dyDescent="0.25">
      <c r="A109" s="219" t="s">
        <v>1</v>
      </c>
      <c r="B109" s="220"/>
      <c r="C109" s="220"/>
      <c r="D109" s="220"/>
      <c r="E109" s="220"/>
      <c r="F109" s="220"/>
      <c r="G109" s="221"/>
      <c r="H109" s="159"/>
      <c r="I109" s="153"/>
      <c r="J109" s="218"/>
      <c r="L109" s="124"/>
      <c r="M109" s="124"/>
      <c r="P109" s="153"/>
      <c r="R109" s="160"/>
    </row>
    <row r="110" spans="1:18" ht="13.5" thickBot="1" x14ac:dyDescent="0.25">
      <c r="A110" s="222" t="s">
        <v>305</v>
      </c>
      <c r="B110" s="223"/>
      <c r="C110" s="223"/>
      <c r="D110" s="223"/>
      <c r="E110" s="223"/>
      <c r="F110" s="223"/>
      <c r="G110" s="224"/>
      <c r="H110" s="159"/>
      <c r="I110" s="177"/>
      <c r="J110" s="178"/>
      <c r="K110" s="124"/>
      <c r="L110" s="124"/>
      <c r="M110" s="124"/>
      <c r="O110" s="156"/>
      <c r="P110" s="153"/>
      <c r="R110" s="161"/>
    </row>
    <row r="111" spans="1:18" ht="13.5" thickBot="1" x14ac:dyDescent="0.25">
      <c r="A111" s="219" t="s">
        <v>342</v>
      </c>
      <c r="B111" s="220"/>
      <c r="C111" s="220"/>
      <c r="D111" s="220"/>
      <c r="E111" s="220"/>
      <c r="F111" s="220"/>
      <c r="G111" s="221"/>
      <c r="H111" s="159"/>
      <c r="I111" s="124"/>
      <c r="J111" s="124"/>
      <c r="K111" s="124"/>
      <c r="L111" s="124"/>
      <c r="O111" s="153"/>
    </row>
    <row r="112" spans="1:18" ht="22.5" customHeight="1" thickBot="1" x14ac:dyDescent="0.25">
      <c r="A112" s="162"/>
      <c r="B112" s="225" t="s">
        <v>172</v>
      </c>
      <c r="C112" s="227" t="s">
        <v>306</v>
      </c>
      <c r="D112" s="228"/>
      <c r="E112" s="228"/>
      <c r="F112" s="228"/>
      <c r="G112" s="229"/>
      <c r="O112" s="156"/>
      <c r="P112" s="163"/>
    </row>
    <row r="113" spans="1:16" ht="25.5" customHeight="1" thickBot="1" x14ac:dyDescent="0.25">
      <c r="A113" s="54"/>
      <c r="B113" s="226"/>
      <c r="C113" s="55" t="s">
        <v>182</v>
      </c>
      <c r="D113" s="56" t="s">
        <v>307</v>
      </c>
      <c r="E113" s="56" t="s">
        <v>308</v>
      </c>
      <c r="F113" s="56" t="s">
        <v>179</v>
      </c>
      <c r="G113" s="56" t="s">
        <v>180</v>
      </c>
      <c r="O113" s="153"/>
      <c r="P113" s="163"/>
    </row>
    <row r="114" spans="1:16" ht="36" x14ac:dyDescent="0.2">
      <c r="A114" s="197" t="s">
        <v>309</v>
      </c>
      <c r="B114" s="164" t="s">
        <v>310</v>
      </c>
      <c r="C114" s="165">
        <v>85751731.239999995</v>
      </c>
      <c r="D114" s="165">
        <v>0</v>
      </c>
      <c r="E114" s="165">
        <v>0</v>
      </c>
      <c r="F114" s="165">
        <f>+D114+C114</f>
        <v>85751731.239999995</v>
      </c>
      <c r="G114" s="166">
        <v>38700000.210000001</v>
      </c>
      <c r="I114" s="153"/>
      <c r="O114" s="167"/>
      <c r="P114" s="163"/>
    </row>
    <row r="115" spans="1:16" ht="36" x14ac:dyDescent="0.2">
      <c r="A115" s="168" t="s">
        <v>311</v>
      </c>
      <c r="B115" s="130" t="s">
        <v>312</v>
      </c>
      <c r="C115" s="89">
        <v>773554857.15999997</v>
      </c>
      <c r="D115" s="89">
        <v>0</v>
      </c>
      <c r="E115" s="89">
        <v>0</v>
      </c>
      <c r="F115" s="89">
        <f>+D115+C115</f>
        <v>773554857.15999997</v>
      </c>
      <c r="G115" s="169">
        <v>726160921.13</v>
      </c>
      <c r="I115" s="153"/>
      <c r="J115" s="153"/>
    </row>
    <row r="116" spans="1:16" ht="36" x14ac:dyDescent="0.2">
      <c r="A116" s="170" t="s">
        <v>313</v>
      </c>
      <c r="B116" s="171" t="s">
        <v>314</v>
      </c>
      <c r="C116" s="172">
        <v>146200804.56</v>
      </c>
      <c r="D116" s="172">
        <v>0</v>
      </c>
      <c r="E116" s="172">
        <v>0</v>
      </c>
      <c r="F116" s="172">
        <f>+D116+C116</f>
        <v>146200804.56</v>
      </c>
      <c r="G116" s="169">
        <v>115208635.53</v>
      </c>
      <c r="I116" s="153"/>
    </row>
    <row r="117" spans="1:16" s="157" customFormat="1" ht="60" x14ac:dyDescent="0.2">
      <c r="A117" s="131" t="s">
        <v>315</v>
      </c>
      <c r="B117" s="139" t="s">
        <v>316</v>
      </c>
      <c r="C117" s="91">
        <v>30544809290</v>
      </c>
      <c r="D117" s="91">
        <v>0</v>
      </c>
      <c r="E117" s="91"/>
      <c r="F117" s="91">
        <f>+D117+C117</f>
        <v>30544809290</v>
      </c>
      <c r="G117" s="140">
        <v>28776236401</v>
      </c>
      <c r="I117" s="155"/>
    </row>
    <row r="118" spans="1:16" s="157" customFormat="1" ht="40.5" customHeight="1" x14ac:dyDescent="0.2">
      <c r="A118" s="131" t="s">
        <v>317</v>
      </c>
      <c r="B118" s="139" t="s">
        <v>318</v>
      </c>
      <c r="C118" s="91">
        <v>0</v>
      </c>
      <c r="D118" s="91">
        <v>661079293</v>
      </c>
      <c r="E118" s="91"/>
      <c r="F118" s="91">
        <f t="shared" ref="F118:G120" si="36">+D118+C118</f>
        <v>661079293</v>
      </c>
      <c r="G118" s="91">
        <f t="shared" si="36"/>
        <v>661079293</v>
      </c>
      <c r="I118" s="155"/>
    </row>
    <row r="119" spans="1:16" ht="48" x14ac:dyDescent="0.2">
      <c r="A119" s="170" t="s">
        <v>328</v>
      </c>
      <c r="B119" s="171" t="s">
        <v>327</v>
      </c>
      <c r="C119" s="172">
        <v>0</v>
      </c>
      <c r="D119" s="172">
        <v>755468314</v>
      </c>
      <c r="E119" s="172">
        <v>0</v>
      </c>
      <c r="F119" s="91">
        <f t="shared" si="36"/>
        <v>755468314</v>
      </c>
      <c r="G119" s="169">
        <v>0</v>
      </c>
      <c r="I119" s="153"/>
    </row>
    <row r="120" spans="1:16" s="157" customFormat="1" ht="48" x14ac:dyDescent="0.2">
      <c r="A120" s="131" t="s">
        <v>329</v>
      </c>
      <c r="B120" s="139" t="s">
        <v>327</v>
      </c>
      <c r="C120" s="91">
        <v>0</v>
      </c>
      <c r="D120" s="91">
        <v>44000000</v>
      </c>
      <c r="E120" s="91"/>
      <c r="F120" s="91">
        <f t="shared" si="36"/>
        <v>44000000</v>
      </c>
      <c r="G120" s="140">
        <v>0</v>
      </c>
      <c r="I120" s="155"/>
    </row>
    <row r="121" spans="1:16" ht="20.25" customHeight="1" thickBot="1" x14ac:dyDescent="0.25">
      <c r="A121" s="173"/>
      <c r="B121" s="174" t="s">
        <v>319</v>
      </c>
      <c r="C121" s="175">
        <f>SUM(C114:C120)</f>
        <v>31550316682.959999</v>
      </c>
      <c r="D121" s="175">
        <f>SUM(D114:D120)</f>
        <v>1460547607</v>
      </c>
      <c r="E121" s="175">
        <f>SUM(E114:E120)</f>
        <v>0</v>
      </c>
      <c r="F121" s="175">
        <f>SUM(F114:F120)</f>
        <v>33010864289.959999</v>
      </c>
      <c r="G121" s="175">
        <f>SUM(G114:G120)</f>
        <v>30317385250.869999</v>
      </c>
      <c r="I121" s="176"/>
    </row>
    <row r="122" spans="1:16" x14ac:dyDescent="0.2">
      <c r="F122" s="160"/>
    </row>
  </sheetData>
  <mergeCells count="14">
    <mergeCell ref="A1:R1"/>
    <mergeCell ref="A2:R2"/>
    <mergeCell ref="A3:R3"/>
    <mergeCell ref="A4:R4"/>
    <mergeCell ref="B5:B6"/>
    <mergeCell ref="C5:G5"/>
    <mergeCell ref="I5:M5"/>
    <mergeCell ref="O5:R5"/>
    <mergeCell ref="A108:G108"/>
    <mergeCell ref="A109:G109"/>
    <mergeCell ref="A110:G110"/>
    <mergeCell ref="A111:G111"/>
    <mergeCell ref="B112:B113"/>
    <mergeCell ref="C112:G112"/>
  </mergeCells>
  <pageMargins left="0.31496062992125984" right="0.35433070866141736" top="0.39370078740157483" bottom="0.27559055118110237" header="0.51181102362204722" footer="0.15748031496062992"/>
  <pageSetup scale="4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INGRESOS MARZO 2026</vt:lpstr>
      <vt:lpstr>GASTOS MARZO 2026</vt:lpstr>
      <vt:lpstr>'INGRESOS MARZO 2026'!Área_de_impresión</vt:lpstr>
      <vt:lpstr>'GASTOS MARZO 2026'!Títulos_a_imprimir</vt:lpstr>
      <vt:lpstr>'INGRESOS MARZO 2026'!Títulos_a_imprimir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Vanessa Zuñiga Padilla</dc:creator>
  <cp:lastModifiedBy>Stephany Vanessa Zuñiga Padilla</cp:lastModifiedBy>
  <cp:lastPrinted>2026-04-29T14:51:01Z</cp:lastPrinted>
  <dcterms:created xsi:type="dcterms:W3CDTF">2025-10-31T13:14:34Z</dcterms:created>
  <dcterms:modified xsi:type="dcterms:W3CDTF">2026-04-29T14:53:05Z</dcterms:modified>
</cp:coreProperties>
</file>