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activeTab="3"/>
  </bookViews>
  <sheets>
    <sheet name="Tablas Río Córdoba"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E34" i="4" l="1"/>
  <c r="F34" i="4"/>
  <c r="G34" i="4"/>
  <c r="H34" i="4"/>
  <c r="I34" i="4"/>
  <c r="J34" i="4"/>
  <c r="K34" i="4"/>
  <c r="L34" i="4"/>
  <c r="M34" i="4"/>
  <c r="D34" i="4"/>
  <c r="N33" i="4"/>
  <c r="U57" i="6" s="1"/>
  <c r="J5" i="2" l="1"/>
  <c r="K5" i="2"/>
  <c r="L5" i="2"/>
  <c r="M5" i="2"/>
  <c r="L6" i="2"/>
  <c r="K7" i="2"/>
  <c r="L7" i="2"/>
  <c r="J8" i="2"/>
  <c r="K8" i="2"/>
  <c r="L8" i="2"/>
  <c r="M8" i="2"/>
  <c r="E45" i="2"/>
  <c r="B45" i="2"/>
  <c r="C33" i="4" s="1"/>
  <c r="B44" i="2"/>
  <c r="J495" i="1"/>
  <c r="I495" i="1"/>
  <c r="L492" i="1"/>
  <c r="L490" i="1"/>
  <c r="D499" i="1"/>
  <c r="D45" i="2" s="1"/>
  <c r="C499" i="1"/>
  <c r="C45" i="2" s="1"/>
  <c r="F498" i="1"/>
  <c r="F497" i="1"/>
  <c r="F496" i="1"/>
  <c r="F495" i="1"/>
  <c r="F494" i="1"/>
  <c r="F493" i="1"/>
  <c r="F492" i="1"/>
  <c r="F491" i="1"/>
  <c r="F499" i="1" s="1"/>
  <c r="F45" i="2" s="1"/>
  <c r="L495" i="1" l="1"/>
  <c r="M490" i="1" s="1"/>
  <c r="I443" i="1"/>
  <c r="I441" i="1"/>
  <c r="J441" i="1"/>
  <c r="I397" i="1"/>
  <c r="I395" i="1"/>
  <c r="J380" i="1"/>
  <c r="I382" i="1"/>
  <c r="I380" i="1"/>
  <c r="M492" i="1" l="1"/>
  <c r="M491" i="1"/>
  <c r="M495" i="1"/>
  <c r="M494" i="1"/>
  <c r="M493" i="1"/>
  <c r="I81" i="1"/>
  <c r="I79" i="1"/>
  <c r="N4" i="4" l="1"/>
  <c r="U22" i="6" s="1"/>
  <c r="N5" i="4"/>
  <c r="U23" i="6" s="1"/>
  <c r="N6" i="4"/>
  <c r="U24" i="6" s="1"/>
  <c r="N7" i="4"/>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U47" i="6" s="1"/>
  <c r="N24" i="4"/>
  <c r="U48" i="6" s="1"/>
  <c r="N25" i="4"/>
  <c r="U49" i="6" s="1"/>
  <c r="N26" i="4"/>
  <c r="U50" i="6" s="1"/>
  <c r="N27" i="4"/>
  <c r="U51" i="6" s="1"/>
  <c r="N28" i="4"/>
  <c r="N29" i="4"/>
  <c r="U53" i="6" s="1"/>
  <c r="N30" i="4"/>
  <c r="U54" i="6" s="1"/>
  <c r="N31" i="4"/>
  <c r="U55" i="6" s="1"/>
  <c r="N32" i="4"/>
  <c r="U56" i="6" s="1"/>
  <c r="N3" i="4"/>
  <c r="U21" i="6" s="1"/>
  <c r="I57" i="1"/>
  <c r="L57" i="1" s="1"/>
  <c r="J57" i="1"/>
  <c r="B36" i="2"/>
  <c r="U27" i="6" l="1"/>
  <c r="U58" i="6" s="1"/>
  <c r="N34" i="4"/>
  <c r="M35" i="4" s="1"/>
  <c r="N35" i="4"/>
  <c r="I35" i="4"/>
  <c r="E35" i="4"/>
  <c r="L35" i="4"/>
  <c r="C412" i="1"/>
  <c r="E44" i="2"/>
  <c r="E43" i="2"/>
  <c r="E41" i="2"/>
  <c r="E40" i="2"/>
  <c r="D38" i="2"/>
  <c r="E38" i="2"/>
  <c r="D37" i="2"/>
  <c r="E37" i="2"/>
  <c r="E36" i="2"/>
  <c r="D33" i="2"/>
  <c r="E33" i="2"/>
  <c r="D32" i="2"/>
  <c r="E32" i="2"/>
  <c r="E31" i="2"/>
  <c r="D26" i="2"/>
  <c r="E26" i="2"/>
  <c r="D24" i="2"/>
  <c r="E24" i="2"/>
  <c r="D23" i="2"/>
  <c r="E23" i="2"/>
  <c r="D22" i="2"/>
  <c r="E22" i="2"/>
  <c r="E21" i="2"/>
  <c r="D20" i="2"/>
  <c r="D19" i="2"/>
  <c r="E19" i="2"/>
  <c r="E18" i="2"/>
  <c r="E17" i="2"/>
  <c r="E16" i="2"/>
  <c r="D15" i="2"/>
  <c r="D14" i="2"/>
  <c r="E14" i="2"/>
  <c r="D12" i="2"/>
  <c r="E12" i="2"/>
  <c r="D11" i="2"/>
  <c r="E11" i="2"/>
  <c r="E9" i="2"/>
  <c r="D8" i="2"/>
  <c r="E8" i="2"/>
  <c r="E7" i="2"/>
  <c r="C6" i="2"/>
  <c r="D6" i="2"/>
  <c r="D5" i="2"/>
  <c r="E5" i="2"/>
  <c r="E42" i="2"/>
  <c r="E237" i="1"/>
  <c r="E25" i="2" s="1"/>
  <c r="E13" i="2"/>
  <c r="D459" i="1"/>
  <c r="D42" i="2" s="1"/>
  <c r="E459" i="1"/>
  <c r="K456" i="1" s="1"/>
  <c r="C459" i="1"/>
  <c r="I456" i="1" s="1"/>
  <c r="D422" i="1"/>
  <c r="D39" i="2" s="1"/>
  <c r="E422" i="1"/>
  <c r="E39" i="2" s="1"/>
  <c r="C422" i="1"/>
  <c r="C39" i="2" s="1"/>
  <c r="D172" i="1"/>
  <c r="E172" i="1"/>
  <c r="K170" i="1" s="1"/>
  <c r="L170" i="1" s="1"/>
  <c r="C172" i="1"/>
  <c r="C20" i="2" s="1"/>
  <c r="J122" i="1"/>
  <c r="I122" i="1"/>
  <c r="D120" i="1"/>
  <c r="E120" i="1"/>
  <c r="E15" i="2" s="1"/>
  <c r="C120" i="1"/>
  <c r="C15" i="2" s="1"/>
  <c r="J104" i="1"/>
  <c r="D102" i="1"/>
  <c r="D13" i="2" s="1"/>
  <c r="E102" i="1"/>
  <c r="K99" i="1" s="1"/>
  <c r="K104" i="1" s="1"/>
  <c r="C102" i="1"/>
  <c r="C13" i="2" s="1"/>
  <c r="J72" i="1"/>
  <c r="D74" i="1"/>
  <c r="D10" i="2" s="1"/>
  <c r="E74" i="1"/>
  <c r="E10" i="2" s="1"/>
  <c r="C74" i="1"/>
  <c r="C10" i="2" s="1"/>
  <c r="J31" i="1"/>
  <c r="I31" i="1"/>
  <c r="C9" i="1"/>
  <c r="C4" i="2" s="1"/>
  <c r="E30" i="1"/>
  <c r="E6" i="2" s="1"/>
  <c r="K67" i="1" l="1"/>
  <c r="K72" i="1" s="1"/>
  <c r="K418" i="1"/>
  <c r="E20" i="2"/>
  <c r="H35" i="4"/>
  <c r="J456" i="1"/>
  <c r="L456" i="1" s="1"/>
  <c r="K26" i="1"/>
  <c r="C42" i="2"/>
  <c r="J35" i="4"/>
  <c r="D35" i="4"/>
  <c r="G35" i="4"/>
  <c r="K35" i="4"/>
  <c r="F35"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L26" i="1" l="1"/>
  <c r="L31" i="1" s="1"/>
  <c r="M26" i="1" s="1"/>
  <c r="K31" i="1"/>
  <c r="K270" i="1"/>
  <c r="K275" i="1" s="1"/>
  <c r="E28" i="2"/>
  <c r="K291" i="1"/>
  <c r="K296" i="1" s="1"/>
  <c r="E30" i="2"/>
  <c r="J355" i="1"/>
  <c r="J360" i="1" s="1"/>
  <c r="D34" i="2"/>
  <c r="K6" i="1"/>
  <c r="E4" i="2"/>
  <c r="F365" i="1"/>
  <c r="F34" i="2" s="1"/>
  <c r="L291" i="1"/>
  <c r="I296" i="1"/>
  <c r="I360" i="1"/>
  <c r="L360" i="1" s="1"/>
  <c r="L355" i="1"/>
  <c r="F265" i="1"/>
  <c r="F27" i="2" s="1"/>
  <c r="K286" i="1"/>
  <c r="K239" i="1"/>
  <c r="F278" i="1"/>
  <c r="F28" i="2" s="1"/>
  <c r="L275" i="1"/>
  <c r="M31" i="1" l="1"/>
  <c r="M28" i="1"/>
  <c r="M29" i="1"/>
  <c r="M30" i="1"/>
  <c r="M27" i="1"/>
  <c r="M355" i="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M15" i="1" s="1"/>
  <c r="K370" i="1"/>
  <c r="E35" i="2"/>
  <c r="E46" i="2" s="1"/>
  <c r="L370" i="1"/>
  <c r="L375" i="1" s="1"/>
  <c r="M373" i="1" s="1"/>
  <c r="K375" i="1"/>
  <c r="L15" i="1"/>
  <c r="L20" i="1" s="1"/>
  <c r="M371" i="1"/>
  <c r="M372" i="1"/>
  <c r="M370" i="1"/>
  <c r="I20" i="1" l="1"/>
  <c r="M20" i="1" s="1"/>
  <c r="M374" i="1"/>
  <c r="M375" i="1"/>
  <c r="M17" i="1"/>
  <c r="M19" i="1"/>
  <c r="M16" i="1"/>
  <c r="M18" i="1"/>
  <c r="L129" i="1" l="1"/>
  <c r="L81" i="1"/>
  <c r="L220" i="1"/>
  <c r="I222" i="1"/>
  <c r="L222" i="1" s="1"/>
  <c r="I208" i="1"/>
  <c r="L195" i="1"/>
  <c r="I184" i="1"/>
  <c r="I197" i="1"/>
  <c r="L197" i="1" s="1"/>
  <c r="M192" i="1" s="1"/>
  <c r="L208" i="1" l="1"/>
  <c r="C32" i="4"/>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21" i="1"/>
  <c r="F419" i="1"/>
  <c r="M121" i="1" l="1"/>
  <c r="M118" i="1"/>
  <c r="M119" i="1"/>
  <c r="M120" i="1"/>
  <c r="K122" i="1"/>
  <c r="M122" i="1" s="1"/>
  <c r="M117" i="1"/>
  <c r="L4" i="2"/>
  <c r="L9" i="2" s="1"/>
  <c r="F422"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459" i="1" s="1"/>
  <c r="F42" i="2" s="1"/>
  <c r="F29" i="1"/>
  <c r="F28" i="1"/>
  <c r="F27" i="1"/>
  <c r="F30" i="1" s="1"/>
  <c r="F6" i="2" s="1"/>
  <c r="F8" i="1"/>
  <c r="F9" i="1" s="1"/>
  <c r="F4" i="2" s="1"/>
  <c r="F68" i="1"/>
  <c r="F69" i="1"/>
  <c r="F70" i="1"/>
  <c r="F101" i="1"/>
  <c r="F102" i="1" s="1"/>
  <c r="F13" i="2" s="1"/>
  <c r="M419" i="1" l="1"/>
  <c r="M421" i="1"/>
  <c r="M423" i="1"/>
  <c r="M420" i="1"/>
  <c r="M422" i="1"/>
  <c r="M418" i="1"/>
  <c r="F74" i="1"/>
  <c r="F10" i="2" s="1"/>
  <c r="G46" i="2" s="1"/>
  <c r="I175" i="1"/>
  <c r="I461" i="1"/>
  <c r="L175" i="1"/>
  <c r="M173" i="1" l="1"/>
  <c r="M174" i="1"/>
  <c r="M171" i="1"/>
  <c r="M175" i="1"/>
  <c r="M172"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F390" i="1" l="1"/>
  <c r="F36" i="2" s="1"/>
  <c r="M69" i="1"/>
  <c r="M71" i="1"/>
  <c r="M67" i="1"/>
  <c r="M68" i="1"/>
  <c r="M70" i="1"/>
  <c r="M72" i="1"/>
  <c r="L400" i="1"/>
  <c r="M397" i="1" s="1"/>
  <c r="M457" i="1"/>
  <c r="M458" i="1"/>
  <c r="M459" i="1"/>
  <c r="M460" i="1"/>
  <c r="M461" i="1"/>
  <c r="L385" i="1"/>
  <c r="M383" i="1" s="1"/>
  <c r="F402" i="1"/>
  <c r="F37" i="2" s="1"/>
  <c r="L478" i="1"/>
  <c r="L476" i="1"/>
  <c r="J481" i="1"/>
  <c r="I481" i="1"/>
  <c r="M380" i="1" l="1"/>
  <c r="L481" i="1"/>
  <c r="M398" i="1"/>
  <c r="M399" i="1"/>
  <c r="M396" i="1"/>
  <c r="M400" i="1"/>
  <c r="M395" i="1"/>
  <c r="M385" i="1"/>
  <c r="M382"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M132" i="1" s="1"/>
  <c r="F133" i="1"/>
  <c r="F16" i="2" s="1"/>
  <c r="F187" i="1"/>
  <c r="F21" i="2" s="1"/>
  <c r="M467" i="1"/>
  <c r="F62" i="1"/>
  <c r="F9" i="2" s="1"/>
  <c r="M139" i="1"/>
  <c r="M140" i="1"/>
  <c r="M143" i="1"/>
  <c r="M142" i="1"/>
  <c r="M138" i="1"/>
  <c r="M46" i="1"/>
  <c r="M47" i="1"/>
  <c r="M50" i="1"/>
  <c r="M49" i="1"/>
  <c r="M45" i="1"/>
  <c r="M141" i="1"/>
  <c r="F40" i="1"/>
  <c r="F7" i="2" s="1"/>
  <c r="I39"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6" i="2" s="1"/>
  <c r="F154" i="1"/>
  <c r="F153" i="1"/>
  <c r="F152" i="1"/>
  <c r="F151" i="1"/>
  <c r="F150" i="1"/>
  <c r="I206" i="1"/>
  <c r="C211" i="1"/>
  <c r="C23" i="2" s="1"/>
  <c r="F210" i="1"/>
  <c r="F209" i="1"/>
  <c r="F208" i="1"/>
  <c r="F207" i="1"/>
  <c r="C112" i="1"/>
  <c r="C14" i="2" s="1"/>
  <c r="F111" i="1"/>
  <c r="F110" i="1"/>
  <c r="F109" i="1"/>
  <c r="F108" i="1"/>
  <c r="C84" i="1"/>
  <c r="C11" i="2" s="1"/>
  <c r="F83" i="1"/>
  <c r="F82" i="1"/>
  <c r="F81" i="1"/>
  <c r="F80" i="1"/>
  <c r="L313" i="1" l="1"/>
  <c r="K4" i="2"/>
  <c r="K9" i="2"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I89" i="1"/>
  <c r="F95" i="1"/>
  <c r="F12" i="2" s="1"/>
  <c r="L107" i="1"/>
  <c r="L112" i="1" s="1"/>
  <c r="M107" i="1" s="1"/>
  <c r="M195" i="1"/>
  <c r="M221" i="1"/>
  <c r="M218" i="1"/>
  <c r="M219" i="1"/>
  <c r="M217" i="1"/>
  <c r="M220" i="1"/>
  <c r="M193" i="1"/>
  <c r="M196" i="1"/>
  <c r="M194" i="1"/>
  <c r="M197" i="1"/>
  <c r="L154" i="1"/>
  <c r="L249" i="1"/>
  <c r="M110" i="1"/>
  <c r="M111" i="1"/>
  <c r="M108" i="1"/>
  <c r="I94" i="1"/>
  <c r="M80" i="1" l="1"/>
  <c r="M83" i="1"/>
  <c r="M79" i="1"/>
  <c r="M84"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l="1"/>
  <c r="L6" i="1"/>
  <c r="L11" i="1" l="1"/>
  <c r="M7" i="1"/>
  <c r="M9" i="1"/>
  <c r="M11" i="1"/>
  <c r="M8" i="1"/>
  <c r="M10" i="1"/>
  <c r="M6" i="1"/>
  <c r="I99" i="1"/>
  <c r="I104" i="1" l="1"/>
  <c r="L99" i="1"/>
  <c r="L104" i="1" l="1"/>
  <c r="M101" i="1" s="1"/>
  <c r="M103" i="1"/>
  <c r="M99" i="1"/>
  <c r="M100" i="1"/>
  <c r="M104" i="1"/>
  <c r="C38" i="2"/>
  <c r="C46" i="2" s="1"/>
  <c r="I407" i="1"/>
  <c r="F412" i="1"/>
  <c r="F38" i="2"/>
  <c r="F46" i="2" s="1"/>
  <c r="H46" i="2" s="1"/>
  <c r="I412" i="1" l="1"/>
  <c r="J4" i="2"/>
  <c r="J9" i="2" s="1"/>
  <c r="M102" i="1"/>
  <c r="L407" i="1"/>
  <c r="L412" i="1" l="1"/>
  <c r="M407" i="1" s="1"/>
  <c r="M4" i="2"/>
  <c r="M9" i="2" s="1"/>
  <c r="N4" i="2" s="1"/>
  <c r="M411" i="1"/>
  <c r="M408" i="1"/>
  <c r="M409" i="1"/>
  <c r="M410" i="1"/>
  <c r="M412" i="1"/>
  <c r="A41" i="4" l="1"/>
  <c r="N7" i="2"/>
  <c r="A44" i="4" s="1"/>
  <c r="M44" i="4" s="1"/>
  <c r="N8" i="2"/>
  <c r="A45" i="4" s="1"/>
  <c r="N5" i="2"/>
  <c r="A42" i="4" s="1"/>
  <c r="N9" i="2"/>
  <c r="N6" i="2"/>
  <c r="A43" i="4" s="1"/>
  <c r="I41" i="4" l="1"/>
  <c r="H41" i="4"/>
  <c r="G41" i="4"/>
  <c r="E41" i="4"/>
  <c r="J41" i="4"/>
  <c r="K41" i="4"/>
  <c r="D41" i="4"/>
  <c r="M41" i="4"/>
  <c r="L41" i="4"/>
  <c r="M43" i="4"/>
  <c r="L43" i="4"/>
  <c r="F41" i="4"/>
  <c r="F43" i="4"/>
  <c r="E43" i="4"/>
  <c r="K43" i="4"/>
  <c r="H43" i="4"/>
  <c r="I43" i="4"/>
  <c r="J43" i="4"/>
  <c r="G43" i="4"/>
  <c r="D43" i="4"/>
  <c r="E44" i="4"/>
  <c r="J44" i="4"/>
  <c r="I44" i="4"/>
  <c r="K44" i="4"/>
  <c r="D44" i="4"/>
  <c r="G44" i="4"/>
  <c r="H44" i="4"/>
  <c r="L44" i="4"/>
  <c r="F44" i="4"/>
  <c r="N43" i="4" l="1"/>
  <c r="M46" i="4"/>
  <c r="N44" i="4"/>
  <c r="N41" i="4"/>
  <c r="D46" i="4"/>
  <c r="G46" i="4"/>
  <c r="H46" i="4"/>
  <c r="L46" i="4"/>
  <c r="F46" i="4"/>
  <c r="J46" i="4"/>
  <c r="I46" i="4"/>
  <c r="K46" i="4"/>
  <c r="E46" i="4"/>
  <c r="N46" i="4" l="1"/>
  <c r="N47" i="4" s="1"/>
  <c r="D47" i="4" l="1"/>
  <c r="K47" i="4"/>
  <c r="L47" i="4"/>
  <c r="M47" i="4"/>
  <c r="H47" i="4"/>
  <c r="J47" i="4"/>
  <c r="G47" i="4"/>
  <c r="F47" i="4"/>
  <c r="I47" i="4"/>
  <c r="E47" i="4"/>
</calcChain>
</file>

<file path=xl/sharedStrings.xml><?xml version="1.0" encoding="utf-8"?>
<sst xmlns="http://schemas.openxmlformats.org/spreadsheetml/2006/main" count="1554" uniqueCount="617">
  <si>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</si>
  <si>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</si>
  <si>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</si>
  <si>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</si>
  <si>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</si>
  <si>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</si>
  <si>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</si>
  <si>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</si>
  <si>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</si>
  <si>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</si>
  <si>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</si>
  <si>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</si>
  <si>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</si>
  <si>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</si>
  <si>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</si>
  <si>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</si>
  <si>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</si>
  <si>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</si>
  <si>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</si>
  <si>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</si>
  <si>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</si>
  <si>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</si>
  <si>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</si>
  <si>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</si>
  <si>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</si>
  <si>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</si>
  <si>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</si>
  <si>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</si>
  <si>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</si>
  <si>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</si>
  <si>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</si>
  <si>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</si>
  <si>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</si>
  <si>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</si>
  <si>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</si>
  <si>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</si>
  <si>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</si>
  <si>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</si>
  <si>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</si>
  <si>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</si>
  <si>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</si>
  <si>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</si>
  <si>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</si>
  <si>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</si>
  <si>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</si>
  <si>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</si>
  <si>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</si>
  <si>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</si>
  <si>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</si>
  <si>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</si>
  <si>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</si>
  <si>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</si>
  <si>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</si>
  <si>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</si>
  <si>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</si>
  <si>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</si>
  <si>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</si>
  <si>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</si>
  <si>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</si>
  <si>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</si>
  <si>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</si>
  <si>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</si>
  <si>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</si>
  <si>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</si>
  <si>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</si>
  <si>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</si>
  <si>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</si>
  <si>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</si>
  <si>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</si>
  <si>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</si>
  <si>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</si>
  <si>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</si>
  <si>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</si>
  <si>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</si>
  <si>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</si>
  <si>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</si>
  <si>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</si>
  <si>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</si>
  <si>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</si>
  <si>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</si>
  <si>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</si>
  <si>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</si>
  <si>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</si>
  <si>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</si>
  <si>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</si>
  <si>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</si>
  <si>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</si>
  <si>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</si>
  <si>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</si>
  <si>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</si>
  <si>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</si>
  <si>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</si>
  <si>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</si>
  <si>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</si>
  <si>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</si>
  <si>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</si>
  <si>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</si>
  <si>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</si>
  <si>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</si>
  <si>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</si>
  <si>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</si>
  <si>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</si>
  <si>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</si>
  <si>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</si>
  <si>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</si>
  <si>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</si>
  <si>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</si>
  <si>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</si>
  <si>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</si>
  <si>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</si>
  <si>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</si>
  <si>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</si>
  <si>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</si>
  <si>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</si>
  <si>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</si>
  <si>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</si>
  <si>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</si>
  <si>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</si>
  <si>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</si>
  <si>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</si>
  <si>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</si>
  <si>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</si>
  <si>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</si>
  <si>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</si>
  <si>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</si>
  <si>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</si>
  <si>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</si>
  <si>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</si>
  <si>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</si>
  <si>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</si>
  <si>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</si>
  <si>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</si>
  <si>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</si>
  <si>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</si>
  <si>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</si>
  <si>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</si>
  <si>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</si>
  <si>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</si>
  <si>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</si>
  <si>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</si>
  <si>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</si>
  <si>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</si>
  <si>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</si>
  <si>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17 (Ximena) falta</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</si>
  <si>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</si>
  <si>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</si>
  <si>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</si>
  <si>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</si>
  <si>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</si>
  <si>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</si>
  <si>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</si>
  <si>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</si>
  <si>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</si>
  <si>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</si>
  <si>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</si>
  <si>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</si>
  <si>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</si>
  <si>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</si>
  <si>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</si>
  <si>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</si>
  <si>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</si>
  <si>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</si>
  <si>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</si>
  <si>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</si>
  <si>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</si>
  <si>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</si>
  <si>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</si>
  <si>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</si>
  <si>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</si>
  <si>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</si>
  <si>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</si>
  <si>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</si>
  <si>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</si>
  <si>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</si>
  <si>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</si>
  <si>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</si>
  <si>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</si>
  <si>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</si>
  <si>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</si>
  <si>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</si>
  <si>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</si>
  <si>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</si>
  <si>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</si>
  <si>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</si>
  <si>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</si>
  <si>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</si>
  <si>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</si>
  <si>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</si>
  <si>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</si>
  <si>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</si>
  <si>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</si>
  <si>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</si>
  <si>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</si>
  <si>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</si>
  <si>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</si>
  <si>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</si>
  <si>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</si>
  <si>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 xml:space="preserve">Áreas de recarga de acuíferos identificadas y delimitadas </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</si>
  <si>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</si>
  <si>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</si>
  <si>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</si>
  <si>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</si>
  <si>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</si>
  <si>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</si>
  <si>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</si>
  <si>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</si>
  <si>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</si>
  <si>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</si>
  <si>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</si>
  <si>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</si>
  <si>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</si>
  <si>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</si>
  <si>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</si>
  <si>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</si>
  <si>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</si>
  <si>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</si>
  <si>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</si>
  <si>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Uso Inadecuado del Suelo</t>
  </si>
  <si>
    <t>Total Costos de Inversión</t>
  </si>
  <si>
    <t>Gobernanza Ambiental</t>
  </si>
  <si>
    <t>Permanente</t>
  </si>
  <si>
    <t>Transitorio</t>
  </si>
  <si>
    <t>Porcentaje de área de la cuenca con un índice de escasez alto Entre 25 - 50 %</t>
  </si>
  <si>
    <t>Entre el 60 % y el 100% rondas recuperadas y protegidas</t>
  </si>
  <si>
    <t>Entre 25 % y el 60% de rondas recuperadas y protegidas</t>
  </si>
  <si>
    <t>El porcentaje de rondas recuperadas y protegidas es menor al 25%</t>
  </si>
  <si>
    <t>Invasión de Rondas</t>
  </si>
  <si>
    <t>Rondas de cauces libres de ocupación y residuos sólidos en la cuenca baja</t>
  </si>
  <si>
    <t xml:space="preserve">Cobertura  de acceso a agua potable y manejo de aguas residuales  entre 60 y 100% </t>
  </si>
  <si>
    <t xml:space="preserve">Cobertura  de acceso a agua potable y manejo de aguas residuales  entre 15% y 60 % </t>
  </si>
  <si>
    <t>Cobertura  de acceso a agua potable y manejo de aguas residuales menor al 15%</t>
  </si>
  <si>
    <t>Porcentaje de cobertura de acceso a agua potable y manejo de aguas residuales en la cuenca</t>
  </si>
  <si>
    <t>Gestión ambiental</t>
  </si>
  <si>
    <t>Componente sociocultural</t>
  </si>
  <si>
    <t>Guilliam</t>
  </si>
  <si>
    <t>Porcentaje de área de la cuenca con  asentamientos humanos entre 4% y 5%.</t>
  </si>
  <si>
    <t>Porcentaje de área de la cuenca con  asentamientos humanos entre 1% y 3%.</t>
  </si>
  <si>
    <t>No se incrementa el porcentaje de áreas con asentamientos humanos</t>
  </si>
  <si>
    <t>Área geográficamente definida que esta designada o regulada y gestionada para lograr específicos objetivos de conservación (CDB, Ley 165 de 1994).</t>
  </si>
  <si>
    <t>Desarrollo de  Asentamientos Humanos</t>
  </si>
  <si>
    <t>Definido como el tipo de aprovechamiento que se realiza en cualquier espacio de la superficie terrestre (IGAC, 2012).</t>
  </si>
  <si>
    <t>Uso del suelo</t>
  </si>
  <si>
    <t>Deterioro de la estructura ecológica de la Cuenca</t>
  </si>
  <si>
    <t>V. PLANIFICACIÓN DEL TERRITORIO BAJO EL ENFOQUE ECOSISTÉMICO</t>
  </si>
  <si>
    <t>Que aumente entre el 71-90%</t>
  </si>
  <si>
    <t>Transformación de Ecosistemas</t>
  </si>
  <si>
    <t xml:space="preserve"> IV. Gestión, administración y ejecución integral y eficiente de  recursos para inversión social </t>
  </si>
  <si>
    <t>Entre 15% y 39% de habitantes con Necesidades Básicas Insatisfechas  en el futuro.</t>
  </si>
  <si>
    <t>61 y 85 % de habitantes con Necesidades Básicas Insatisfechas  en el futuro.</t>
  </si>
  <si>
    <t>Entre 40 y 60 % de habitantes con Necesidades Básicas Insatisfechas  en el futuro.</t>
  </si>
  <si>
    <t>Porcentaje de habitantes en Necesidad Básicas Insatisfechas</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</si>
  <si>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</si>
  <si>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</si>
  <si>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</si>
  <si>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</si>
  <si>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</si>
  <si>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</si>
  <si>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</si>
  <si>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</si>
  <si>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</si>
  <si>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</si>
  <si>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</si>
  <si>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</si>
  <si>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Porcentaje del área de la cuenca en conflicto severo del uso del territorio</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</si>
  <si>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</si>
  <si>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</si>
  <si>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</si>
  <si>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</si>
  <si>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</si>
  <si>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</si>
  <si>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</si>
  <si>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</si>
  <si>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Escenario Deseado</t>
  </si>
  <si>
    <t>Hipótesis 3</t>
  </si>
  <si>
    <t>Hipótesis 2</t>
  </si>
  <si>
    <t>Hipótesis 1</t>
  </si>
  <si>
    <t>Estado Presente</t>
  </si>
  <si>
    <t>VE</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</si>
  <si>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</si>
  <si>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</si>
  <si>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</si>
  <si>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Gestión Integral del Recurso Hídrico</t>
  </si>
  <si>
    <t xml:space="preserve">Practicas productivas </t>
  </si>
  <si>
    <t>Contaminación del Recurso Hídrico en la cuenca media y baja</t>
  </si>
  <si>
    <t>(problemas, potencialidades)</t>
  </si>
  <si>
    <t>Actividades – presiones que causa la situación Generación de malos olores</t>
  </si>
  <si>
    <t>Síntesis diagnóstica</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</si>
  <si>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</si>
  <si>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</si>
  <si>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</si>
  <si>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</si>
  <si>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</si>
  <si>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</si>
  <si>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</si>
  <si>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</si>
  <si>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</si>
  <si>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</si>
  <si>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</si>
  <si>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</si>
  <si>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</si>
  <si>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</si>
  <si>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</si>
  <si>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</si>
  <si>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</si>
  <si>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</si>
  <si>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</si>
  <si>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</si>
  <si>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</si>
  <si>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</si>
  <si>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</si>
  <si>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</si>
  <si>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11. Formulación de un plan de incentivos a las practicas productivas sostenibles</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</si>
  <si>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</si>
  <si>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</si>
  <si>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</si>
  <si>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</si>
  <si>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</si>
  <si>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</si>
  <si>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</si>
  <si>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</si>
  <si>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</si>
  <si>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</si>
  <si>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25. Diseño  de un sistema de  alerta temprana</t>
  </si>
  <si>
    <t>27. Delimitación física y Saneamiento de las rondas hídricas</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</si>
  <si>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</si>
  <si>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</si>
  <si>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</si>
  <si>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</si>
  <si>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</si>
  <si>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</si>
  <si>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</si>
  <si>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</si>
  <si>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</si>
  <si>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</si>
  <si>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</si>
  <si>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</si>
  <si>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</si>
  <si>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</si>
  <si>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</si>
  <si>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</si>
  <si>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</si>
  <si>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</si>
  <si>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</si>
  <si>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</si>
  <si>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</si>
  <si>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</si>
  <si>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</si>
  <si>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</si>
  <si>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</si>
  <si>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</si>
  <si>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</si>
  <si>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</si>
  <si>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</si>
  <si>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</si>
  <si>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</si>
  <si>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</si>
  <si>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</si>
  <si>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</si>
  <si>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</si>
  <si>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</si>
  <si>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</si>
  <si>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</si>
  <si>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</si>
  <si>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</si>
  <si>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</si>
  <si>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</si>
  <si>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</si>
  <si>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</si>
  <si>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</si>
  <si>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</si>
  <si>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</si>
  <si>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</si>
  <si>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</si>
  <si>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</si>
  <si>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</si>
  <si>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</si>
  <si>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</si>
  <si>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</si>
  <si>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</si>
  <si>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</si>
  <si>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</si>
  <si>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</si>
  <si>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</si>
  <si>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</si>
  <si>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</si>
  <si>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</si>
  <si>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</si>
  <si>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</si>
  <si>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</si>
  <si>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</si>
  <si>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</si>
  <si>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</si>
  <si>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</si>
  <si>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</si>
  <si>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</si>
  <si>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</si>
  <si>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</si>
  <si>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</si>
  <si>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</si>
  <si>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</si>
  <si>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</si>
  <si>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</si>
  <si>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</si>
  <si>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</si>
  <si>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</si>
  <si>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</si>
  <si>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</si>
  <si>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</si>
  <si>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</si>
  <si>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</si>
  <si>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</si>
  <si>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</si>
  <si>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</si>
  <si>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</si>
  <si>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</si>
  <si>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</si>
  <si>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</si>
  <si>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</si>
  <si>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</si>
  <si>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</si>
  <si>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</si>
  <si>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</si>
  <si>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</si>
  <si>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</si>
  <si>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</si>
  <si>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</si>
  <si>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</si>
  <si>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</si>
  <si>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</si>
  <si>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</si>
  <si>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</si>
  <si>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</si>
  <si>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</si>
  <si>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</si>
  <si>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</si>
  <si>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</si>
  <si>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</si>
  <si>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</si>
  <si>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</si>
  <si>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</si>
  <si>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</si>
  <si>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</si>
  <si>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</si>
  <si>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</si>
  <si>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</si>
  <si>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</si>
  <si>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</si>
  <si>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</si>
  <si>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</si>
  <si>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</si>
  <si>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</si>
  <si>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</si>
  <si>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</si>
  <si>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Proyecto de Seguimiento y Monitoreo de las concesiones otorgadas por Corpamag</t>
  </si>
  <si>
    <t xml:space="preserve">23 (Ximena) </t>
  </si>
  <si>
    <t>Identificación y localización de zonas de concesión y localización de puntos de toma de agua superficial</t>
  </si>
  <si>
    <t>Identificación y actualización de pozos en cocesión y localización de puntos de toma de agua subterranea</t>
  </si>
  <si>
    <t>Geoposicionamiento y actualización de mapas de concesiones, puntos de toma y verificación de equipos</t>
  </si>
  <si>
    <t>Mediciones de control durante época seca y procesamiento de información</t>
  </si>
  <si>
    <t>Evaluación y estudio de conceciones</t>
  </si>
  <si>
    <t>Seguimiento y Monitoreo de las concesiones otorgadas por Corpamag</t>
  </si>
  <si>
    <t xml:space="preserve">18 (Ximena) </t>
  </si>
  <si>
    <t>19 (Ximena)</t>
  </si>
  <si>
    <t>31. Proyecto de Seguimiento y Monitoreo de las concesiones otorgadas por Corpamag</t>
  </si>
  <si>
    <t>31 (Dalia)</t>
  </si>
  <si>
    <r>
      <t xml:space="preserve">Existen problemas de altos niveles de turbiedad y coliformes fecales en las cuencas media y baja, no permitiendo la destinación </t>
    </r>
    <r>
      <rPr>
        <sz val="8"/>
        <color theme="1"/>
        <rFont val="Calibri"/>
        <family val="2"/>
        <scheme val="minor"/>
      </rPr>
      <t> </t>
    </r>
    <r>
      <rPr>
        <sz val="9"/>
        <color theme="1"/>
        <rFont val="Arial"/>
        <family val="2"/>
      </rPr>
      <t xml:space="preserve">del recurso para fines recreativos mediante contacto primario y secundario. En la cuenca baja, hacia la desembocadura del río, existe presencia de hidrocarburos disueltos y dispersos.  </t>
    </r>
  </si>
  <si>
    <r>
      <t>Desarrollo de asentamientos humanos</t>
    </r>
    <r>
      <rPr>
        <sz val="8"/>
        <color theme="1"/>
        <rFont val="Calibri"/>
        <family val="2"/>
        <scheme val="minor"/>
      </rPr>
      <t> </t>
    </r>
  </si>
  <si>
    <t>Avalanchas e Inundaciones en las partes bajas de la cuenca</t>
  </si>
  <si>
    <t>Desarrollo de actividades agropecuarias en zonas media y alta de la cuenca donde los ecosistemas son  frágiles y las tierras tienen poca capacidad productiva utilizan métodos de tala y quema. En época de lluvias, por la deforestación se incrementan los aportes  de sedimentos los  que se depositan en la parte baja de la cuenca produciendo inundaciones. En las partes altas se producen deslizamientos por inestabilidad de taludes y se ocasionan represamientos y avalanchas</t>
  </si>
  <si>
    <t>Practicas Productivas</t>
  </si>
  <si>
    <t>Disponibilidad del Recurso Hídrico</t>
  </si>
  <si>
    <t>Acciones de regulación y ordenamiento para garantizar la sostenibilidad del recurso y la optimización de su uso, el que se deriva del ciclo hidrológico y de establecer interrelaciones entre diferentes componentes naturales y antrópicos.</t>
  </si>
  <si>
    <t>Sedimentación en la parte baja de la cuenca.</t>
  </si>
  <si>
    <t>Acciones de regulación y ordenamiento para garantizar la sostenibilidad del recurso y la optimización de su uso, el que se deriva del ciclo hidrológico y de establecer interrelaciones entre diferentes componentes naturales y antrópicos. </t>
  </si>
  <si>
    <t>Desarrollo de asentamientos humanos </t>
  </si>
  <si>
    <t>Deterioro de la cobertura vegetal por el avance de la actividad ganadera y desarrollo de cultivos</t>
  </si>
  <si>
    <r>
      <t>Transformación e Ecosiste</t>
    </r>
    <r>
      <rPr>
        <sz val="9"/>
        <color theme="1"/>
        <rFont val="Arial"/>
        <family val="2"/>
      </rPr>
      <t>mas</t>
    </r>
  </si>
  <si>
    <r>
      <t xml:space="preserve">Gestión de Áreas </t>
    </r>
    <r>
      <rPr>
        <sz val="8"/>
        <color theme="1"/>
        <rFont val="Calibri"/>
        <family val="2"/>
        <scheme val="minor"/>
      </rPr>
      <t> </t>
    </r>
    <r>
      <rPr>
        <sz val="9"/>
        <color theme="1"/>
        <rFont val="Arial"/>
        <family val="2"/>
      </rPr>
      <t>protegidas</t>
    </r>
  </si>
  <si>
    <t>Descripción</t>
  </si>
  <si>
    <t>Prácticas  Ambientales Inadecuada</t>
  </si>
  <si>
    <t>Débil organización y la participación comunitaria</t>
  </si>
  <si>
    <t>Baja calidad e insuficiente cobertura del Servicio Educativo</t>
  </si>
  <si>
    <t>Capital humano  con conocimientos empíricos para el desarrollo de prácticas productivas sostenibles</t>
  </si>
  <si>
    <r>
      <t>Practicas productivas</t>
    </r>
    <r>
      <rPr>
        <sz val="8"/>
        <color theme="1"/>
        <rFont val="Calibri"/>
        <family val="2"/>
        <scheme val="minor"/>
      </rPr>
      <t> </t>
    </r>
  </si>
  <si>
    <t>Altas tasas de desempleo</t>
  </si>
  <si>
    <t>Insuficientes áreas protegidas (nacionales, departamentales y locales) para la preservación y conservación de los ecosistemas, la biodiversidad y sus bienes y servicios ambientales</t>
  </si>
  <si>
    <t>Dado que se observa en la cuenca, una débil planificación del territorio a nivel local, concerniente a la identificación de áreas de importancia ecosistémica, corredores biológicos, hábitats de especies amenazadas, y elementos  de valor arqueológico e histórico. Por lo tanto, es imperante la necesidad de iniciar procesos de declaratoria (ya sea a escala nacional, departamental o local) de dichas área para la preservación y conservación de este conjunto de elementos bióticos, arqueológicos e históricos; así como la puesta en marcha de planes de manejo de las áreas existentes, como determinante para el aprovechamiento de estas de forma sostenible. Lo que finalmente mantiene la oferta de bienes  y servicios ambientales que la cuenca ofrece a las comunidades asentadas y la población en general.</t>
  </si>
  <si>
    <t>Áreas de valor paisajístico y hábitats de vida silvestre para el establecimiento de estrategias de conservación</t>
  </si>
  <si>
    <t>Se identificaron dentro de esta potencialidad, aquellas áreas que por sus características particulares de vegetación, estructura florística, conectividad, relieve, seguridad alimentaria y demás requerimientos para el establecimiento de poblaciones de comunidades plantas, hongos y animales, que deben ser preservadas y conservadas. Al ser identificadas, promover con base a estudios (planificación Ecorregional, portafolio de áreas protegidas, ruta crítica de declaratoria, etc.), la ejecución y puesta en marcha de los diferentes objetivos y metas de conservación; que deriven en sus planes de acción, que garantice la permanencia de la dinámica natural de dicho conjunto de áreas. Lo que finalmente propende, en la permanencia y sostenibilidad de los bienes y servicios ambientales de la cuenca</t>
  </si>
  <si>
    <t>Tala de bosques,  cambios en la dinámica de la cobertura vegetal, colonización, incremento de áreas de cultivo y potreros para ganadería</t>
  </si>
  <si>
    <t>Conservación de la biodiversidad,  recuperación de la estructura ecológica, beneficios sociales</t>
  </si>
  <si>
    <t>Gestión de Áreas  protegidas</t>
  </si>
  <si>
    <t>Zonas de la cuenca media y alta con  biodiversidad y endemismo asociado a comunidades naturales de la SNSM</t>
  </si>
  <si>
    <t>Zonas de la cuenca con alta biodiversidad y alto grado de endemismo (especies que solo habitan en un área restringida geográficamente) asociado a comunidades naturales de la Sierra Nevada de Santa Marta (SNSM), que representan grandes reservas biológicas (recursos fauna y flora), las cuales constituyen verdaderos bancos de germoplasma con potencial para la reforestación y repoblamiento en otros sectores de la cuenca en diferentes grados de intervención antrópica</t>
  </si>
  <si>
    <t>Recuperación de la biodiversidad de la cuenca, y la estructura ecológica de la misma. Aumento de hábitats y recuperación de poblaciones de fauna.  Mayor participación local en el manejo y protección de la Cuenca con posibles beneficios económicos</t>
  </si>
  <si>
    <t>Áreas de la cuenca media y alta de  importancia para la conservación biológica y cultural de la Cuenca, que reúnen criterios para ser consideradas como áreas protegidas</t>
  </si>
  <si>
    <t>Se identificaron dentro de esta potencialidad, aquellas áreas que poseen valores ecosistemicos, arqueológicos e históricos, representativos de la región. Que deben ser preservados y conservados para garantizar la dinámica natural, el hábitat de especies amenazadas, la sustentabilidad de los bienes y servicios ambientales, en especial el recurso hídrico y los valores culturales de estos elementos de conservación que se identifiquen a grande (ecosistemas, sitios arqueológicos e históricos) y pequeña escala (especies, etc.). Este tipo de estrategia de conservación, puede estar enmarcada dentro de un esquema o sistema de áreas protegidas (SIAP), Nacional (SINAP), Regional (SIRAP), Departamental (SIDAP) o local (SILAP).</t>
  </si>
  <si>
    <t>Inadecuadas vías de acceso, e infraestructura de servicios, baja capacitación local en atención al público, escasa planificación territorial para el desarrollo de un turismo sostenible. Bajo acompañamiento de entidades regionales, y nacionales y desarticulación institucional</t>
  </si>
  <si>
    <t>Recuperación de la biodiversidad de la cuenca, y la estructura ecológica de la misma.  Vinculación de la sociedad civil en la gestión de la cuenca. Aumento de fuentes de empleo, generación de sistemas agrosilvopastoriles, que contribuyen con la mitigación del cambio climático y la adaptación.</t>
  </si>
  <si>
    <t>Zonas y áreas con paisajes de alto potencial turístico a lo largo de la cuenca</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</si>
  <si>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</si>
  <si>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con la parte baja mediante vías de acceso, mayor oferta de empleo, beneficios económicos, capacitación y desarrollo empresarial en la zona</t>
  </si>
  <si>
    <t>Implementación de un esquema de PSA- Pagos por servicios ambientales</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</si>
  <si>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</si>
  <si>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</si>
  <si>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de la estructura ecológica de la cuenca. Que representan beneficios económicos locales a largo plazo</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</si>
  <si>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</si>
  <si>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</si>
  <si>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</si>
  <si>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</si>
  <si>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</si>
  <si>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</si>
  <si>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</si>
  <si>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</si>
  <si>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</si>
  <si>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</si>
  <si>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</si>
  <si>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</si>
  <si>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</si>
  <si>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</si>
  <si>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</si>
  <si>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</si>
  <si>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</si>
  <si>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18.88%</t>
  </si>
  <si>
    <t xml:space="preserve">Nivel de empoderamiento de la sociedad civil frente al cumplimiento de las políticas ambientales y el uso sustentable de los recursos naturales.   </t>
  </si>
  <si>
    <t>Baja participación de las comunidades en el seguimiento de las políticas ambientales y en control a la implementación de prácticas productivas amigables con el medio ambiente y de uso sustentable de los recursos.</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</si>
  <si>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</si>
  <si>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</si>
  <si>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</si>
  <si>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</si>
  <si>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49.72%</t>
  </si>
  <si>
    <t>Porcentaje de Cobertura de Bosque (bosque, ripario y fragmentado)</t>
  </si>
  <si>
    <t>Cobertura de Bosque del 84% (bosque fragmentado y ripario)</t>
  </si>
  <si>
    <t>Que se mantenga el porcentaje actual de 84%</t>
  </si>
  <si>
    <t>que disminuya entre el 50-70%</t>
  </si>
  <si>
    <t>% de población localizada en zonas de alta y moderada amenazas  por movimientos en masas e inundación.</t>
  </si>
  <si>
    <t>65.58%</t>
  </si>
  <si>
    <t>No hay población localizada en zona de  amenazas alta y moderada a movimientos en masas e inundación.</t>
  </si>
  <si>
    <t>Entre el 30% y el 50% de la población se encuentra localizada en zona de  amenazas alta y moderada a movimientos en masas e inundación.</t>
  </si>
  <si>
    <t>Entre el 15% y el 5% de la población se encuentra localizada en zona de  amenazas alta y moderada a movimientos en masas e inundación.</t>
  </si>
  <si>
    <t>%  de área de la cuenca con asentamientos humanos</t>
  </si>
  <si>
    <t>0.092%</t>
  </si>
  <si>
    <t>Porcentaje de área de la cuenca con un índice de escasez alto Entre 50 - 60 %</t>
  </si>
  <si>
    <t>Porcentaje de área de la cuenca con un índice de escasez alto Mayor que 60%</t>
  </si>
  <si>
    <t>Índice de calidad de agua (ICA)</t>
  </si>
  <si>
    <t>Buena (ICA entre  71 y 90 )</t>
  </si>
  <si>
    <t>Medio  (ICA entre  51 y 70 )</t>
  </si>
  <si>
    <t>Excelente (ICA entre  91 y 100 )</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</si>
  <si>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</si>
  <si>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Porcentaje de población capacitada en políticas ambientales, protección del medio ambiente y manejo de los recursos naturales entre 80 y 100%</t>
  </si>
  <si>
    <t xml:space="preserve">• Entre el 51-70% de los sectores productivos implementan buenas prácticas ambientales en sus actividades productivas. </t>
  </si>
  <si>
    <t>• • Más del 85% de los habitantes de la cuenca tienen sus necesidades básicas satisfechas</t>
  </si>
  <si>
    <t>• Porcentaje de Cobertura de Bosque (bosque, bosque ripario y fragmentado) entre el 71-90</t>
  </si>
  <si>
    <t>• No hay población localizada en zona de  amenazas alta y moderada a movimientos en masas e inundación  y el porcentaje del área de la cuenca con asentamientos humanos se incrementa entre un 1% y 3%.</t>
  </si>
  <si>
    <t>• Rondas recuperadas y protegidas  entre el 60 % y el 100%. Porcentaje de área de la cuenca con un índice de escasez alto Entre 0 - 25 %. Índice de calidad de agua del río bueno y cobertura  de acceso a agua potable y manejo de aguas residuales  entre 60 y 100%.</t>
  </si>
  <si>
    <t xml:space="preserve">• Vertimiento inadecuado de aguas negras, residuos líquidos y sólidos urbanos y desechos de la construcción.
• Alteración de las condiciones sedimentológicas e hidrogeológicas causadas por el régimen de lluvias de la zona. 
• Deforestación, erosión.
</t>
  </si>
  <si>
    <t xml:space="preserve">• Metamorfosis y pérdida de la biodiversidad acuática.
• Generación de malos olores.
• Deterioro de la calidad del agua utilizada para recreación turística. 
</t>
  </si>
  <si>
    <t xml:space="preserve">• Uso Inadecuado del suelo
• Demanda de tierras para cultivo, y pastos 
• Inadecuado manejo de residuos 
• Sitios inadecuados para la ubicación de viviendas e infraestructura
• Tala selectiva de bosques y deforestación
• Extracción de materiales de cantera
</t>
  </si>
  <si>
    <t xml:space="preserve">• Disminución del recurso hídrico y alteración de la oferta hídrica
• Sobrexplotación de acuíferos
• Cambios en la configuración paisajística.
• Fragmentación de los bosques
•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</si>
  <si>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El desarrollo de actividades agropecuarias, especialmente de la ganadería extensiva y agricultura sin mucho control y poca tecnificación, la tala del bosque nativo y la quema en zonas altas de la Sierra Nevada, la explotación de madera y la extracción de materiales de cantera sin tecnificación producen problemas de deforestación en la cuenca. Durante la época de lluvias cuando se incrementan los aportes por escorrentía y debido a las altas pendientes en la parte alta de la cuenca, el incremento de humedad y la falta de cobertura vegetal  pueden producir inestabilidad de los taludes y deslizamientos de masas de suelo,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t>
  </si>
  <si>
    <t xml:space="preserve">• Disminución del recurso hídrico y alteración de la oferta hídrica
• Sobrexplotación de acuíferos
• Cambios en la configuración paisajística.
• Fragmentación de los bosques
•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</si>
  <si>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De los estimativos de precipitación, escorrentía, evapotranspiración e índice de escasez, calculados únicamente para la escorrentía superficial se obtienen valores medios aceptables para todas las cuencas, con índices de escasez mayores del 50% solo en las partes bajas de las cuencas. Las subcuencas de la parte alta de todas las cuencas muestran alta disponibilidad del recurso hídrico por escorrentía, presentando quebradas y arroyos que son perennes, indicando que con un adecuado manejo y conservación de la cobertura vegetal, las rondas hídricas y un uso adecuado del suelo en estas zonas  se puede mantener la disponibilidad del recurso para todas las cuencas. Por otra parte, en la mayoría de las cuencas se presentan formaciones hidrogeológicas que pueden almacenar agua subterránea y realizar importantes aportes a los cauces superficiales, especialmente en las épocas de poca precipitación. La disponibilidad y conservación de estas áreas de recarga garantizan la sostenibilidad y disponibilidad del recurso</t>
  </si>
  <si>
    <t>• Falta de instrumentación para aforos en las cuencas
• Estudios para almacenamiento temporal en épocas de verano 
• Falta de Estudios de zonas de recarga de acuíferos
• Necesidad Estudios de delimitación de áreas de los acuíferos
• Zonificación adecuada de usos del suelo</t>
  </si>
  <si>
    <t xml:space="preserve">• Mejor calidad de vida para la población
• Sostenibilidad del recurso
</t>
  </si>
  <si>
    <t xml:space="preserve">Las amenazas naturales por inestabilidad de terrenos se refiere a zonas que están o pueden ser afectadas por procesos de movimientos en masas: deslizamientos, avalanchas, derrumbes, hundimientos, reptación de terrenos, flujo de suelos y lodos; y a zonas que están o pueden ser afectadas por erosión o desertificación acelerada, la cual se da como un proceso evolutivo lento, en el que solamente intervienen agentes naturales como el agua, el hielo y el viento, que modelan el paisaje. Sin embargo, esta erosión puede verse acelerada por la acción antrópica (ej. quema o tala de bosques, construcción de vías, desarrollo urbano no planificado, sobrecarga de taludes por rellenos). 
En parte media y alta  de la cuenca del río  Córdoba se ha desencadenado un proceso de deforestación, con el fin de  utilizar el suelo para nuevos cultivos, esto ha conllevado a que la susceptibilidad a los fenómenos de remoción en masa aumente a medida que los suelos quedan sin cobertura, además la riqueza del recurso hídrico disminuye en cuanto se desarrolle la tala y quema de la vegetación, creando un desequilibrio ecológico y ambiental. 
</t>
  </si>
  <si>
    <t xml:space="preserve">• Pérdida de vidas humanas
• Destrucción y taponamiento de vías
• Agrietamiento del suelo
• Derrumbes y grandes movimientos de tierra
• Desestabilización de terrenos
• Represamiento y generación de embalses de cauces fluviales con desarrollo de eventuales avalanchas de lodo y rocas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</si>
  <si>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</si>
  <si>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</si>
  <si>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Destrucción y desaparición de las coberturas vegetales existentes en la cuenca. La mayoría de las actividades que se dan en la cuenca del rio Córdoba, son incompatibles con los suelos donde se practican. Actividades como la agricultura, la ganadería, el leñateo, ya sea selectivo o para energía, generan conflictos de uso del suelo (CORPAMAG, 2011). Lo que conlleva finalmente a la génesis de las distintas amenazas, que de manera crítica, afectan la vegetación existente en el Río Córdoba</t>
  </si>
  <si>
    <t xml:space="preserve">• Colonización de predios baldíos.
• Tala indiscriminada, quemas sin control y el leñateo.
• Los cultivos ilícitos motivaron los procesos de tala y quema de superficies boscosas.
• Ampliación de la frontera agropecuaria
• Tala selectiva de especies forestales con fines comerciales.
</t>
  </si>
  <si>
    <t xml:space="preserve">• Perdida de cobertura vegetal de la Cuenca
• Fragmentación de ecosistemas
• Fenómenos erosivos
• Deterioro de suelos
• Perdida de hábitat para especies de fauna
• Disminución de bienes y servicios ambientales
</t>
  </si>
  <si>
    <t xml:space="preserve">La cuenca del río Córdoba ha sido objeto de la presión ejercida sobre la SNSM. La apertura de fincas cafeteras desde la década de los años sesenta, inicio un proceso de transformación de la cobertura vegetal. Adicional a esto, los cultivos ilícitos motivaron los procesos de afectación en estructura y función de los ecosistemas. 
Los cultivos constituyen una de las principales amenazas para la calidad ambiental de la Cuenca tomando en cuenta que conllevan la remoción de la cobertura vegetal y el deterioro de los suelos. Según el informe DRI y CORFAS (1990), los suelos de la parte alta de la cuenca no son aptos para la agricultura, debido a  la acidez de los suelos y la poca fertilidad. Además esta práctica aumenta la susceptibilidad de los suelos a los procesos erosivos, sobre todo en aquellas zonas donde se presenta pendientes prolongas y escarpadas.
</t>
  </si>
  <si>
    <t>• Colonización de predios baldíos.
• Inadecuadas prácticas agrícolas y ganaderas
• Desarrollo de minería ilegal
• Tala selectiva de especies forestales con fines comerciales.
• Comercialización de fauna Silvestre</t>
  </si>
  <si>
    <t xml:space="preserve">• Deterioro de la estructura ecológica de la cuenca,
• Pérdida de biodiversidad y de la calidad ambiental.
• Disminución de bienes y servicios ambientales.
• Aumento de erosión a lo largo de la cuenca y sedimentación en la parte baja.
• Disminución de oferta hídrica.
</t>
  </si>
  <si>
    <t xml:space="preserve">• Ausencia de planificación y control territorial
• Expansión de actividades antrópicas sobre ecosistemas estratégicos.
• Colonización de áreas de importancia ecosistémica, arqueológica e histórica.
• Carencia de cultura ambiental en general
</t>
  </si>
  <si>
    <t xml:space="preserve">• Perdida de los ecosistemas, hábitats y biodiversidad en general.
• Perdida de elementos arqueológicos e históricos de gran importancia
• Disminución de los bienes y servicios ambientales de la cuenca.
</t>
  </si>
  <si>
    <t>La  cultura  ambiental y la capacitación en mejores práctica productivas, es  una de las principales debilidades para conservar y hacer un uso adecuado de los recursos naturales. No existe concienciación por parte de la comunidad en el manejo adecuado que deben darle a los residuos sólidos y líquidos; la inadecuada disposición de las basuras y el vertimiento de excretas afectan la calidad del agua del río, especialmente en la parte baja de la cuenca; asimismo, la calidad del agua también se ve afectada por los residuos del beneficio del café que se generan en la parte alta de la cuenca</t>
  </si>
  <si>
    <t xml:space="preserve">• Debilidad y bajo impacto de programas de educación ambiental.
• Insuficiencia en los recursos y capacitación para la comunidad desde las entidades gubernamentales.
• Débil organización y participación comunitaria en la gestión ambiental
</t>
  </si>
  <si>
    <t xml:space="preserve">• Presión  de la población sobre los recursos naturales (suelo, flora y fauna).
• Subvaloración del recurso hídrico
• Contaminación de cuerpos de agua por actividades antrópicas
• Deterioro de la cobertura vegetal (deforestación, tala y quema continuadas).
• Inadecuado manejo de residuos sólidos y líquidos
</t>
  </si>
  <si>
    <t xml:space="preserve">• Falta de trabajos participativos con las comunidades por parte de las instituciones públicas y privadas.
• Insuficiente apoyo institucional para el desarrollo de procesos de capacitación y educación ambiental.
• Limitación de recursos humanos, económicos y tecnológicos de las autoridades ambientales para atender los requerimientos de la comunidad.
• Insuficiente articulación entre las instituciones para aprovechar los recursos y capacidades.
• Apatía de la comunidad hacia los procesos organizativos y participativos
</t>
  </si>
  <si>
    <t xml:space="preserve">• Mal uso del recurso hídrico 
• Contaminación y deterioro de los ecosistemas 
• Ausencia de organizaciones de base empoderadas y ejerciendo control social.
• Ausencia de espacios y mecanismos de participación ciudadana. 
• Indiferencia de la población  ante problemática ambiental.
</t>
  </si>
  <si>
    <t>Existen zonas dedicadas al desarrollo de la ganadería extensiva y la agricultura con poca tecnificación y demanda de tierra para su desarrollo. Estas actividades  se practican en algunos casos en  zonas donde el uso  del suelo no es el recomendado como en zonas altas de la cuenca, las zonas boscosas mediante la tala y quema indiscriminada, rellenando cuerpos de agua, alterando los drenajes, contribuyendo a la erosión, al transporte y acumulación de sedimentos en las zonas bajas, y a baja productividad</t>
  </si>
  <si>
    <t xml:space="preserve">• Ampliación inadecuada de la frontera ganadera para  pastos
• Ampliación inadecuada de la frontera agrícola 
• Tala  de Bosques
• Débil presencia de la autoridad ambiental
• Crecimiento urbanístico de las cabeceras municipales
• Falta de gestión para formular y desarrollar proyectos productivos
</t>
  </si>
  <si>
    <t xml:space="preserve">• Alteración del Hábitat 
• Deterioro de la cobertura vegetal
• Deterioro de la calidad agrologica de los suelos
• Fragmentación de los bosques
• Cambios en la configuración paisajística.
</t>
  </si>
  <si>
    <t xml:space="preserve">La parte baja y media de la cuenca presenta mayores oportunidades en términos de acceso al preescolar, primaria y bachillerato, por lo que la población en edad escolar asiste a los centro educativos en condiciones medianamente adecuadas a diferencia de la parte alta en donde se evidencia un número limitado de escuelas rurales mixtas
Por las características del territorio, la población que se localiza en la parte alta de la cuenca presenta mayores limitaciones por su ubicación geográfica para acceder a los servicios sociales; prima la ausencia de inversión social en el sector educativo  manifestada en el escaso número de docentes, insuficiente número de aulas, espacios para el deporte, áreas administrativas y falta de material pedagógico. Ante esta situación crítica de la educación en el área rural, la comunidad siente vulnerado sus derechos a la educación como servicio público que debe ser garantizado por el gobierno municipal y nacional
</t>
  </si>
  <si>
    <t xml:space="preserve">• Debilidad institucional
• Carencia de aplicación de herramientas de planificación
• Falta de diversificación Educativa
• Carencia de oferta de educación técnica acorde con la vocación económica de la cuenca
• Deserción Escolar
• Insuficiente preparación de los educadores
• Infraestructura inadecuada
• Escasa dotación de materiales didácticos y tecnológicos
• Insuficientes innovación en  metodologías
• Corrupción administrativa </t>
  </si>
  <si>
    <t xml:space="preserve">• Deserción escolar
• Población infantil del área rural trabajando
• Altos costos de las familias para  desplazamiento de los estudiantes a otros corregimientos.
• Retraso en el desarrollo de la cuenca
• Poca credibilidad en la administración municipal 
</t>
  </si>
  <si>
    <t xml:space="preserve">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
En la cuenca, además de otros actores, las Juntas de Acción Comunal, JAC, integran un valioso capital social con interés para trabajar en la sostenibilidad y ordenamiento del territorio. Por lo tanto, se requiere  empoderarlas mediante el fortalecimiento organizacional
</t>
  </si>
  <si>
    <t>Organizaciones indígenas, Juntas de Acciones Comunales, Líderes Comunales, Administraciones de orden local y regional, Ong´s y empresas privadas</t>
  </si>
  <si>
    <t xml:space="preserve">• Debilidad en las redes sociales.
• No hay sentido de pertenencia.
• Falta de gestión de la organizaciones.
• Escazas oportunidades de formación en educación comunitaria lo que obstaculiza la participación en asuntos locales, municipales y regionales.
</t>
  </si>
  <si>
    <t>Las necesidades básicas insatisfechas -NBI-, es uno de los más importantes  indicadores para la caracterización de la pobreza, en la que se incluyen las personas en cuyos hogares cumplan por lo menos alguna de las siguientes condiciones: viviendas inadecuadas, viviendas con hacinamiento crítico (con más de tres personas por cuarto), viviendas con servicios inadecuados, viviendas con alta dependencia económica y/o viviendas con niños en edad escolar que no asisten a la escuela.
El número de personas que se encuentra con alguna NBI en la zona rural del municipio de Ciénaga constituye al 63.59% del total de la población, en la zona rural del departamento del Magdalena la cifra corresponde al 64.68% del total de la población, y en la cabecera del departamento la cifra es del 40.08%.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</si>
  <si>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</si>
  <si>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</si>
  <si>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 Poca presencia de empresas en el humedal, que demanden mano de obra
• Aislamiento entre los centros de producción del humedal con los mercados locales, municipales y regionales
</t>
  </si>
  <si>
    <t xml:space="preserve">• Pobreza
• Inseguridad
• Poca presión sobre el recurso ambiental por la baja actividad productiva
</t>
  </si>
  <si>
    <t>La tasa de desempleo muestra el porcentaje de las personas que estando en edad de trabajar, en condiciones físicas y mentales para trabajar e interesadas en trabajar, no encuentran un empleo. Esta tasa se calcula de la siguiente manera. Tasa de Desempleo (TD): Número de desempleados/ Población Económicamente Activa (PEA)
En el municipio de Ciénaga, se registra una tasa de desempleo del 16.95% y una tasa de empleo del 34,70%.</t>
  </si>
  <si>
    <t>Fuentes de Financiación Cuenca del Río Córdoba</t>
  </si>
  <si>
    <t>Componente hídrico</t>
  </si>
  <si>
    <t>Componente Geológico</t>
  </si>
  <si>
    <t>Procesos de remoción en masa y erosión en la parte alta de la cuenca</t>
  </si>
  <si>
    <t>Condiciones topográficas de la cuenca, la cual se caracteriza por tener lugares montañosos con pendientes fuertes, en temporadas invernales, cambios en el uso del suelo, deforestación, erosión concentrada y actividad humana (Tala y quema, vías, explotación minera).</t>
  </si>
  <si>
    <t>6. Conformación, consolidación y capacitación de comités de gestores ambientales comunitarios (red de gestores comunitarios)</t>
  </si>
  <si>
    <t>7. Coordinación institucional con los territorios étnicos</t>
  </si>
  <si>
    <t>10. Capacitación e implementación de tecnologías sostenibles para las actividades agropecuarias</t>
  </si>
  <si>
    <t>12. Ampliación y mejoramiento en la calidad de servicios de agua potable y saneamiento básico</t>
  </si>
  <si>
    <t>Componente Biótico</t>
  </si>
  <si>
    <t>13. Formulación de un  plan de mejoramiento de hábitat para comunidades localizadas en zonas aptas para uso residencial</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</si>
  <si>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Coordinación insuficiente entre el nivel  nacionales, regional y local para el desarrollo de programas de investigación básica y aplicada y su adecuada financiación. (Sector público, académico, privado, ONG, sociedad civil, etc.).</t>
  </si>
  <si>
    <t>Se identificaron dentro de esta potencialidad, aquellas áreas que actualmente mantienen o existen diferentes elementos paisajísticos (vegetación, biodiversidad, acuíferos, afloramientos rocosos, etc.). Por lo tanto, pueden ser utilizados como muestras representativas de los valores ecosistemicos y poder ser apreciados por la población civil. Con especial énfasis en las actividad ecoturistica y zonas de recreación con buenas prácticas ambientales y estudios que sustenten su manejo</t>
  </si>
  <si>
    <t>I. Manejo y Seguimiento de riesgos ambientales y tecnológicos y  Control integral de  Asentamientos Subnormales</t>
  </si>
  <si>
    <t>24. Estudio de evaluación detallada de riesgos ambientales y tecnológicos (por lo menos a escala 1:25000)</t>
  </si>
  <si>
    <t>26. Estudio demográfico para la definición de zonas de expansión de urbana</t>
  </si>
  <si>
    <t>J. Recuperación,  mantenimiento y protección de las rondas hídricas y Acuíferos.</t>
  </si>
  <si>
    <t>28. Delimitación fisca de las áreas de recarga de los acuíferos</t>
  </si>
  <si>
    <t>30. Instrumentación de cuencas para manejo y aprovechamiento controlado del recurso hídrico superficial y subterráneo.</t>
  </si>
  <si>
    <t xml:space="preserve">En la cuenca del Río Córdoba predomina una deficiente organización y participación comunitaria y un débil control ciudadano sobre la gestión pública en el sector ambiental. Esta situación es reconocida por los pobladores y reiterada en los diferentes diagnósticos municipales. A lo largo de toda la cuenca (parte baja, media y alta) se presenta un reducido número de organizaciones de base que necesitan fortalecerse y consolidarse como autogestoras de su propio desarrollo local.
La comunidad no cuenta con el apoyo continuo de entes externos que los capaciten y  motiven a organizarse y se presentan conflictos y rivalidades entre las organizaciones existentes (veredas cordobita alto y bajo). Las organizaciones de base requieren de un acompañamiento en los procesos sociales y formación a impulsadores o líderes que movilicen la gestión comunitaria.
</t>
  </si>
  <si>
    <t>Componente Económico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</si>
</sst>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3"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b/>
      <sz val="9"/>
      <color rgb="FF000000"/>
      <name val="Arial"/>
      <family val="2"/>
    </font>
    <font>
      <sz val="11"/>
      <color rgb="FF000000"/>
      <name val="Calibri"/>
      <family val="2"/>
      <scheme val="minor"/>
    </font>
    <font>
      <sz val="11"/>
      <color theme="1"/>
      <name val="Arial"/>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b/>
      <sz val="22"/>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tint="-0.249977111117893"/>
      <name val="Arial"/>
      <family val="2"/>
    </font>
    <font>
      <sz val="8"/>
      <color theme="9"/>
      <name val="Arial"/>
      <family val="2"/>
    </font>
    <font>
      <sz val="11"/>
      <color theme="9" tint="-0.249977111117893"/>
      <name val="Calibri"/>
      <family val="2"/>
      <scheme val="minor"/>
    </font>
    <font>
      <sz val="9"/>
      <color theme="9" tint="-0.249977111117893"/>
      <name val="Arial"/>
      <family val="2"/>
    </font>
    <font>
      <sz val="12"/>
      <name val="Calibri"/>
      <family val="2"/>
      <scheme val="minor"/>
    </font>
    <font>
      <sz val="9"/>
      <color theme="1"/>
      <name val="Arial"/>
      <family val="2"/>
    </font>
    <font>
      <sz val="8"/>
      <color theme="1"/>
      <name val="Calibri"/>
      <family val="2"/>
      <scheme val="minor"/>
    </font>
    <font>
      <sz val="9"/>
      <color rgb="FF000000"/>
      <name val="Wingdings"/>
      <charset val="2"/>
    </font>
    <font>
      <sz val="9"/>
      <color rgb="FF000000"/>
      <name val="Arial"/>
      <family val="2"/>
    </font>
    <font>
      <sz val="9"/>
      <color rgb="FF222222"/>
      <name val="Arial"/>
      <family val="2"/>
    </font>
    <font>
      <b/>
      <sz val="20"/>
      <color theme="0"/>
      <name val="Calibri"/>
      <family val="2"/>
      <scheme val="minor"/>
    </font>
    <font>
      <b/>
      <sz val="9"/>
      <color theme="0"/>
      <name val="Arial"/>
      <family val="2"/>
    </font>
    <font>
      <b/>
      <sz val="22"/>
      <color theme="0"/>
      <name val="Calibri"/>
      <family val="2"/>
      <scheme val="minor"/>
    </font>
    <font>
      <b/>
      <sz val="12"/>
      <color theme="0"/>
      <name val="Calibri"/>
      <family val="2"/>
      <scheme val="minor"/>
    </font>
  </fonts>
  <fills count="1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7"/>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00B050"/>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46">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6" borderId="1" xfId="0" applyFont="1" applyFill="1" applyBorder="1" applyAlignment="1">
      <alignment horizontal="center" vertical="center"/>
    </xf>
    <xf numFmtId="164" fontId="6" fillId="6" borderId="1" xfId="1" applyFont="1" applyFill="1" applyBorder="1" applyAlignment="1">
      <alignment horizontal="center" vertical="center" wrapText="1"/>
    </xf>
    <xf numFmtId="0" fontId="6" fillId="6" borderId="0" xfId="0" applyFont="1" applyFill="1" applyAlignment="1">
      <alignment horizontal="center" vertical="center" wrapText="1"/>
    </xf>
    <xf numFmtId="0" fontId="6" fillId="7" borderId="0" xfId="0" applyFont="1" applyFill="1" applyAlignment="1">
      <alignment horizontal="center"/>
    </xf>
    <xf numFmtId="0" fontId="6" fillId="8" borderId="0" xfId="0" applyFont="1" applyFill="1" applyAlignment="1">
      <alignment horizontal="center"/>
    </xf>
    <xf numFmtId="0" fontId="6" fillId="6" borderId="0" xfId="0" applyFont="1" applyFill="1" applyAlignment="1">
      <alignment horizontal="center" wrapText="1"/>
    </xf>
    <xf numFmtId="0" fontId="6" fillId="9" borderId="0" xfId="0" applyFont="1" applyFill="1" applyAlignment="1">
      <alignment horizontal="center"/>
    </xf>
    <xf numFmtId="0" fontId="6" fillId="11" borderId="0" xfId="0" applyFont="1" applyFill="1" applyAlignment="1">
      <alignment horizontal="center"/>
    </xf>
    <xf numFmtId="0" fontId="6" fillId="12" borderId="0" xfId="0" applyFont="1" applyFill="1" applyAlignment="1">
      <alignment horizontal="center"/>
    </xf>
    <xf numFmtId="0" fontId="6" fillId="3" borderId="0" xfId="0" applyFont="1" applyFill="1" applyAlignment="1">
      <alignment horizont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5" fillId="0" borderId="1" xfId="0" applyFont="1" applyBorder="1" applyAlignment="1">
      <alignment wrapText="1"/>
    </xf>
    <xf numFmtId="166" fontId="15"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6" fillId="0" borderId="0" xfId="0" applyFont="1" applyBorder="1" applyAlignment="1">
      <alignment wrapText="1"/>
    </xf>
    <xf numFmtId="0" fontId="17"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7" fillId="0" borderId="1" xfId="0" applyFont="1" applyFill="1" applyBorder="1" applyAlignment="1">
      <alignment wrapText="1"/>
    </xf>
    <xf numFmtId="0" fontId="4" fillId="0" borderId="1" xfId="0" applyFont="1" applyFill="1" applyBorder="1" applyAlignment="1">
      <alignment wrapText="1"/>
    </xf>
    <xf numFmtId="0" fontId="17"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8" fillId="0" borderId="1" xfId="0" applyFont="1" applyBorder="1" applyAlignment="1">
      <alignment wrapText="1"/>
    </xf>
    <xf numFmtId="0" fontId="18"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7" fillId="0" borderId="1" xfId="0" applyFont="1" applyBorder="1" applyAlignment="1">
      <alignment wrapText="1"/>
    </xf>
    <xf numFmtId="0" fontId="22" fillId="0" borderId="1" xfId="0" applyFont="1" applyFill="1" applyBorder="1" applyAlignment="1">
      <alignment vertical="center"/>
    </xf>
    <xf numFmtId="166" fontId="22" fillId="0" borderId="1" xfId="1" applyNumberFormat="1" applyFont="1" applyFill="1" applyBorder="1" applyAlignment="1">
      <alignment vertical="center"/>
    </xf>
    <xf numFmtId="0" fontId="22" fillId="0" borderId="1" xfId="0" applyFont="1" applyFill="1" applyBorder="1" applyAlignment="1">
      <alignment horizontal="center" wrapText="1"/>
    </xf>
    <xf numFmtId="166" fontId="20" fillId="0" borderId="3" xfId="1" applyNumberFormat="1" applyFont="1" applyFill="1" applyBorder="1" applyAlignment="1">
      <alignment horizontal="center" vertical="center"/>
    </xf>
    <xf numFmtId="0" fontId="28" fillId="0" borderId="1" xfId="0" applyFont="1" applyBorder="1" applyAlignment="1">
      <alignment horizontal="center"/>
    </xf>
    <xf numFmtId="166" fontId="28" fillId="0" borderId="1" xfId="1" applyNumberFormat="1" applyFont="1" applyBorder="1"/>
    <xf numFmtId="0" fontId="8" fillId="14" borderId="1" xfId="0" applyFont="1" applyFill="1" applyBorder="1" applyAlignment="1">
      <alignment horizontal="center" vertical="center"/>
    </xf>
    <xf numFmtId="166" fontId="8" fillId="14" borderId="1" xfId="1" applyNumberFormat="1" applyFont="1" applyFill="1" applyBorder="1" applyAlignment="1">
      <alignment horizontal="center" vertical="center"/>
    </xf>
    <xf numFmtId="3" fontId="8" fillId="14"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1" fillId="0" borderId="1" xfId="0" applyFont="1" applyBorder="1"/>
    <xf numFmtId="166" fontId="31" fillId="0" borderId="1" xfId="1" applyNumberFormat="1" applyFont="1" applyBorder="1"/>
    <xf numFmtId="0" fontId="31" fillId="0" borderId="1" xfId="0" applyFont="1" applyBorder="1" applyAlignment="1">
      <alignment wrapText="1"/>
    </xf>
    <xf numFmtId="0" fontId="32" fillId="0" borderId="1" xfId="0" applyFont="1" applyBorder="1" applyAlignment="1">
      <alignment horizontal="justify" vertical="center" wrapText="1"/>
    </xf>
    <xf numFmtId="166" fontId="32" fillId="0" borderId="1" xfId="1" applyNumberFormat="1" applyFont="1" applyFill="1" applyBorder="1" applyAlignment="1">
      <alignment horizontal="center" vertical="center"/>
    </xf>
    <xf numFmtId="166" fontId="32" fillId="14" borderId="1" xfId="1" applyNumberFormat="1" applyFont="1" applyFill="1" applyBorder="1" applyAlignment="1">
      <alignment horizontal="center" vertical="center"/>
    </xf>
    <xf numFmtId="0" fontId="32" fillId="14" borderId="1" xfId="0" applyFont="1" applyFill="1" applyBorder="1" applyAlignment="1">
      <alignment horizontal="center" vertical="center"/>
    </xf>
    <xf numFmtId="166" fontId="32" fillId="0" borderId="1" xfId="1" applyNumberFormat="1" applyFont="1" applyBorder="1" applyAlignment="1">
      <alignment horizontal="center" vertical="center"/>
    </xf>
    <xf numFmtId="3" fontId="32" fillId="14" borderId="1" xfId="0" applyNumberFormat="1" applyFont="1" applyFill="1" applyBorder="1" applyAlignment="1">
      <alignment horizontal="center" vertical="center"/>
    </xf>
    <xf numFmtId="0" fontId="32" fillId="0" borderId="1" xfId="0" applyFont="1" applyFill="1" applyBorder="1" applyAlignment="1">
      <alignment vertical="center" wrapText="1"/>
    </xf>
    <xf numFmtId="0" fontId="20" fillId="0" borderId="3" xfId="0" applyFont="1" applyFill="1" applyBorder="1" applyAlignment="1">
      <alignment horizontal="center" vertical="center" wrapText="1"/>
    </xf>
    <xf numFmtId="0" fontId="33" fillId="0" borderId="1" xfId="0" applyFont="1" applyFill="1" applyBorder="1" applyAlignment="1">
      <alignment horizontal="center" vertical="center"/>
    </xf>
    <xf numFmtId="166" fontId="33" fillId="0" borderId="1" xfId="1" applyNumberFormat="1" applyFont="1" applyFill="1" applyBorder="1" applyAlignment="1">
      <alignment horizontal="center" vertical="center"/>
    </xf>
    <xf numFmtId="0" fontId="33" fillId="0" borderId="1" xfId="0" applyNumberFormat="1" applyFont="1" applyFill="1" applyBorder="1" applyAlignment="1">
      <alignment horizontal="center" vertical="center"/>
    </xf>
    <xf numFmtId="0" fontId="33" fillId="0" borderId="1" xfId="0" applyFont="1" applyFill="1" applyBorder="1" applyAlignment="1">
      <alignment wrapText="1"/>
    </xf>
    <xf numFmtId="0"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26" fillId="0" borderId="1" xfId="0" applyFont="1" applyFill="1" applyBorder="1" applyAlignment="1">
      <alignment horizontal="center" vertical="center" wrapText="1" readingOrder="1"/>
    </xf>
    <xf numFmtId="0" fontId="22" fillId="0" borderId="1" xfId="0" applyFont="1" applyFill="1" applyBorder="1" applyAlignment="1">
      <alignment horizontal="center" vertical="center" wrapText="1"/>
    </xf>
    <xf numFmtId="166" fontId="22" fillId="0" borderId="1" xfId="1" applyNumberFormat="1" applyFont="1" applyFill="1" applyBorder="1" applyAlignment="1">
      <alignment horizontal="center" vertical="center"/>
    </xf>
    <xf numFmtId="0" fontId="33" fillId="0" borderId="1" xfId="0" applyFont="1" applyFill="1" applyBorder="1" applyAlignment="1">
      <alignment horizontal="justify" vertical="center" wrapText="1"/>
    </xf>
    <xf numFmtId="0" fontId="22" fillId="0" borderId="1" xfId="1" applyNumberFormat="1" applyFont="1" applyFill="1" applyBorder="1" applyAlignment="1">
      <alignment horizontal="center" vertical="center"/>
    </xf>
    <xf numFmtId="0" fontId="25" fillId="0" borderId="1" xfId="0" applyFont="1" applyFill="1" applyBorder="1" applyAlignment="1">
      <alignment horizontal="center" vertical="center" wrapText="1" readingOrder="1"/>
    </xf>
    <xf numFmtId="0" fontId="36" fillId="0" borderId="0" xfId="0" applyFont="1" applyBorder="1" applyAlignment="1">
      <alignment horizontal="justify" vertical="center" wrapText="1"/>
    </xf>
    <xf numFmtId="0" fontId="21" fillId="0" borderId="10" xfId="0" applyFont="1" applyFill="1" applyBorder="1" applyAlignment="1">
      <alignment vertical="center" textRotation="90"/>
    </xf>
    <xf numFmtId="0" fontId="34" fillId="0" borderId="0" xfId="0" applyFont="1" applyBorder="1" applyAlignment="1">
      <alignment horizontal="justify" vertical="center" wrapText="1"/>
    </xf>
    <xf numFmtId="0" fontId="21" fillId="0" borderId="10" xfId="0" applyFont="1" applyFill="1" applyBorder="1" applyAlignment="1">
      <alignment horizontal="center" vertical="center" textRotation="90"/>
    </xf>
    <xf numFmtId="0" fontId="34" fillId="0" borderId="0" xfId="0" applyFont="1" applyFill="1" applyBorder="1" applyAlignment="1">
      <alignment horizontal="justify" vertical="center" wrapText="1"/>
    </xf>
    <xf numFmtId="0" fontId="37" fillId="0" borderId="1" xfId="0" applyFont="1" applyFill="1" applyBorder="1" applyAlignment="1">
      <alignment horizontal="justify" vertical="center" wrapText="1"/>
    </xf>
    <xf numFmtId="0" fontId="0" fillId="0" borderId="1" xfId="0" applyFill="1" applyBorder="1" applyAlignment="1">
      <alignment vertical="center" wrapText="1"/>
    </xf>
    <xf numFmtId="0" fontId="40" fillId="13" borderId="1" xfId="0" applyFont="1" applyFill="1" applyBorder="1" applyAlignment="1">
      <alignment horizontal="center" vertical="center" wrapText="1"/>
    </xf>
    <xf numFmtId="0" fontId="25" fillId="0" borderId="1" xfId="0" applyFont="1" applyFill="1" applyBorder="1" applyAlignment="1">
      <alignment vertical="center" wrapText="1" readingOrder="1"/>
    </xf>
    <xf numFmtId="0" fontId="22" fillId="0" borderId="1" xfId="1" applyNumberFormat="1" applyFont="1" applyFill="1" applyBorder="1" applyAlignment="1">
      <alignment vertical="center"/>
    </xf>
    <xf numFmtId="0" fontId="23" fillId="0" borderId="0" xfId="0" applyFont="1" applyFill="1" applyBorder="1" applyAlignment="1">
      <alignment vertical="center" textRotation="90" wrapText="1"/>
    </xf>
    <xf numFmtId="0" fontId="24" fillId="0" borderId="0" xfId="0" applyFont="1" applyFill="1" applyBorder="1" applyAlignment="1">
      <alignment vertical="center" wrapText="1"/>
    </xf>
    <xf numFmtId="10" fontId="24" fillId="0" borderId="0" xfId="0" applyNumberFormat="1" applyFont="1" applyFill="1" applyBorder="1" applyAlignment="1">
      <alignment vertical="center"/>
    </xf>
    <xf numFmtId="0" fontId="22" fillId="0" borderId="0" xfId="0" applyFont="1" applyFill="1" applyBorder="1" applyAlignment="1">
      <alignment vertical="center" wrapText="1"/>
    </xf>
    <xf numFmtId="0" fontId="42" fillId="13" borderId="1" xfId="0" applyFont="1" applyFill="1" applyBorder="1" applyAlignment="1">
      <alignment horizontal="center" vertical="center" wrapText="1"/>
    </xf>
    <xf numFmtId="164" fontId="42" fillId="13" borderId="1" xfId="1" applyFont="1" applyFill="1" applyBorder="1" applyAlignment="1">
      <alignment horizontal="center" vertical="center"/>
    </xf>
    <xf numFmtId="0" fontId="42" fillId="13" borderId="1" xfId="0" applyFont="1" applyFill="1" applyBorder="1" applyAlignment="1">
      <alignment horizontal="center" vertical="center"/>
    </xf>
    <xf numFmtId="0" fontId="42" fillId="13" borderId="1" xfId="0" applyFont="1" applyFill="1" applyBorder="1" applyAlignment="1">
      <alignment horizontal="center" vertical="center" textRotation="90" wrapText="1"/>
    </xf>
    <xf numFmtId="0" fontId="41" fillId="0" borderId="0" xfId="0" applyFont="1" applyFill="1" applyBorder="1" applyAlignment="1">
      <alignment vertical="center" textRotation="90"/>
    </xf>
    <xf numFmtId="0" fontId="34" fillId="0" borderId="0" xfId="0" applyFont="1" applyFill="1" applyBorder="1" applyAlignment="1">
      <alignment vertical="center" wrapText="1"/>
    </xf>
    <xf numFmtId="0" fontId="36" fillId="0" borderId="0" xfId="0"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14" fillId="0" borderId="1" xfId="0" applyFont="1" applyBorder="1" applyAlignment="1">
      <alignment horizontal="justify" vertical="center" wrapText="1"/>
    </xf>
    <xf numFmtId="0" fontId="37" fillId="0" borderId="1" xfId="0" applyFont="1" applyFill="1" applyBorder="1" applyAlignment="1">
      <alignment horizontal="justify" vertical="center"/>
    </xf>
    <xf numFmtId="0" fontId="34" fillId="0" borderId="1" xfId="0" applyFont="1" applyFill="1" applyBorder="1" applyAlignment="1">
      <alignment horizontal="justify" vertical="center" wrapText="1"/>
    </xf>
    <xf numFmtId="0" fontId="37" fillId="0" borderId="1" xfId="0" applyFont="1" applyFill="1" applyBorder="1" applyAlignment="1">
      <alignment horizontal="justify" vertical="center" wrapText="1"/>
    </xf>
    <xf numFmtId="0" fontId="22" fillId="0" borderId="1" xfId="0" applyFont="1" applyFill="1" applyBorder="1" applyAlignment="1">
      <alignment horizontal="center" vertical="center" wrapText="1"/>
    </xf>
    <xf numFmtId="0" fontId="34" fillId="0" borderId="1" xfId="0" applyFont="1" applyFill="1" applyBorder="1" applyAlignment="1">
      <alignment vertical="center" wrapText="1"/>
    </xf>
    <xf numFmtId="0" fontId="38" fillId="0" borderId="1" xfId="0" applyFont="1" applyFill="1" applyBorder="1" applyAlignment="1">
      <alignment horizontal="justify"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0"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4" fillId="0" borderId="7"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0" xfId="0" applyFont="1" applyBorder="1" applyAlignment="1">
      <alignment horizontal="center" vertical="center" wrapText="1"/>
    </xf>
    <xf numFmtId="0" fontId="4" fillId="0" borderId="7" xfId="0" applyFont="1" applyFill="1" applyBorder="1" applyAlignment="1">
      <alignment horizontal="center" vertical="center" wrapText="1"/>
    </xf>
    <xf numFmtId="0" fontId="5" fillId="0" borderId="8" xfId="0" applyFont="1" applyFill="1" applyBorder="1" applyAlignment="1">
      <alignment horizontal="center" wrapText="1"/>
    </xf>
    <xf numFmtId="0" fontId="5" fillId="0" borderId="0" xfId="0" applyFont="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34" fillId="0" borderId="1" xfId="0" applyFont="1" applyBorder="1" applyAlignment="1">
      <alignment horizontal="justify" vertical="center" wrapText="1"/>
    </xf>
    <xf numFmtId="0" fontId="34" fillId="0" borderId="1" xfId="0" applyFont="1" applyFill="1" applyBorder="1" applyAlignment="1">
      <alignment horizontal="justify" vertical="center" wrapText="1"/>
    </xf>
    <xf numFmtId="0" fontId="37"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41" fillId="13" borderId="2" xfId="0" applyFont="1" applyFill="1" applyBorder="1" applyAlignment="1">
      <alignment horizontal="center" vertical="center" textRotation="90"/>
    </xf>
    <xf numFmtId="0" fontId="41" fillId="13" borderId="9" xfId="0" applyFont="1" applyFill="1" applyBorder="1" applyAlignment="1">
      <alignment horizontal="center" vertical="center" textRotation="90"/>
    </xf>
    <xf numFmtId="0" fontId="34" fillId="0" borderId="2" xfId="0" applyFont="1" applyFill="1" applyBorder="1" applyAlignment="1">
      <alignment horizontal="justify" vertical="center" wrapText="1"/>
    </xf>
    <xf numFmtId="0" fontId="34" fillId="0" borderId="9" xfId="0" applyFont="1" applyFill="1" applyBorder="1" applyAlignment="1">
      <alignment horizontal="justify" vertical="center" wrapText="1"/>
    </xf>
    <xf numFmtId="0" fontId="34" fillId="0" borderId="3" xfId="0" applyFont="1" applyFill="1" applyBorder="1" applyAlignment="1">
      <alignment horizontal="justify" vertical="center" wrapText="1"/>
    </xf>
    <xf numFmtId="0" fontId="34" fillId="0" borderId="2" xfId="0" applyFont="1" applyBorder="1" applyAlignment="1">
      <alignment horizontal="justify" vertical="center" wrapText="1"/>
    </xf>
    <xf numFmtId="0" fontId="34" fillId="0" borderId="9" xfId="0" applyFont="1" applyBorder="1" applyAlignment="1">
      <alignment horizontal="justify" vertical="center" wrapText="1"/>
    </xf>
    <xf numFmtId="0" fontId="34" fillId="0" borderId="3" xfId="0" applyFont="1" applyBorder="1" applyAlignment="1">
      <alignment horizontal="justify" vertical="center" wrapText="1"/>
    </xf>
    <xf numFmtId="0" fontId="40" fillId="13" borderId="1" xfId="0" applyFont="1" applyFill="1" applyBorder="1" applyAlignment="1">
      <alignment horizontal="center" vertical="center" wrapText="1"/>
    </xf>
    <xf numFmtId="0" fontId="37" fillId="0" borderId="1" xfId="0" applyFont="1" applyBorder="1" applyAlignment="1">
      <alignment horizontal="justify" vertical="center" wrapText="1"/>
    </xf>
    <xf numFmtId="0" fontId="41" fillId="13" borderId="1" xfId="0" applyFont="1" applyFill="1" applyBorder="1" applyAlignment="1">
      <alignment horizontal="center" vertical="center" textRotation="90"/>
    </xf>
    <xf numFmtId="0" fontId="14" fillId="0" borderId="1" xfId="0" applyFont="1" applyFill="1" applyBorder="1" applyAlignment="1">
      <alignment horizontal="center" vertical="center" wrapText="1"/>
    </xf>
    <xf numFmtId="0" fontId="34" fillId="0" borderId="2"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2"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6" fillId="5" borderId="0" xfId="0" applyFont="1" applyFill="1" applyAlignment="1">
      <alignment horizontal="center"/>
    </xf>
    <xf numFmtId="0" fontId="6" fillId="13" borderId="0" xfId="0" applyFont="1" applyFill="1" applyAlignment="1">
      <alignment horizontal="center"/>
    </xf>
    <xf numFmtId="0" fontId="6" fillId="10" borderId="0" xfId="0" applyFont="1" applyFill="1" applyAlignment="1">
      <alignment horizontal="center"/>
    </xf>
    <xf numFmtId="0" fontId="39" fillId="13" borderId="1" xfId="0" applyFont="1" applyFill="1" applyBorder="1" applyAlignment="1">
      <alignment horizontal="center" vertical="center" textRotation="90"/>
    </xf>
    <xf numFmtId="0" fontId="37" fillId="0"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NumberFormat="1" applyFont="1" applyFill="1" applyBorder="1" applyAlignment="1">
      <alignment horizontal="center" vertical="center"/>
    </xf>
    <xf numFmtId="0" fontId="42" fillId="13" borderId="1" xfId="0" applyFont="1" applyFill="1" applyBorder="1" applyAlignment="1">
      <alignment horizontal="center" vertical="center" textRotation="90" wrapText="1"/>
    </xf>
    <xf numFmtId="10" fontId="13"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readingOrder="1"/>
    </xf>
    <xf numFmtId="0" fontId="22" fillId="0" borderId="1" xfId="0" applyFont="1" applyFill="1" applyBorder="1" applyAlignment="1">
      <alignment horizontal="center" vertical="center"/>
    </xf>
    <xf numFmtId="166" fontId="22" fillId="0" borderId="1" xfId="1" applyNumberFormat="1" applyFont="1" applyFill="1" applyBorder="1" applyAlignment="1">
      <alignment horizontal="center" vertical="center" wrapText="1"/>
    </xf>
    <xf numFmtId="166" fontId="22" fillId="0" borderId="1" xfId="1" applyNumberFormat="1" applyFont="1" applyFill="1" applyBorder="1" applyAlignment="1">
      <alignment horizontal="center" vertical="center"/>
    </xf>
    <xf numFmtId="0" fontId="27" fillId="0" borderId="1" xfId="0" applyFont="1" applyFill="1" applyBorder="1" applyAlignment="1">
      <alignment horizontal="center" vertical="center" wrapText="1" readingOrder="1"/>
    </xf>
    <xf numFmtId="0" fontId="24" fillId="0" borderId="1" xfId="0" applyFont="1" applyFill="1" applyBorder="1" applyAlignment="1">
      <alignment horizontal="justify" vertical="center" wrapText="1"/>
    </xf>
    <xf numFmtId="0" fontId="33" fillId="0" borderId="1" xfId="0" applyFont="1" applyFill="1" applyBorder="1" applyAlignment="1">
      <alignment horizontal="center" vertical="center" wrapText="1"/>
    </xf>
    <xf numFmtId="0" fontId="37"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42" fillId="13" borderId="1" xfId="0" applyFont="1" applyFill="1" applyBorder="1" applyAlignment="1">
      <alignment horizontal="center" vertical="center" textRotation="90"/>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73" zoomScale="80" zoomScaleNormal="80" workbookViewId="0">
      <selection activeCell="A488" sqref="A488:A499"/>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59" t="s">
        <v>398</v>
      </c>
      <c r="I4" s="259"/>
      <c r="J4" s="259"/>
      <c r="K4" s="259"/>
      <c r="L4" s="259"/>
      <c r="M4" s="259"/>
    </row>
    <row r="5" spans="1:13" x14ac:dyDescent="0.2">
      <c r="B5" s="259" t="s">
        <v>331</v>
      </c>
      <c r="C5" s="259"/>
      <c r="D5" s="259"/>
      <c r="E5" s="259"/>
      <c r="F5" s="259"/>
      <c r="H5" s="63" t="s">
        <v>5</v>
      </c>
      <c r="I5" s="62" t="s">
        <v>10</v>
      </c>
      <c r="J5" s="62" t="s">
        <v>20</v>
      </c>
      <c r="K5" s="62" t="s">
        <v>21</v>
      </c>
      <c r="L5" s="14" t="s">
        <v>17</v>
      </c>
      <c r="M5" s="15" t="s">
        <v>19</v>
      </c>
    </row>
    <row r="6" spans="1:13" x14ac:dyDescent="0.2">
      <c r="B6" s="260" t="s">
        <v>182</v>
      </c>
      <c r="C6" s="262" t="s">
        <v>0</v>
      </c>
      <c r="D6" s="263"/>
      <c r="E6" s="264"/>
      <c r="F6" s="260" t="s">
        <v>4</v>
      </c>
      <c r="H6" s="3" t="s">
        <v>6</v>
      </c>
      <c r="I6" s="4">
        <f>C9</f>
        <v>0</v>
      </c>
      <c r="J6" s="3"/>
      <c r="K6" s="4">
        <f>E9</f>
        <v>192000000</v>
      </c>
      <c r="L6" s="4">
        <f>SUM(I6:K6)</f>
        <v>192000000</v>
      </c>
      <c r="M6" s="5">
        <f>(L6/$L$11)</f>
        <v>1</v>
      </c>
    </row>
    <row r="7" spans="1:13" x14ac:dyDescent="0.2">
      <c r="B7" s="261"/>
      <c r="C7" s="16" t="s">
        <v>1</v>
      </c>
      <c r="D7" s="16" t="s">
        <v>2</v>
      </c>
      <c r="E7" s="16" t="s">
        <v>3</v>
      </c>
      <c r="F7" s="261"/>
      <c r="H7" s="3" t="s">
        <v>7</v>
      </c>
      <c r="I7" s="3"/>
      <c r="J7" s="3"/>
      <c r="K7" s="3"/>
      <c r="L7" s="3"/>
      <c r="M7" s="5">
        <f t="shared" ref="M7:M11" si="0">(L7/$L$11)</f>
        <v>0</v>
      </c>
    </row>
    <row r="8" spans="1:13" ht="22.5" x14ac:dyDescent="0.2">
      <c r="B8" s="147" t="s">
        <v>183</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46">
        <v>1</v>
      </c>
      <c r="B13" s="247" t="s">
        <v>432</v>
      </c>
      <c r="C13" s="247"/>
      <c r="D13" s="247"/>
      <c r="E13" s="247"/>
      <c r="F13" s="247"/>
      <c r="G13" s="139"/>
      <c r="H13" s="247" t="s">
        <v>330</v>
      </c>
      <c r="I13" s="247"/>
      <c r="J13" s="247"/>
      <c r="K13" s="247"/>
      <c r="L13" s="247"/>
      <c r="M13" s="247"/>
    </row>
    <row r="14" spans="1:13" x14ac:dyDescent="0.2">
      <c r="A14" s="246"/>
      <c r="B14" s="248" t="s">
        <v>18</v>
      </c>
      <c r="C14" s="250" t="s">
        <v>0</v>
      </c>
      <c r="D14" s="251"/>
      <c r="E14" s="252"/>
      <c r="F14" s="248" t="s">
        <v>4</v>
      </c>
      <c r="G14" s="139"/>
      <c r="H14" s="140" t="s">
        <v>5</v>
      </c>
      <c r="I14" s="141" t="s">
        <v>10</v>
      </c>
      <c r="J14" s="141" t="s">
        <v>20</v>
      </c>
      <c r="K14" s="141" t="s">
        <v>21</v>
      </c>
      <c r="L14" s="142" t="s">
        <v>17</v>
      </c>
      <c r="M14" s="143" t="s">
        <v>19</v>
      </c>
    </row>
    <row r="15" spans="1:13" ht="12.75" customHeight="1" x14ac:dyDescent="0.2">
      <c r="A15" s="246"/>
      <c r="B15" s="249"/>
      <c r="C15" s="146" t="s">
        <v>1</v>
      </c>
      <c r="D15" s="146" t="s">
        <v>2</v>
      </c>
      <c r="E15" s="146" t="s">
        <v>3</v>
      </c>
      <c r="F15" s="249"/>
      <c r="G15" s="139"/>
      <c r="H15" s="144" t="s">
        <v>6</v>
      </c>
      <c r="I15" s="23">
        <f>C21</f>
        <v>300000000</v>
      </c>
      <c r="J15" s="144"/>
      <c r="K15" s="144"/>
      <c r="L15" s="23">
        <f>SUM(I15:K15)</f>
        <v>300000000</v>
      </c>
      <c r="M15" s="145">
        <f>(I15/$L$20)</f>
        <v>1</v>
      </c>
    </row>
    <row r="16" spans="1:13" ht="12" x14ac:dyDescent="0.2">
      <c r="A16" s="246"/>
      <c r="B16" s="158" t="s">
        <v>12</v>
      </c>
      <c r="C16" s="22">
        <v>30000000</v>
      </c>
      <c r="D16" s="144"/>
      <c r="E16" s="144"/>
      <c r="F16" s="23">
        <f>SUM(C16:E16)</f>
        <v>30000000</v>
      </c>
      <c r="G16" s="139"/>
      <c r="H16" s="144" t="s">
        <v>7</v>
      </c>
      <c r="I16" s="144"/>
      <c r="J16" s="144"/>
      <c r="K16" s="144"/>
      <c r="L16" s="144"/>
      <c r="M16" s="145">
        <f t="shared" ref="M16:M19" si="2">(I16/$L$20)</f>
        <v>0</v>
      </c>
    </row>
    <row r="17" spans="1:13" ht="12" x14ac:dyDescent="0.2">
      <c r="A17" s="246"/>
      <c r="B17" s="158" t="s">
        <v>355</v>
      </c>
      <c r="C17" s="22">
        <v>60000000</v>
      </c>
      <c r="D17" s="144"/>
      <c r="E17" s="144"/>
      <c r="F17" s="23">
        <f t="shared" ref="F17:F20" si="3">SUM(C17:E17)</f>
        <v>60000000</v>
      </c>
      <c r="G17" s="139"/>
      <c r="H17" s="144" t="s">
        <v>8</v>
      </c>
      <c r="I17" s="144"/>
      <c r="J17" s="144"/>
      <c r="K17" s="144"/>
      <c r="L17" s="144"/>
      <c r="M17" s="145">
        <f t="shared" si="2"/>
        <v>0</v>
      </c>
    </row>
    <row r="18" spans="1:13" ht="36" x14ac:dyDescent="0.2">
      <c r="A18" s="246"/>
      <c r="B18" s="180" t="s">
        <v>356</v>
      </c>
      <c r="C18" s="22">
        <v>30000000</v>
      </c>
      <c r="D18" s="144"/>
      <c r="E18" s="144"/>
      <c r="F18" s="23">
        <f t="shared" si="3"/>
        <v>30000000</v>
      </c>
      <c r="G18" s="139"/>
      <c r="H18" s="144" t="s">
        <v>9</v>
      </c>
      <c r="I18" s="144"/>
      <c r="J18" s="144"/>
      <c r="K18" s="144"/>
      <c r="L18" s="144"/>
      <c r="M18" s="145">
        <f t="shared" si="2"/>
        <v>0</v>
      </c>
    </row>
    <row r="19" spans="1:13" x14ac:dyDescent="0.2">
      <c r="A19" s="246"/>
      <c r="B19" s="144" t="s">
        <v>357</v>
      </c>
      <c r="C19" s="22">
        <v>150000000</v>
      </c>
      <c r="D19" s="144"/>
      <c r="E19" s="144"/>
      <c r="F19" s="23">
        <f t="shared" si="3"/>
        <v>150000000</v>
      </c>
      <c r="G19" s="139"/>
      <c r="H19" s="144" t="s">
        <v>30</v>
      </c>
      <c r="I19" s="144"/>
      <c r="J19" s="144"/>
      <c r="K19" s="144"/>
      <c r="L19" s="144"/>
      <c r="M19" s="145">
        <f t="shared" si="2"/>
        <v>0</v>
      </c>
    </row>
    <row r="20" spans="1:13" x14ac:dyDescent="0.2">
      <c r="A20" s="246"/>
      <c r="B20" s="144" t="s">
        <v>16</v>
      </c>
      <c r="C20" s="22">
        <v>30000000</v>
      </c>
      <c r="D20" s="144"/>
      <c r="E20" s="144"/>
      <c r="F20" s="23">
        <f t="shared" si="3"/>
        <v>30000000</v>
      </c>
      <c r="G20" s="139"/>
      <c r="H20" s="144" t="s">
        <v>17</v>
      </c>
      <c r="I20" s="23">
        <f>SUM(I15:I18)</f>
        <v>300000000</v>
      </c>
      <c r="J20" s="23"/>
      <c r="K20" s="23"/>
      <c r="L20" s="23">
        <f>SUM(L15:L18)</f>
        <v>300000000</v>
      </c>
      <c r="M20" s="145">
        <f>(I20/$L$20)</f>
        <v>1</v>
      </c>
    </row>
    <row r="21" spans="1:13" x14ac:dyDescent="0.2">
      <c r="A21" s="246"/>
      <c r="B21" s="144" t="s">
        <v>17</v>
      </c>
      <c r="C21" s="23">
        <f>SUM(C16:C20)</f>
        <v>300000000</v>
      </c>
      <c r="D21" s="144"/>
      <c r="E21" s="144"/>
      <c r="F21" s="23">
        <f>SUM(C21:E21)</f>
        <v>300000000</v>
      </c>
      <c r="G21" s="139"/>
      <c r="H21" s="139"/>
      <c r="I21" s="139"/>
      <c r="J21" s="139"/>
      <c r="K21" s="139"/>
      <c r="L21" s="139"/>
      <c r="M21" s="139"/>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59" t="s">
        <v>332</v>
      </c>
      <c r="C24" s="259"/>
      <c r="D24" s="259"/>
      <c r="E24" s="259"/>
      <c r="F24" s="259"/>
      <c r="H24" s="259" t="s">
        <v>332</v>
      </c>
      <c r="I24" s="259"/>
      <c r="J24" s="259"/>
      <c r="K24" s="259"/>
      <c r="L24" s="259"/>
      <c r="M24" s="259"/>
    </row>
    <row r="25" spans="1:13" x14ac:dyDescent="0.2">
      <c r="A25" s="28"/>
      <c r="B25" s="254" t="s">
        <v>182</v>
      </c>
      <c r="C25" s="255" t="s">
        <v>0</v>
      </c>
      <c r="D25" s="255"/>
      <c r="E25" s="255"/>
      <c r="F25" s="254" t="s">
        <v>4</v>
      </c>
      <c r="H25" s="65" t="s">
        <v>5</v>
      </c>
      <c r="I25" s="64" t="s">
        <v>10</v>
      </c>
      <c r="J25" s="64" t="s">
        <v>20</v>
      </c>
      <c r="K25" s="64" t="s">
        <v>21</v>
      </c>
      <c r="L25" s="14" t="s">
        <v>17</v>
      </c>
      <c r="M25" s="15" t="s">
        <v>19</v>
      </c>
    </row>
    <row r="26" spans="1:13" x14ac:dyDescent="0.2">
      <c r="A26" s="28"/>
      <c r="B26" s="254"/>
      <c r="C26" s="16" t="s">
        <v>1</v>
      </c>
      <c r="D26" s="16" t="s">
        <v>2</v>
      </c>
      <c r="E26" s="16" t="s">
        <v>3</v>
      </c>
      <c r="F26" s="254"/>
      <c r="H26" s="3" t="s">
        <v>6</v>
      </c>
      <c r="J26" s="3"/>
      <c r="K26" s="4">
        <f>E30</f>
        <v>696000000</v>
      </c>
      <c r="L26" s="4">
        <f>SUM(J26:K26)</f>
        <v>696000000</v>
      </c>
      <c r="M26" s="5">
        <f>(K26/$L$31)</f>
        <v>1</v>
      </c>
    </row>
    <row r="27" spans="1:13" x14ac:dyDescent="0.2">
      <c r="A27" s="28"/>
      <c r="B27" s="1" t="s">
        <v>190</v>
      </c>
      <c r="C27" s="3"/>
      <c r="D27" s="3"/>
      <c r="E27" s="2">
        <v>288000000</v>
      </c>
      <c r="F27" s="4">
        <f>SUM(D27:E27)</f>
        <v>288000000</v>
      </c>
      <c r="H27" s="3" t="s">
        <v>7</v>
      </c>
      <c r="I27" s="3"/>
      <c r="J27" s="3"/>
      <c r="K27" s="3"/>
      <c r="L27" s="3"/>
      <c r="M27" s="5">
        <f t="shared" ref="M27:M31" si="4">(K27/$L$31)</f>
        <v>0</v>
      </c>
    </row>
    <row r="28" spans="1:13" ht="22.5" customHeight="1" x14ac:dyDescent="0.2">
      <c r="A28" s="28"/>
      <c r="B28" s="9" t="s">
        <v>191</v>
      </c>
      <c r="C28" s="3"/>
      <c r="D28" s="3"/>
      <c r="E28" s="2">
        <v>288000000</v>
      </c>
      <c r="F28" s="4">
        <f>SUM(D28:E28)</f>
        <v>288000000</v>
      </c>
      <c r="H28" s="3" t="s">
        <v>8</v>
      </c>
      <c r="I28" s="3"/>
      <c r="J28" s="3"/>
      <c r="K28" s="3"/>
      <c r="L28" s="3"/>
      <c r="M28" s="5">
        <f t="shared" si="4"/>
        <v>0</v>
      </c>
    </row>
    <row r="29" spans="1:13" x14ac:dyDescent="0.2">
      <c r="A29" s="28"/>
      <c r="B29" s="3" t="s">
        <v>192</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71">
        <v>2</v>
      </c>
      <c r="B32" s="258" t="s">
        <v>410</v>
      </c>
      <c r="C32" s="258"/>
      <c r="D32" s="258"/>
      <c r="E32" s="258"/>
      <c r="F32" s="258"/>
      <c r="H32" s="258" t="s">
        <v>106</v>
      </c>
      <c r="I32" s="258"/>
      <c r="J32" s="258"/>
      <c r="K32" s="258"/>
      <c r="L32" s="258"/>
      <c r="M32" s="258"/>
    </row>
    <row r="33" spans="1:13" s="29" customFormat="1" x14ac:dyDescent="0.2">
      <c r="A33" s="271"/>
      <c r="B33" s="254" t="s">
        <v>18</v>
      </c>
      <c r="C33" s="255" t="s">
        <v>0</v>
      </c>
      <c r="D33" s="255"/>
      <c r="E33" s="255"/>
      <c r="F33" s="254" t="s">
        <v>4</v>
      </c>
      <c r="H33" s="18" t="s">
        <v>5</v>
      </c>
      <c r="I33" s="17" t="s">
        <v>10</v>
      </c>
      <c r="J33" s="17" t="s">
        <v>20</v>
      </c>
      <c r="K33" s="17" t="s">
        <v>21</v>
      </c>
      <c r="L33" s="14" t="s">
        <v>17</v>
      </c>
      <c r="M33" s="15" t="s">
        <v>19</v>
      </c>
    </row>
    <row r="34" spans="1:13" s="29" customFormat="1" x14ac:dyDescent="0.2">
      <c r="A34" s="271"/>
      <c r="B34" s="254"/>
      <c r="C34" s="16" t="s">
        <v>1</v>
      </c>
      <c r="D34" s="16" t="s">
        <v>2</v>
      </c>
      <c r="E34" s="16" t="s">
        <v>3</v>
      </c>
      <c r="F34" s="254"/>
      <c r="H34" s="30" t="s">
        <v>6</v>
      </c>
      <c r="I34" s="31">
        <f>C35+C36</f>
        <v>350000000</v>
      </c>
      <c r="J34" s="31">
        <f>D37+D38+D39</f>
        <v>250000000</v>
      </c>
      <c r="K34" s="30"/>
      <c r="L34" s="31">
        <f>SUM(I34:K34)</f>
        <v>600000000</v>
      </c>
      <c r="M34" s="32">
        <f t="shared" ref="M34:M39" si="7">(L34/$L$39)</f>
        <v>1</v>
      </c>
    </row>
    <row r="35" spans="1:13" s="29" customFormat="1" ht="22.5" x14ac:dyDescent="0.2">
      <c r="A35" s="271"/>
      <c r="B35" s="33" t="s">
        <v>103</v>
      </c>
      <c r="C35" s="34">
        <v>50000000</v>
      </c>
      <c r="D35" s="30"/>
      <c r="E35" s="30"/>
      <c r="F35" s="35">
        <f>SUM(C35:E35)</f>
        <v>50000000</v>
      </c>
      <c r="H35" s="30" t="s">
        <v>7</v>
      </c>
      <c r="I35" s="30"/>
      <c r="J35" s="30"/>
      <c r="K35" s="30"/>
      <c r="L35" s="31"/>
      <c r="M35" s="32">
        <f t="shared" si="7"/>
        <v>0</v>
      </c>
    </row>
    <row r="36" spans="1:13" s="29" customFormat="1" ht="22.5" x14ac:dyDescent="0.2">
      <c r="A36" s="271"/>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71"/>
      <c r="B37" s="33" t="s">
        <v>105</v>
      </c>
      <c r="C37" s="34">
        <v>0</v>
      </c>
      <c r="D37" s="35">
        <v>50000000</v>
      </c>
      <c r="E37" s="30"/>
      <c r="F37" s="35">
        <f t="shared" si="8"/>
        <v>50000000</v>
      </c>
      <c r="H37" s="30" t="s">
        <v>9</v>
      </c>
      <c r="I37" s="31"/>
      <c r="J37" s="30"/>
      <c r="K37" s="30"/>
      <c r="L37" s="31"/>
      <c r="M37" s="32">
        <f t="shared" si="7"/>
        <v>0</v>
      </c>
    </row>
    <row r="38" spans="1:13" s="29" customFormat="1" ht="22.5" x14ac:dyDescent="0.2">
      <c r="A38" s="271"/>
      <c r="B38" s="33" t="s">
        <v>101</v>
      </c>
      <c r="C38" s="34">
        <v>0</v>
      </c>
      <c r="D38" s="35">
        <v>80000000</v>
      </c>
      <c r="E38" s="30"/>
      <c r="F38" s="35">
        <f t="shared" si="8"/>
        <v>80000000</v>
      </c>
      <c r="H38" s="30" t="s">
        <v>30</v>
      </c>
      <c r="I38" s="30"/>
      <c r="J38" s="30"/>
      <c r="K38" s="30"/>
      <c r="L38" s="31"/>
      <c r="M38" s="32">
        <f t="shared" si="7"/>
        <v>0</v>
      </c>
    </row>
    <row r="39" spans="1:13" s="29" customFormat="1" x14ac:dyDescent="0.2">
      <c r="A39" s="271"/>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71"/>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46">
        <v>3</v>
      </c>
      <c r="B43" s="257" t="s">
        <v>443</v>
      </c>
      <c r="C43" s="257"/>
      <c r="D43" s="257"/>
      <c r="E43" s="257"/>
      <c r="F43" s="257"/>
      <c r="H43" s="257" t="s">
        <v>126</v>
      </c>
      <c r="I43" s="257"/>
      <c r="J43" s="257"/>
      <c r="K43" s="257"/>
      <c r="L43" s="257"/>
      <c r="M43" s="257"/>
    </row>
    <row r="44" spans="1:13" x14ac:dyDescent="0.2">
      <c r="A44" s="246"/>
      <c r="B44" s="254" t="s">
        <v>18</v>
      </c>
      <c r="C44" s="255" t="s">
        <v>0</v>
      </c>
      <c r="D44" s="255"/>
      <c r="E44" s="255"/>
      <c r="F44" s="254" t="s">
        <v>4</v>
      </c>
      <c r="H44" s="18" t="s">
        <v>5</v>
      </c>
      <c r="I44" s="17" t="s">
        <v>10</v>
      </c>
      <c r="J44" s="17" t="s">
        <v>20</v>
      </c>
      <c r="K44" s="17" t="s">
        <v>21</v>
      </c>
      <c r="L44" s="14" t="s">
        <v>17</v>
      </c>
      <c r="M44" s="15" t="s">
        <v>19</v>
      </c>
    </row>
    <row r="45" spans="1:13" x14ac:dyDescent="0.2">
      <c r="A45" s="246"/>
      <c r="B45" s="254"/>
      <c r="C45" s="16" t="s">
        <v>1</v>
      </c>
      <c r="D45" s="16" t="s">
        <v>2</v>
      </c>
      <c r="E45" s="16" t="s">
        <v>3</v>
      </c>
      <c r="F45" s="254"/>
      <c r="H45" s="3" t="s">
        <v>6</v>
      </c>
      <c r="I45" s="4">
        <v>330000000</v>
      </c>
      <c r="J45" s="2"/>
      <c r="K45" s="2"/>
      <c r="L45" s="2">
        <f>SUM(I45:K45)</f>
        <v>330000000</v>
      </c>
      <c r="M45" s="24">
        <f t="shared" ref="M45:M50" si="12">(L45/$L$50)</f>
        <v>0.80487804878048785</v>
      </c>
    </row>
    <row r="46" spans="1:13" x14ac:dyDescent="0.2">
      <c r="A46" s="246"/>
      <c r="B46" s="8" t="s">
        <v>127</v>
      </c>
      <c r="C46" s="22">
        <v>60000000</v>
      </c>
      <c r="D46" s="3"/>
      <c r="E46" s="3"/>
      <c r="F46" s="2">
        <f>SUM(C46:E46)</f>
        <v>60000000</v>
      </c>
      <c r="H46" s="3" t="s">
        <v>7</v>
      </c>
      <c r="I46" s="4"/>
      <c r="J46" s="2"/>
      <c r="K46" s="2"/>
      <c r="L46" s="2"/>
      <c r="M46" s="24">
        <f t="shared" si="12"/>
        <v>0</v>
      </c>
    </row>
    <row r="47" spans="1:13" x14ac:dyDescent="0.2">
      <c r="A47" s="246"/>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46"/>
      <c r="B48" s="8" t="s">
        <v>129</v>
      </c>
      <c r="C48" s="22">
        <v>80000000</v>
      </c>
      <c r="D48" s="3"/>
      <c r="E48" s="3"/>
      <c r="F48" s="2">
        <f t="shared" si="13"/>
        <v>80000000</v>
      </c>
      <c r="H48" s="3" t="s">
        <v>9</v>
      </c>
      <c r="I48" s="4"/>
      <c r="J48" s="2"/>
      <c r="K48" s="2"/>
      <c r="L48" s="2"/>
      <c r="M48" s="24">
        <f t="shared" si="12"/>
        <v>0</v>
      </c>
    </row>
    <row r="49" spans="1:13" x14ac:dyDescent="0.2">
      <c r="A49" s="246"/>
      <c r="B49" s="8" t="s">
        <v>130</v>
      </c>
      <c r="C49" s="22">
        <v>150000000</v>
      </c>
      <c r="D49" s="3"/>
      <c r="E49" s="3"/>
      <c r="F49" s="2">
        <f t="shared" si="13"/>
        <v>150000000</v>
      </c>
      <c r="H49" s="3" t="s">
        <v>30</v>
      </c>
      <c r="I49" s="3"/>
      <c r="J49" s="2"/>
      <c r="K49" s="2"/>
      <c r="L49" s="2"/>
      <c r="M49" s="24">
        <f t="shared" si="12"/>
        <v>0</v>
      </c>
    </row>
    <row r="50" spans="1:13" x14ac:dyDescent="0.2">
      <c r="A50" s="246"/>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46"/>
      <c r="B51" s="3" t="s">
        <v>132</v>
      </c>
      <c r="C51" s="22">
        <v>30000000</v>
      </c>
      <c r="D51" s="3"/>
      <c r="E51" s="3"/>
      <c r="F51" s="2">
        <f t="shared" si="13"/>
        <v>30000000</v>
      </c>
      <c r="L51" s="19"/>
    </row>
    <row r="52" spans="1:13" x14ac:dyDescent="0.2">
      <c r="A52" s="246"/>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46">
        <v>4</v>
      </c>
      <c r="B55" s="256" t="s">
        <v>411</v>
      </c>
      <c r="C55" s="256"/>
      <c r="D55" s="256"/>
      <c r="E55" s="256"/>
      <c r="F55" s="256"/>
      <c r="H55" s="257" t="s">
        <v>108</v>
      </c>
      <c r="I55" s="257"/>
      <c r="J55" s="257"/>
      <c r="K55" s="257"/>
      <c r="L55" s="257"/>
      <c r="M55" s="257"/>
    </row>
    <row r="56" spans="1:13" x14ac:dyDescent="0.2">
      <c r="A56" s="246"/>
      <c r="B56" s="254" t="s">
        <v>18</v>
      </c>
      <c r="C56" s="255" t="s">
        <v>0</v>
      </c>
      <c r="D56" s="255"/>
      <c r="E56" s="255"/>
      <c r="F56" s="254" t="s">
        <v>4</v>
      </c>
      <c r="H56" s="12" t="s">
        <v>5</v>
      </c>
      <c r="I56" s="13" t="s">
        <v>10</v>
      </c>
      <c r="J56" s="13" t="s">
        <v>20</v>
      </c>
      <c r="K56" s="13" t="s">
        <v>21</v>
      </c>
      <c r="L56" s="14" t="s">
        <v>17</v>
      </c>
      <c r="M56" s="15" t="s">
        <v>19</v>
      </c>
    </row>
    <row r="57" spans="1:13" x14ac:dyDescent="0.2">
      <c r="A57" s="246"/>
      <c r="B57" s="254"/>
      <c r="C57" s="16" t="s">
        <v>1</v>
      </c>
      <c r="D57" s="16" t="s">
        <v>2</v>
      </c>
      <c r="E57" s="16" t="s">
        <v>3</v>
      </c>
      <c r="F57" s="254"/>
      <c r="H57" s="3" t="s">
        <v>6</v>
      </c>
      <c r="I57" s="4">
        <f>C58+C59</f>
        <v>30000000</v>
      </c>
      <c r="J57" s="4">
        <f>D60+D61</f>
        <v>1620000000</v>
      </c>
      <c r="K57" s="3"/>
      <c r="L57" s="4">
        <f>SUM(I57:K57)</f>
        <v>1650000000</v>
      </c>
      <c r="M57" s="24">
        <f t="shared" ref="M57:M62" si="16">(L57/$L$62)</f>
        <v>1</v>
      </c>
    </row>
    <row r="58" spans="1:13" x14ac:dyDescent="0.2">
      <c r="A58" s="246"/>
      <c r="B58" s="8" t="s">
        <v>109</v>
      </c>
      <c r="C58" s="22">
        <v>20000000</v>
      </c>
      <c r="D58" s="3"/>
      <c r="E58" s="3"/>
      <c r="F58" s="2">
        <f>SUM(C58:E58)</f>
        <v>20000000</v>
      </c>
      <c r="H58" s="3" t="s">
        <v>7</v>
      </c>
      <c r="I58" s="3"/>
      <c r="J58" s="3"/>
      <c r="K58" s="3"/>
      <c r="L58" s="4"/>
      <c r="M58" s="24">
        <f t="shared" si="16"/>
        <v>0</v>
      </c>
    </row>
    <row r="59" spans="1:13" x14ac:dyDescent="0.2">
      <c r="A59" s="246"/>
      <c r="B59" s="8" t="s">
        <v>110</v>
      </c>
      <c r="C59" s="22">
        <v>10000000</v>
      </c>
      <c r="D59" s="3"/>
      <c r="E59" s="3"/>
      <c r="F59" s="2">
        <f t="shared" ref="F59:F61" si="17">SUM(C59:E59)</f>
        <v>10000000</v>
      </c>
      <c r="H59" s="3" t="s">
        <v>8</v>
      </c>
      <c r="I59" s="4"/>
      <c r="J59" s="4"/>
      <c r="K59" s="3"/>
      <c r="L59" s="4"/>
      <c r="M59" s="24">
        <f t="shared" si="16"/>
        <v>0</v>
      </c>
    </row>
    <row r="60" spans="1:13" ht="22.5" x14ac:dyDescent="0.2">
      <c r="A60" s="246"/>
      <c r="B60" s="8" t="s">
        <v>446</v>
      </c>
      <c r="C60" s="22">
        <v>0</v>
      </c>
      <c r="D60" s="2">
        <v>1600000000</v>
      </c>
      <c r="E60" s="2"/>
      <c r="F60" s="2">
        <f t="shared" si="17"/>
        <v>1600000000</v>
      </c>
      <c r="H60" s="3" t="s">
        <v>9</v>
      </c>
      <c r="I60" s="4"/>
      <c r="J60" s="3"/>
      <c r="K60" s="3"/>
      <c r="L60" s="4"/>
      <c r="M60" s="24">
        <f t="shared" si="16"/>
        <v>0</v>
      </c>
    </row>
    <row r="61" spans="1:13" x14ac:dyDescent="0.2">
      <c r="A61" s="246"/>
      <c r="B61" s="8" t="s">
        <v>111</v>
      </c>
      <c r="C61" s="22">
        <v>0</v>
      </c>
      <c r="D61" s="2">
        <v>20000000</v>
      </c>
      <c r="E61" s="2"/>
      <c r="F61" s="2">
        <f t="shared" si="17"/>
        <v>20000000</v>
      </c>
      <c r="H61" s="3" t="s">
        <v>30</v>
      </c>
      <c r="I61" s="3"/>
      <c r="J61" s="3"/>
      <c r="K61" s="3"/>
      <c r="L61" s="4"/>
      <c r="M61" s="24">
        <f t="shared" si="16"/>
        <v>0</v>
      </c>
    </row>
    <row r="62" spans="1:13" x14ac:dyDescent="0.2">
      <c r="A62" s="246"/>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59" t="s">
        <v>340</v>
      </c>
      <c r="C65" s="259"/>
      <c r="D65" s="259"/>
      <c r="E65" s="259"/>
      <c r="F65" s="259"/>
      <c r="H65" s="259" t="s">
        <v>399</v>
      </c>
      <c r="I65" s="259"/>
      <c r="J65" s="259"/>
      <c r="K65" s="259"/>
      <c r="L65" s="259"/>
      <c r="M65" s="259"/>
    </row>
    <row r="66" spans="1:13" x14ac:dyDescent="0.2">
      <c r="A66" s="28"/>
      <c r="B66" s="260" t="s">
        <v>182</v>
      </c>
      <c r="C66" s="262" t="s">
        <v>0</v>
      </c>
      <c r="D66" s="263"/>
      <c r="E66" s="264"/>
      <c r="F66" s="260" t="s">
        <v>4</v>
      </c>
      <c r="H66" s="65" t="s">
        <v>5</v>
      </c>
      <c r="I66" s="64" t="s">
        <v>10</v>
      </c>
      <c r="J66" s="64" t="s">
        <v>20</v>
      </c>
      <c r="K66" s="64" t="s">
        <v>21</v>
      </c>
      <c r="L66" s="14" t="s">
        <v>17</v>
      </c>
      <c r="M66" s="15" t="s">
        <v>19</v>
      </c>
    </row>
    <row r="67" spans="1:13" x14ac:dyDescent="0.2">
      <c r="A67" s="28"/>
      <c r="B67" s="261"/>
      <c r="C67" s="16" t="s">
        <v>1</v>
      </c>
      <c r="D67" s="16" t="s">
        <v>2</v>
      </c>
      <c r="E67" s="16" t="s">
        <v>3</v>
      </c>
      <c r="F67" s="261"/>
      <c r="H67" s="3" t="s">
        <v>6</v>
      </c>
      <c r="I67" s="4">
        <f>C74</f>
        <v>0</v>
      </c>
      <c r="J67" s="3"/>
      <c r="K67" s="4">
        <f>E74</f>
        <v>1152000000</v>
      </c>
      <c r="L67" s="4">
        <f>SUM(I67:K67)</f>
        <v>1152000000</v>
      </c>
      <c r="M67" s="5">
        <f>(K67/$L$72)</f>
        <v>1</v>
      </c>
    </row>
    <row r="68" spans="1:13" ht="33.75" x14ac:dyDescent="0.2">
      <c r="A68" s="28"/>
      <c r="B68" s="147" t="s">
        <v>186</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47" t="s">
        <v>187</v>
      </c>
      <c r="C69" s="2">
        <v>0</v>
      </c>
      <c r="D69" s="3"/>
      <c r="E69" s="2">
        <v>192000000</v>
      </c>
      <c r="F69" s="4">
        <f t="shared" si="20"/>
        <v>192000000</v>
      </c>
      <c r="H69" s="3" t="s">
        <v>8</v>
      </c>
      <c r="I69" s="3"/>
      <c r="J69" s="3"/>
      <c r="K69" s="3"/>
      <c r="L69" s="3"/>
      <c r="M69" s="5">
        <f t="shared" si="21"/>
        <v>0</v>
      </c>
    </row>
    <row r="70" spans="1:13" ht="22.5" x14ac:dyDescent="0.2">
      <c r="A70" s="28"/>
      <c r="B70" s="147" t="s">
        <v>188</v>
      </c>
      <c r="C70" s="2">
        <v>0</v>
      </c>
      <c r="D70" s="3"/>
      <c r="E70" s="2">
        <v>192000000</v>
      </c>
      <c r="F70" s="4">
        <f t="shared" si="20"/>
        <v>192000000</v>
      </c>
      <c r="H70" s="3" t="s">
        <v>9</v>
      </c>
      <c r="I70" s="3"/>
      <c r="J70" s="3"/>
      <c r="K70" s="3"/>
      <c r="L70" s="3"/>
      <c r="M70" s="5">
        <f t="shared" si="21"/>
        <v>0</v>
      </c>
    </row>
    <row r="71" spans="1:13" x14ac:dyDescent="0.2">
      <c r="A71" s="28"/>
      <c r="B71" s="147" t="s">
        <v>189</v>
      </c>
      <c r="C71" s="2">
        <v>0</v>
      </c>
      <c r="D71" s="3"/>
      <c r="E71" s="2">
        <v>192000000</v>
      </c>
      <c r="F71" s="4">
        <f t="shared" si="20"/>
        <v>192000000</v>
      </c>
      <c r="H71" s="3" t="s">
        <v>30</v>
      </c>
      <c r="I71" s="3"/>
      <c r="J71" s="3"/>
      <c r="K71" s="3"/>
      <c r="L71" s="3"/>
      <c r="M71" s="5">
        <f t="shared" si="21"/>
        <v>0</v>
      </c>
    </row>
    <row r="72" spans="1:13" ht="22.5" x14ac:dyDescent="0.2">
      <c r="A72" s="28"/>
      <c r="B72" s="147" t="s">
        <v>184</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47" t="s">
        <v>185</v>
      </c>
      <c r="C73" s="2">
        <v>0</v>
      </c>
      <c r="D73" s="3"/>
      <c r="E73" s="2">
        <v>192000000</v>
      </c>
      <c r="F73" s="4">
        <f t="shared" si="20"/>
        <v>192000000</v>
      </c>
      <c r="H73" s="7"/>
      <c r="I73" s="19"/>
      <c r="J73" s="19"/>
      <c r="K73" s="19"/>
      <c r="L73" s="19"/>
      <c r="M73" s="60"/>
    </row>
    <row r="74" spans="1:13" x14ac:dyDescent="0.2">
      <c r="A74" s="155"/>
      <c r="B74" s="144" t="s">
        <v>17</v>
      </c>
      <c r="C74" s="2">
        <f>SUM(C68:C73)</f>
        <v>0</v>
      </c>
      <c r="D74" s="2">
        <f t="shared" ref="D74:E74" si="23">SUM(D68:D73)</f>
        <v>0</v>
      </c>
      <c r="E74" s="2">
        <f t="shared" si="23"/>
        <v>1152000000</v>
      </c>
      <c r="F74" s="2">
        <f>SUM(F68:F73)</f>
        <v>1152000000</v>
      </c>
      <c r="H74" s="7"/>
      <c r="I74" s="19"/>
      <c r="J74" s="19"/>
      <c r="K74" s="19"/>
      <c r="L74" s="19"/>
      <c r="M74" s="60"/>
    </row>
    <row r="75" spans="1:13" x14ac:dyDescent="0.2">
      <c r="A75" s="155"/>
      <c r="H75" s="7"/>
      <c r="I75" s="19"/>
      <c r="J75" s="19"/>
      <c r="K75" s="19"/>
      <c r="L75" s="19"/>
      <c r="M75" s="60"/>
    </row>
    <row r="76" spans="1:13" x14ac:dyDescent="0.2">
      <c r="A76" s="155"/>
      <c r="B76" s="157"/>
      <c r="C76" s="11"/>
      <c r="D76" s="7"/>
      <c r="E76" s="7"/>
      <c r="F76" s="19"/>
      <c r="H76" s="7"/>
      <c r="I76" s="19"/>
      <c r="J76" s="19"/>
      <c r="K76" s="19"/>
      <c r="L76" s="19"/>
      <c r="M76" s="60"/>
    </row>
    <row r="77" spans="1:13" ht="22.5" customHeight="1" x14ac:dyDescent="0.2">
      <c r="A77" s="246">
        <v>5</v>
      </c>
      <c r="B77" s="266" t="s">
        <v>406</v>
      </c>
      <c r="C77" s="266"/>
      <c r="D77" s="266"/>
      <c r="E77" s="266"/>
      <c r="F77" s="266"/>
      <c r="H77" s="266" t="s">
        <v>22</v>
      </c>
      <c r="I77" s="266"/>
      <c r="J77" s="266"/>
      <c r="K77" s="266"/>
      <c r="L77" s="266"/>
      <c r="M77" s="266"/>
    </row>
    <row r="78" spans="1:13" x14ac:dyDescent="0.2">
      <c r="A78" s="246"/>
      <c r="B78" s="254" t="s">
        <v>18</v>
      </c>
      <c r="C78" s="255" t="s">
        <v>0</v>
      </c>
      <c r="D78" s="255"/>
      <c r="E78" s="255"/>
      <c r="F78" s="254" t="s">
        <v>4</v>
      </c>
      <c r="H78" s="12" t="s">
        <v>5</v>
      </c>
      <c r="I78" s="13" t="s">
        <v>10</v>
      </c>
      <c r="J78" s="13" t="s">
        <v>20</v>
      </c>
      <c r="K78" s="13" t="s">
        <v>21</v>
      </c>
      <c r="L78" s="14" t="s">
        <v>17</v>
      </c>
      <c r="M78" s="15" t="s">
        <v>19</v>
      </c>
    </row>
    <row r="79" spans="1:13" ht="12.75" customHeight="1" x14ac:dyDescent="0.2">
      <c r="A79" s="246"/>
      <c r="B79" s="254"/>
      <c r="C79" s="16" t="s">
        <v>1</v>
      </c>
      <c r="D79" s="16" t="s">
        <v>2</v>
      </c>
      <c r="E79" s="16" t="s">
        <v>3</v>
      </c>
      <c r="F79" s="254"/>
      <c r="H79" s="3" t="s">
        <v>6</v>
      </c>
      <c r="I79" s="4">
        <f>C80+C81</f>
        <v>250000000</v>
      </c>
      <c r="J79" s="3"/>
      <c r="K79" s="3"/>
      <c r="L79" s="4">
        <f>SUM(I79:K79)</f>
        <v>250000000</v>
      </c>
      <c r="M79" s="5">
        <f>(I79/$L$84)</f>
        <v>0.32894736842105265</v>
      </c>
    </row>
    <row r="80" spans="1:13" x14ac:dyDescent="0.2">
      <c r="A80" s="246"/>
      <c r="B80" s="1" t="s">
        <v>23</v>
      </c>
      <c r="C80" s="2">
        <v>10000000</v>
      </c>
      <c r="D80" s="3"/>
      <c r="E80" s="3"/>
      <c r="F80" s="4">
        <f>SUM(C80:E80)</f>
        <v>10000000</v>
      </c>
      <c r="H80" s="3" t="s">
        <v>7</v>
      </c>
      <c r="I80" s="3"/>
      <c r="J80" s="3"/>
      <c r="K80" s="3"/>
      <c r="L80" s="4"/>
      <c r="M80" s="5">
        <f t="shared" ref="M80:M84" si="24">(I80/$L$84)</f>
        <v>0</v>
      </c>
    </row>
    <row r="81" spans="1:13" x14ac:dyDescent="0.2">
      <c r="A81" s="246"/>
      <c r="B81" s="1" t="s">
        <v>24</v>
      </c>
      <c r="C81" s="2">
        <v>240000000</v>
      </c>
      <c r="D81" s="3"/>
      <c r="E81" s="3"/>
      <c r="F81" s="4">
        <f t="shared" ref="F81:F83" si="25">SUM(C81:E81)</f>
        <v>240000000</v>
      </c>
      <c r="H81" s="3" t="s">
        <v>8</v>
      </c>
      <c r="I81" s="2">
        <f>C82+C83</f>
        <v>510000000</v>
      </c>
      <c r="J81" s="3"/>
      <c r="K81" s="3"/>
      <c r="L81" s="4">
        <f t="shared" ref="L81" si="26">SUM(I81:K81)</f>
        <v>510000000</v>
      </c>
      <c r="M81" s="5">
        <f>(I81/$L$84)</f>
        <v>0.67105263157894735</v>
      </c>
    </row>
    <row r="82" spans="1:13" x14ac:dyDescent="0.2">
      <c r="A82" s="246"/>
      <c r="B82" s="1" t="s">
        <v>25</v>
      </c>
      <c r="C82" s="2">
        <v>210000000</v>
      </c>
      <c r="D82" s="3"/>
      <c r="E82" s="3"/>
      <c r="F82" s="4">
        <f t="shared" si="25"/>
        <v>210000000</v>
      </c>
      <c r="H82" s="3" t="s">
        <v>9</v>
      </c>
      <c r="I82" s="4"/>
      <c r="J82" s="3"/>
      <c r="K82" s="3"/>
      <c r="L82" s="4"/>
      <c r="M82" s="5">
        <f t="shared" si="24"/>
        <v>0</v>
      </c>
    </row>
    <row r="83" spans="1:13" x14ac:dyDescent="0.2">
      <c r="A83" s="246"/>
      <c r="B83" s="1" t="s">
        <v>26</v>
      </c>
      <c r="C83" s="2">
        <v>300000000</v>
      </c>
      <c r="D83" s="3"/>
      <c r="E83" s="3"/>
      <c r="F83" s="4">
        <f t="shared" si="25"/>
        <v>300000000</v>
      </c>
      <c r="H83" s="3" t="s">
        <v>30</v>
      </c>
      <c r="I83" s="3"/>
      <c r="J83" s="3"/>
      <c r="K83" s="3"/>
      <c r="L83" s="4"/>
      <c r="M83" s="5">
        <f t="shared" si="24"/>
        <v>0</v>
      </c>
    </row>
    <row r="84" spans="1:13" x14ac:dyDescent="0.2">
      <c r="A84" s="246"/>
      <c r="B84" s="3" t="s">
        <v>17</v>
      </c>
      <c r="C84" s="4">
        <f>SUM(C80:C83)</f>
        <v>760000000</v>
      </c>
      <c r="D84" s="4"/>
      <c r="E84" s="4"/>
      <c r="F84" s="4">
        <f t="shared" ref="F84" si="27">SUM(F80:F83)</f>
        <v>760000000</v>
      </c>
      <c r="H84" s="3" t="s">
        <v>17</v>
      </c>
      <c r="I84" s="4">
        <f>SUM(I79:I82)</f>
        <v>760000000</v>
      </c>
      <c r="J84" s="4"/>
      <c r="K84" s="4"/>
      <c r="L84" s="4">
        <f>SUM(L79:L82)</f>
        <v>760000000</v>
      </c>
      <c r="M84" s="5">
        <f t="shared" si="24"/>
        <v>1</v>
      </c>
    </row>
    <row r="85" spans="1:13" x14ac:dyDescent="0.2">
      <c r="A85" s="134"/>
      <c r="B85" s="7"/>
      <c r="C85" s="19"/>
      <c r="D85" s="19"/>
      <c r="E85" s="19"/>
      <c r="F85" s="19"/>
      <c r="H85" s="7"/>
      <c r="I85" s="19"/>
      <c r="J85" s="19"/>
      <c r="K85" s="19"/>
      <c r="L85" s="19"/>
      <c r="M85" s="42"/>
    </row>
    <row r="86" spans="1:13" x14ac:dyDescent="0.2">
      <c r="A86" s="134"/>
      <c r="B86" s="7"/>
      <c r="C86" s="19"/>
      <c r="D86" s="19"/>
      <c r="E86" s="19"/>
      <c r="F86" s="19"/>
      <c r="H86" s="7"/>
      <c r="I86" s="19"/>
      <c r="J86" s="19"/>
      <c r="K86" s="19"/>
      <c r="L86" s="19"/>
      <c r="M86" s="42"/>
    </row>
    <row r="87" spans="1:13" ht="22.5" customHeight="1" x14ac:dyDescent="0.2">
      <c r="A87" s="246">
        <v>6</v>
      </c>
      <c r="B87" s="257" t="s">
        <v>407</v>
      </c>
      <c r="C87" s="257"/>
      <c r="D87" s="257"/>
      <c r="E87" s="257"/>
      <c r="F87" s="257"/>
      <c r="H87" s="257" t="s">
        <v>11</v>
      </c>
      <c r="I87" s="257"/>
      <c r="J87" s="257"/>
      <c r="K87" s="257"/>
      <c r="L87" s="257"/>
      <c r="M87" s="257"/>
    </row>
    <row r="88" spans="1:13" x14ac:dyDescent="0.2">
      <c r="A88" s="246"/>
      <c r="B88" s="260" t="s">
        <v>18</v>
      </c>
      <c r="C88" s="262" t="s">
        <v>0</v>
      </c>
      <c r="D88" s="263"/>
      <c r="E88" s="264"/>
      <c r="F88" s="260" t="s">
        <v>4</v>
      </c>
      <c r="H88" s="12" t="s">
        <v>5</v>
      </c>
      <c r="I88" s="13" t="s">
        <v>10</v>
      </c>
      <c r="J88" s="13" t="s">
        <v>20</v>
      </c>
      <c r="K88" s="13" t="s">
        <v>21</v>
      </c>
      <c r="L88" s="14" t="s">
        <v>17</v>
      </c>
      <c r="M88" s="15" t="s">
        <v>19</v>
      </c>
    </row>
    <row r="89" spans="1:13" ht="12.75" customHeight="1" x14ac:dyDescent="0.2">
      <c r="A89" s="246"/>
      <c r="B89" s="261"/>
      <c r="C89" s="16" t="s">
        <v>1</v>
      </c>
      <c r="D89" s="16" t="s">
        <v>2</v>
      </c>
      <c r="E89" s="16" t="s">
        <v>3</v>
      </c>
      <c r="F89" s="261"/>
      <c r="H89" s="3" t="s">
        <v>6</v>
      </c>
      <c r="I89" s="4">
        <f>C95</f>
        <v>300000000</v>
      </c>
      <c r="J89" s="3"/>
      <c r="K89" s="3"/>
      <c r="L89" s="4">
        <f>SUM(I89:K89)</f>
        <v>300000000</v>
      </c>
      <c r="M89" s="5">
        <f>(I89/$L$89)</f>
        <v>1</v>
      </c>
    </row>
    <row r="90" spans="1:13" x14ac:dyDescent="0.2">
      <c r="A90" s="246"/>
      <c r="B90" s="1" t="s">
        <v>12</v>
      </c>
      <c r="C90" s="2">
        <v>30000000</v>
      </c>
      <c r="D90" s="3"/>
      <c r="E90" s="3"/>
      <c r="F90" s="4">
        <f>SUM(C90:E90)</f>
        <v>30000000</v>
      </c>
      <c r="H90" s="3" t="s">
        <v>7</v>
      </c>
      <c r="I90" s="3"/>
      <c r="J90" s="3"/>
      <c r="K90" s="3"/>
      <c r="L90" s="3"/>
      <c r="M90" s="5">
        <f>(I90/$L$89)</f>
        <v>0</v>
      </c>
    </row>
    <row r="91" spans="1:13" x14ac:dyDescent="0.2">
      <c r="A91" s="246"/>
      <c r="B91" s="1" t="s">
        <v>13</v>
      </c>
      <c r="C91" s="2">
        <v>60000000</v>
      </c>
      <c r="D91" s="3"/>
      <c r="E91" s="3"/>
      <c r="F91" s="4">
        <f t="shared" ref="F91:F94" si="28">SUM(C91:E91)</f>
        <v>60000000</v>
      </c>
      <c r="H91" s="3" t="s">
        <v>8</v>
      </c>
      <c r="I91" s="3"/>
      <c r="J91" s="3"/>
      <c r="K91" s="3"/>
      <c r="L91" s="3"/>
      <c r="M91" s="5">
        <f>(I91/$L$89)</f>
        <v>0</v>
      </c>
    </row>
    <row r="92" spans="1:13" x14ac:dyDescent="0.2">
      <c r="A92" s="246"/>
      <c r="B92" s="1" t="s">
        <v>14</v>
      </c>
      <c r="C92" s="2">
        <v>30000000</v>
      </c>
      <c r="D92" s="3"/>
      <c r="E92" s="3"/>
      <c r="F92" s="4">
        <f t="shared" si="28"/>
        <v>30000000</v>
      </c>
      <c r="H92" s="3" t="s">
        <v>9</v>
      </c>
      <c r="I92" s="3"/>
      <c r="J92" s="3"/>
      <c r="K92" s="3"/>
      <c r="L92" s="3"/>
      <c r="M92" s="5">
        <f>(I92/$L$89)</f>
        <v>0</v>
      </c>
    </row>
    <row r="93" spans="1:13" x14ac:dyDescent="0.2">
      <c r="A93" s="246"/>
      <c r="B93" s="1" t="s">
        <v>15</v>
      </c>
      <c r="C93" s="2">
        <v>150000000</v>
      </c>
      <c r="D93" s="3"/>
      <c r="E93" s="3"/>
      <c r="F93" s="4">
        <f t="shared" si="28"/>
        <v>150000000</v>
      </c>
      <c r="H93" s="3" t="s">
        <v>30</v>
      </c>
      <c r="I93" s="3"/>
      <c r="J93" s="3"/>
      <c r="K93" s="3"/>
      <c r="L93" s="3"/>
      <c r="M93" s="5">
        <f>(I93/$L$89)</f>
        <v>0</v>
      </c>
    </row>
    <row r="94" spans="1:13" x14ac:dyDescent="0.2">
      <c r="A94" s="246"/>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46"/>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59" t="s">
        <v>333</v>
      </c>
      <c r="I97" s="259"/>
      <c r="J97" s="259"/>
      <c r="K97" s="259"/>
      <c r="L97" s="259"/>
      <c r="M97" s="259"/>
    </row>
    <row r="98" spans="1:13" x14ac:dyDescent="0.2">
      <c r="A98" s="28"/>
      <c r="B98" s="259" t="s">
        <v>353</v>
      </c>
      <c r="C98" s="259"/>
      <c r="D98" s="259"/>
      <c r="E98" s="259"/>
      <c r="F98" s="259"/>
      <c r="H98" s="65" t="s">
        <v>5</v>
      </c>
      <c r="I98" s="64" t="s">
        <v>10</v>
      </c>
      <c r="J98" s="64" t="s">
        <v>20</v>
      </c>
      <c r="K98" s="64" t="s">
        <v>21</v>
      </c>
      <c r="L98" s="14" t="s">
        <v>17</v>
      </c>
      <c r="M98" s="15" t="s">
        <v>19</v>
      </c>
    </row>
    <row r="99" spans="1:13" x14ac:dyDescent="0.2">
      <c r="A99" s="28"/>
      <c r="B99" s="260" t="s">
        <v>182</v>
      </c>
      <c r="C99" s="262" t="s">
        <v>0</v>
      </c>
      <c r="D99" s="263"/>
      <c r="E99" s="264"/>
      <c r="F99" s="260" t="s">
        <v>4</v>
      </c>
      <c r="H99" s="3" t="s">
        <v>6</v>
      </c>
      <c r="I99" s="4">
        <f>C102</f>
        <v>0</v>
      </c>
      <c r="J99" s="3"/>
      <c r="K99" s="4">
        <f>E102</f>
        <v>480000000</v>
      </c>
      <c r="L99" s="4">
        <f>SUM(I99:K99)</f>
        <v>480000000</v>
      </c>
      <c r="M99" s="5">
        <f>(K99/$L$104)</f>
        <v>1</v>
      </c>
    </row>
    <row r="100" spans="1:13" x14ac:dyDescent="0.2">
      <c r="A100" s="28"/>
      <c r="B100" s="261"/>
      <c r="C100" s="16" t="s">
        <v>1</v>
      </c>
      <c r="D100" s="16" t="s">
        <v>2</v>
      </c>
      <c r="E100" s="16" t="s">
        <v>3</v>
      </c>
      <c r="F100" s="261"/>
      <c r="H100" s="3" t="s">
        <v>7</v>
      </c>
      <c r="I100" s="3"/>
      <c r="J100" s="3"/>
      <c r="K100" s="3"/>
      <c r="L100" s="3"/>
      <c r="M100" s="5">
        <f t="shared" ref="M100:M104" si="29">(K100/$L$104)</f>
        <v>0</v>
      </c>
    </row>
    <row r="101" spans="1:13" ht="21.75" customHeight="1" x14ac:dyDescent="0.2">
      <c r="A101" s="28"/>
      <c r="B101" s="8" t="s">
        <v>354</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46">
        <v>7</v>
      </c>
      <c r="B105" s="257" t="s">
        <v>408</v>
      </c>
      <c r="C105" s="257"/>
      <c r="D105" s="257"/>
      <c r="E105" s="257"/>
      <c r="F105" s="257"/>
      <c r="H105" s="257" t="s">
        <v>27</v>
      </c>
      <c r="I105" s="257"/>
      <c r="J105" s="257"/>
      <c r="K105" s="257"/>
      <c r="L105" s="257"/>
      <c r="M105" s="257"/>
    </row>
    <row r="106" spans="1:13" x14ac:dyDescent="0.2">
      <c r="A106" s="246"/>
      <c r="B106" s="254" t="s">
        <v>18</v>
      </c>
      <c r="C106" s="255" t="s">
        <v>0</v>
      </c>
      <c r="D106" s="255"/>
      <c r="E106" s="255"/>
      <c r="F106" s="254" t="s">
        <v>4</v>
      </c>
      <c r="H106" s="12" t="s">
        <v>5</v>
      </c>
      <c r="I106" s="13" t="s">
        <v>10</v>
      </c>
      <c r="J106" s="13" t="s">
        <v>20</v>
      </c>
      <c r="K106" s="13" t="s">
        <v>21</v>
      </c>
      <c r="L106" s="14" t="s">
        <v>17</v>
      </c>
      <c r="M106" s="15" t="s">
        <v>19</v>
      </c>
    </row>
    <row r="107" spans="1:13" ht="12.75" customHeight="1" x14ac:dyDescent="0.2">
      <c r="A107" s="246"/>
      <c r="B107" s="254"/>
      <c r="C107" s="16" t="s">
        <v>1</v>
      </c>
      <c r="D107" s="16" t="s">
        <v>2</v>
      </c>
      <c r="E107" s="16" t="s">
        <v>3</v>
      </c>
      <c r="F107" s="254"/>
      <c r="H107" s="3" t="s">
        <v>6</v>
      </c>
      <c r="I107" s="4">
        <f>C112</f>
        <v>460000000</v>
      </c>
      <c r="J107" s="3"/>
      <c r="K107" s="3"/>
      <c r="L107" s="4">
        <f>SUM(I107:K107)</f>
        <v>460000000</v>
      </c>
      <c r="M107" s="5">
        <f>(I107/$L$112)</f>
        <v>1</v>
      </c>
    </row>
    <row r="108" spans="1:13" x14ac:dyDescent="0.2">
      <c r="A108" s="246"/>
      <c r="B108" s="1" t="s">
        <v>31</v>
      </c>
      <c r="C108" s="2">
        <v>10000000</v>
      </c>
      <c r="D108" s="3"/>
      <c r="E108" s="3"/>
      <c r="F108" s="4">
        <f>SUM(C108:E108)</f>
        <v>10000000</v>
      </c>
      <c r="H108" s="3" t="s">
        <v>7</v>
      </c>
      <c r="I108" s="3"/>
      <c r="J108" s="3"/>
      <c r="K108" s="3"/>
      <c r="L108" s="3"/>
      <c r="M108" s="5">
        <f t="shared" ref="M108:M111" si="32">(I108/$L$112)</f>
        <v>0</v>
      </c>
    </row>
    <row r="109" spans="1:13" x14ac:dyDescent="0.2">
      <c r="A109" s="246"/>
      <c r="B109" s="1" t="s">
        <v>28</v>
      </c>
      <c r="C109" s="2">
        <v>200000000</v>
      </c>
      <c r="D109" s="3"/>
      <c r="E109" s="3"/>
      <c r="F109" s="4">
        <f t="shared" ref="F109:F111" si="33">SUM(C109:E109)</f>
        <v>200000000</v>
      </c>
      <c r="H109" s="3" t="s">
        <v>8</v>
      </c>
      <c r="I109" s="3"/>
      <c r="J109" s="3"/>
      <c r="K109" s="3"/>
      <c r="L109" s="3"/>
      <c r="M109" s="5">
        <f t="shared" si="32"/>
        <v>0</v>
      </c>
    </row>
    <row r="110" spans="1:13" x14ac:dyDescent="0.2">
      <c r="A110" s="246"/>
      <c r="B110" s="1" t="s">
        <v>32</v>
      </c>
      <c r="C110" s="2">
        <v>200000000</v>
      </c>
      <c r="D110" s="3"/>
      <c r="E110" s="3"/>
      <c r="F110" s="4">
        <f t="shared" si="33"/>
        <v>200000000</v>
      </c>
      <c r="H110" s="3" t="s">
        <v>9</v>
      </c>
      <c r="I110" s="3"/>
      <c r="J110" s="3"/>
      <c r="K110" s="3"/>
      <c r="L110" s="3"/>
      <c r="M110" s="5">
        <f t="shared" si="32"/>
        <v>0</v>
      </c>
    </row>
    <row r="111" spans="1:13" x14ac:dyDescent="0.2">
      <c r="A111" s="246"/>
      <c r="B111" s="1" t="s">
        <v>29</v>
      </c>
      <c r="C111" s="2">
        <v>50000000</v>
      </c>
      <c r="D111" s="3"/>
      <c r="E111" s="3"/>
      <c r="F111" s="4">
        <f t="shared" si="33"/>
        <v>50000000</v>
      </c>
      <c r="H111" s="3" t="s">
        <v>30</v>
      </c>
      <c r="I111" s="3"/>
      <c r="J111" s="3"/>
      <c r="K111" s="3"/>
      <c r="L111" s="3"/>
      <c r="M111" s="5">
        <f t="shared" si="32"/>
        <v>0</v>
      </c>
    </row>
    <row r="112" spans="1:13" x14ac:dyDescent="0.2">
      <c r="A112" s="246"/>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6"/>
      <c r="B113" s="7"/>
      <c r="C113" s="19"/>
      <c r="D113" s="19"/>
      <c r="E113" s="19"/>
      <c r="F113" s="19"/>
      <c r="H113" s="7"/>
      <c r="I113" s="19"/>
      <c r="J113" s="19"/>
      <c r="K113" s="19"/>
      <c r="L113" s="19"/>
      <c r="M113" s="42"/>
    </row>
    <row r="114" spans="1:13" x14ac:dyDescent="0.2">
      <c r="A114" s="76"/>
      <c r="B114" s="7"/>
      <c r="C114" s="19"/>
      <c r="D114" s="19"/>
      <c r="E114" s="19"/>
      <c r="F114" s="19"/>
      <c r="H114" s="7"/>
      <c r="I114" s="19"/>
      <c r="J114" s="19"/>
      <c r="K114" s="19"/>
      <c r="L114" s="19"/>
      <c r="M114" s="42"/>
    </row>
    <row r="115" spans="1:13" s="139" customFormat="1" x14ac:dyDescent="0.2">
      <c r="A115" s="137"/>
      <c r="B115" s="138"/>
      <c r="C115" s="41"/>
      <c r="D115" s="41"/>
      <c r="E115" s="41"/>
      <c r="F115" s="41"/>
      <c r="H115" s="279" t="s">
        <v>405</v>
      </c>
      <c r="I115" s="280"/>
      <c r="J115" s="280"/>
      <c r="K115" s="280"/>
      <c r="L115" s="280"/>
      <c r="M115" s="281"/>
    </row>
    <row r="116" spans="1:13" s="139" customFormat="1" x14ac:dyDescent="0.2">
      <c r="A116" s="137" t="s">
        <v>251</v>
      </c>
      <c r="B116" s="278" t="s">
        <v>405</v>
      </c>
      <c r="C116" s="278"/>
      <c r="D116" s="278"/>
      <c r="E116" s="278"/>
      <c r="F116" s="278"/>
      <c r="H116" s="140" t="s">
        <v>5</v>
      </c>
      <c r="I116" s="141" t="s">
        <v>10</v>
      </c>
      <c r="J116" s="141" t="s">
        <v>20</v>
      </c>
      <c r="K116" s="141" t="s">
        <v>21</v>
      </c>
      <c r="L116" s="142" t="s">
        <v>17</v>
      </c>
      <c r="M116" s="143" t="s">
        <v>19</v>
      </c>
    </row>
    <row r="117" spans="1:13" s="139" customFormat="1" x14ac:dyDescent="0.2">
      <c r="A117" s="137"/>
      <c r="B117" s="248" t="s">
        <v>182</v>
      </c>
      <c r="C117" s="250" t="s">
        <v>0</v>
      </c>
      <c r="D117" s="251"/>
      <c r="E117" s="252"/>
      <c r="F117" s="248" t="s">
        <v>4</v>
      </c>
      <c r="H117" s="144" t="s">
        <v>6</v>
      </c>
      <c r="J117" s="144"/>
      <c r="K117" s="23">
        <f>F120</f>
        <v>1158868700</v>
      </c>
      <c r="L117" s="23">
        <f>SUM(J117:K117)</f>
        <v>1158868700</v>
      </c>
      <c r="M117" s="145">
        <f>(K117/$L$122)</f>
        <v>1</v>
      </c>
    </row>
    <row r="118" spans="1:13" s="139" customFormat="1" x14ac:dyDescent="0.2">
      <c r="A118" s="137"/>
      <c r="B118" s="249"/>
      <c r="C118" s="146" t="s">
        <v>1</v>
      </c>
      <c r="D118" s="146" t="s">
        <v>2</v>
      </c>
      <c r="E118" s="146" t="s">
        <v>3</v>
      </c>
      <c r="F118" s="249"/>
      <c r="H118" s="144" t="s">
        <v>7</v>
      </c>
      <c r="I118" s="144"/>
      <c r="J118" s="144"/>
      <c r="K118" s="144"/>
      <c r="L118" s="144"/>
      <c r="M118" s="145">
        <f t="shared" ref="M118:M122" si="35">(K118/$L$122)</f>
        <v>0</v>
      </c>
    </row>
    <row r="119" spans="1:13" s="139" customFormat="1" ht="22.5" x14ac:dyDescent="0.2">
      <c r="A119" s="137"/>
      <c r="B119" s="147" t="s">
        <v>199</v>
      </c>
      <c r="C119" s="139">
        <v>0</v>
      </c>
      <c r="D119" s="144"/>
      <c r="E119" s="22">
        <v>1158868700</v>
      </c>
      <c r="F119" s="23">
        <f>SUM(D119:E119)</f>
        <v>1158868700</v>
      </c>
      <c r="H119" s="144" t="s">
        <v>8</v>
      </c>
      <c r="I119" s="144"/>
      <c r="J119" s="144"/>
      <c r="K119" s="144"/>
      <c r="L119" s="144"/>
      <c r="M119" s="145">
        <f t="shared" si="35"/>
        <v>0</v>
      </c>
    </row>
    <row r="120" spans="1:13" s="139" customFormat="1" ht="11.25" customHeight="1" x14ac:dyDescent="0.2">
      <c r="A120" s="137"/>
      <c r="B120" s="144" t="s">
        <v>17</v>
      </c>
      <c r="C120" s="22">
        <f>SUM(C119)</f>
        <v>0</v>
      </c>
      <c r="D120" s="22">
        <f t="shared" ref="D120:F120" si="36">SUM(D119)</f>
        <v>0</v>
      </c>
      <c r="E120" s="22">
        <f t="shared" si="36"/>
        <v>1158868700</v>
      </c>
      <c r="F120" s="22">
        <f t="shared" si="36"/>
        <v>1158868700</v>
      </c>
      <c r="H120" s="144" t="s">
        <v>9</v>
      </c>
      <c r="I120" s="144"/>
      <c r="J120" s="144"/>
      <c r="K120" s="144"/>
      <c r="L120" s="144"/>
      <c r="M120" s="145">
        <f t="shared" si="35"/>
        <v>0</v>
      </c>
    </row>
    <row r="121" spans="1:13" s="139" customFormat="1" x14ac:dyDescent="0.2">
      <c r="B121" s="148"/>
      <c r="C121" s="148"/>
      <c r="D121" s="138"/>
      <c r="E121" s="138"/>
      <c r="F121" s="138"/>
      <c r="H121" s="144" t="s">
        <v>30</v>
      </c>
      <c r="I121" s="144"/>
      <c r="J121" s="144"/>
      <c r="K121" s="144"/>
      <c r="L121" s="144"/>
      <c r="M121" s="145">
        <f t="shared" si="35"/>
        <v>0</v>
      </c>
    </row>
    <row r="122" spans="1:13" s="139" customFormat="1" x14ac:dyDescent="0.2">
      <c r="A122" s="137"/>
      <c r="B122" s="138"/>
      <c r="C122" s="41"/>
      <c r="D122" s="41"/>
      <c r="E122" s="41"/>
      <c r="F122" s="41"/>
      <c r="H122" s="144" t="s">
        <v>17</v>
      </c>
      <c r="I122" s="23">
        <f>SUM(I117:I121)</f>
        <v>0</v>
      </c>
      <c r="J122" s="23">
        <f t="shared" ref="J122:L122" si="37">SUM(J117:J121)</f>
        <v>0</v>
      </c>
      <c r="K122" s="23">
        <f t="shared" si="37"/>
        <v>1158868700</v>
      </c>
      <c r="L122" s="23">
        <f t="shared" si="37"/>
        <v>1158868700</v>
      </c>
      <c r="M122" s="145">
        <f t="shared" si="35"/>
        <v>1</v>
      </c>
    </row>
    <row r="123" spans="1:13" s="139" customFormat="1" x14ac:dyDescent="0.2">
      <c r="A123" s="137"/>
      <c r="B123" s="138"/>
      <c r="C123" s="41"/>
      <c r="D123" s="41"/>
      <c r="E123" s="41"/>
      <c r="F123" s="41"/>
    </row>
    <row r="124" spans="1:13" x14ac:dyDescent="0.2">
      <c r="A124" s="76"/>
      <c r="B124" s="7"/>
      <c r="C124" s="19"/>
      <c r="D124" s="19"/>
      <c r="E124" s="19"/>
      <c r="F124" s="19"/>
    </row>
    <row r="125" spans="1:13" ht="23.25" customHeight="1" x14ac:dyDescent="0.2">
      <c r="A125" s="246">
        <v>8</v>
      </c>
      <c r="B125" s="257" t="s">
        <v>412</v>
      </c>
      <c r="C125" s="257"/>
      <c r="D125" s="257"/>
      <c r="E125" s="257"/>
      <c r="F125" s="257"/>
      <c r="H125" s="257" t="s">
        <v>112</v>
      </c>
      <c r="I125" s="257"/>
      <c r="J125" s="257"/>
      <c r="K125" s="257"/>
      <c r="L125" s="257"/>
      <c r="M125" s="257"/>
    </row>
    <row r="126" spans="1:13" x14ac:dyDescent="0.2">
      <c r="A126" s="246"/>
      <c r="B126" s="254" t="s">
        <v>18</v>
      </c>
      <c r="C126" s="255" t="s">
        <v>0</v>
      </c>
      <c r="D126" s="255"/>
      <c r="E126" s="255"/>
      <c r="F126" s="254" t="s">
        <v>4</v>
      </c>
      <c r="H126" s="12" t="s">
        <v>5</v>
      </c>
      <c r="I126" s="13" t="s">
        <v>10</v>
      </c>
      <c r="J126" s="13" t="s">
        <v>20</v>
      </c>
      <c r="K126" s="13" t="s">
        <v>21</v>
      </c>
      <c r="L126" s="14" t="s">
        <v>17</v>
      </c>
      <c r="M126" s="15" t="s">
        <v>19</v>
      </c>
    </row>
    <row r="127" spans="1:13" x14ac:dyDescent="0.2">
      <c r="A127" s="246"/>
      <c r="B127" s="254"/>
      <c r="C127" s="16" t="s">
        <v>1</v>
      </c>
      <c r="D127" s="16" t="s">
        <v>2</v>
      </c>
      <c r="E127" s="16" t="s">
        <v>3</v>
      </c>
      <c r="F127" s="254"/>
      <c r="H127" s="3" t="s">
        <v>6</v>
      </c>
      <c r="I127" s="4">
        <f>C128+C129+C130+C131</f>
        <v>530000000</v>
      </c>
      <c r="J127" s="4">
        <v>400000000</v>
      </c>
      <c r="K127" s="3"/>
      <c r="L127" s="4">
        <f>SUM(I127:K127)</f>
        <v>930000000</v>
      </c>
      <c r="M127" s="24">
        <f t="shared" ref="M127:M132" si="38">(L127/$L$132)</f>
        <v>0.93</v>
      </c>
    </row>
    <row r="128" spans="1:13" x14ac:dyDescent="0.2">
      <c r="A128" s="246"/>
      <c r="B128" s="8" t="s">
        <v>113</v>
      </c>
      <c r="C128" s="22">
        <v>300000000</v>
      </c>
      <c r="D128" s="3"/>
      <c r="E128" s="3"/>
      <c r="F128" s="2">
        <f>SUM(C128:E128)</f>
        <v>300000000</v>
      </c>
      <c r="H128" s="3" t="s">
        <v>7</v>
      </c>
      <c r="I128" s="3"/>
      <c r="J128" s="3"/>
      <c r="K128" s="3"/>
      <c r="L128" s="4"/>
      <c r="M128" s="24">
        <f t="shared" si="38"/>
        <v>0</v>
      </c>
    </row>
    <row r="129" spans="1:13" x14ac:dyDescent="0.2">
      <c r="A129" s="246"/>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46"/>
      <c r="B130" s="8" t="s">
        <v>115</v>
      </c>
      <c r="C130" s="22">
        <v>100000000</v>
      </c>
      <c r="D130" s="2"/>
      <c r="E130" s="3"/>
      <c r="F130" s="2">
        <f t="shared" si="39"/>
        <v>100000000</v>
      </c>
      <c r="H130" s="3" t="s">
        <v>9</v>
      </c>
      <c r="I130" s="4"/>
      <c r="J130" s="2"/>
      <c r="K130" s="3"/>
      <c r="L130" s="4"/>
      <c r="M130" s="24">
        <f t="shared" si="38"/>
        <v>0</v>
      </c>
    </row>
    <row r="131" spans="1:13" x14ac:dyDescent="0.2">
      <c r="A131" s="246"/>
      <c r="B131" s="8" t="s">
        <v>116</v>
      </c>
      <c r="C131" s="22">
        <v>30000000</v>
      </c>
      <c r="D131" s="2"/>
      <c r="E131" s="3"/>
      <c r="F131" s="2">
        <f t="shared" si="39"/>
        <v>30000000</v>
      </c>
      <c r="H131" s="3" t="s">
        <v>30</v>
      </c>
      <c r="I131" s="3"/>
      <c r="J131" s="3"/>
      <c r="K131" s="3"/>
      <c r="L131" s="4"/>
      <c r="M131" s="24">
        <f t="shared" si="38"/>
        <v>0</v>
      </c>
    </row>
    <row r="132" spans="1:13" x14ac:dyDescent="0.2">
      <c r="A132" s="246"/>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46"/>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46">
        <v>9</v>
      </c>
      <c r="B136" s="257" t="s">
        <v>413</v>
      </c>
      <c r="C136" s="257"/>
      <c r="D136" s="257"/>
      <c r="E136" s="257"/>
      <c r="F136" s="257"/>
      <c r="H136" s="257" t="s">
        <v>137</v>
      </c>
      <c r="I136" s="257"/>
      <c r="J136" s="257"/>
      <c r="K136" s="257"/>
      <c r="L136" s="257"/>
      <c r="M136" s="257"/>
    </row>
    <row r="137" spans="1:13" x14ac:dyDescent="0.2">
      <c r="A137" s="246"/>
      <c r="B137" s="254" t="s">
        <v>18</v>
      </c>
      <c r="C137" s="255" t="s">
        <v>0</v>
      </c>
      <c r="D137" s="255"/>
      <c r="E137" s="255"/>
      <c r="F137" s="254" t="s">
        <v>4</v>
      </c>
      <c r="H137" s="18" t="s">
        <v>5</v>
      </c>
      <c r="I137" s="17" t="s">
        <v>10</v>
      </c>
      <c r="J137" s="17" t="s">
        <v>20</v>
      </c>
      <c r="K137" s="17" t="s">
        <v>21</v>
      </c>
      <c r="L137" s="14" t="s">
        <v>17</v>
      </c>
      <c r="M137" s="15" t="s">
        <v>19</v>
      </c>
    </row>
    <row r="138" spans="1:13" x14ac:dyDescent="0.2">
      <c r="A138" s="246"/>
      <c r="B138" s="254"/>
      <c r="C138" s="16" t="s">
        <v>1</v>
      </c>
      <c r="D138" s="16" t="s">
        <v>2</v>
      </c>
      <c r="E138" s="16" t="s">
        <v>3</v>
      </c>
      <c r="F138" s="254"/>
      <c r="H138" s="3" t="s">
        <v>6</v>
      </c>
      <c r="I138" s="4"/>
      <c r="J138" s="2">
        <v>1500000000</v>
      </c>
      <c r="K138" s="2"/>
      <c r="L138" s="2">
        <f>SUM(I138:K138)</f>
        <v>1500000000</v>
      </c>
      <c r="M138" s="24">
        <f t="shared" ref="M138:M143" si="43">(L138/$L$143)</f>
        <v>0.53956834532374098</v>
      </c>
    </row>
    <row r="139" spans="1:13" x14ac:dyDescent="0.2">
      <c r="A139" s="246"/>
      <c r="B139" s="8" t="s">
        <v>128</v>
      </c>
      <c r="C139" s="22">
        <v>300000000</v>
      </c>
      <c r="D139" s="3"/>
      <c r="E139" s="3"/>
      <c r="F139" s="2">
        <f>SUM(C139:E139)</f>
        <v>300000000</v>
      </c>
      <c r="H139" s="3" t="s">
        <v>7</v>
      </c>
      <c r="I139" s="4">
        <v>0</v>
      </c>
      <c r="J139" s="2"/>
      <c r="K139" s="2"/>
      <c r="L139" s="2"/>
      <c r="M139" s="24">
        <f t="shared" si="43"/>
        <v>0</v>
      </c>
    </row>
    <row r="140" spans="1:13" ht="22.5" x14ac:dyDescent="0.2">
      <c r="A140" s="246"/>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46"/>
      <c r="B141" s="8" t="s">
        <v>134</v>
      </c>
      <c r="C141" s="22">
        <v>100000000</v>
      </c>
      <c r="D141" s="3"/>
      <c r="E141" s="3"/>
      <c r="F141" s="2">
        <f>SUM(C141:E141)</f>
        <v>100000000</v>
      </c>
      <c r="H141" s="3" t="s">
        <v>9</v>
      </c>
      <c r="I141" s="4"/>
      <c r="J141" s="2"/>
      <c r="K141" s="2"/>
      <c r="L141" s="2"/>
      <c r="M141" s="24">
        <f t="shared" si="43"/>
        <v>0</v>
      </c>
    </row>
    <row r="142" spans="1:13" x14ac:dyDescent="0.2">
      <c r="A142" s="246"/>
      <c r="B142" s="8" t="s">
        <v>135</v>
      </c>
      <c r="C142" s="22">
        <v>0</v>
      </c>
      <c r="D142" s="2">
        <v>1500000000</v>
      </c>
      <c r="E142" s="3"/>
      <c r="F142" s="2">
        <f>SUM(C142:E142)</f>
        <v>1500000000</v>
      </c>
      <c r="H142" s="3" t="s">
        <v>30</v>
      </c>
      <c r="I142" s="3"/>
      <c r="J142" s="2"/>
      <c r="K142" s="2"/>
      <c r="L142" s="2"/>
      <c r="M142" s="24">
        <f t="shared" si="43"/>
        <v>0</v>
      </c>
    </row>
    <row r="143" spans="1:13" x14ac:dyDescent="0.2">
      <c r="A143" s="246"/>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46"/>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46">
        <v>10</v>
      </c>
      <c r="B147" s="257" t="s">
        <v>414</v>
      </c>
      <c r="C147" s="257"/>
      <c r="D147" s="257"/>
      <c r="E147" s="257"/>
      <c r="F147" s="257"/>
      <c r="H147" s="257" t="s">
        <v>38</v>
      </c>
      <c r="I147" s="257"/>
      <c r="J147" s="257"/>
      <c r="K147" s="257"/>
      <c r="L147" s="257"/>
      <c r="M147" s="257"/>
    </row>
    <row r="148" spans="1:13" x14ac:dyDescent="0.2">
      <c r="A148" s="246"/>
      <c r="B148" s="254" t="s">
        <v>18</v>
      </c>
      <c r="C148" s="255" t="s">
        <v>0</v>
      </c>
      <c r="D148" s="255"/>
      <c r="E148" s="255"/>
      <c r="F148" s="254" t="s">
        <v>4</v>
      </c>
      <c r="H148" s="12" t="s">
        <v>5</v>
      </c>
      <c r="I148" s="13" t="s">
        <v>10</v>
      </c>
      <c r="J148" s="13" t="s">
        <v>20</v>
      </c>
      <c r="K148" s="13" t="s">
        <v>21</v>
      </c>
      <c r="L148" s="14" t="s">
        <v>17</v>
      </c>
      <c r="M148" s="15" t="s">
        <v>19</v>
      </c>
    </row>
    <row r="149" spans="1:13" ht="12.75" customHeight="1" x14ac:dyDescent="0.2">
      <c r="A149" s="246"/>
      <c r="B149" s="254"/>
      <c r="C149" s="16" t="s">
        <v>1</v>
      </c>
      <c r="D149" s="16" t="s">
        <v>2</v>
      </c>
      <c r="E149" s="16" t="s">
        <v>3</v>
      </c>
      <c r="F149" s="254"/>
      <c r="H149" s="3" t="s">
        <v>6</v>
      </c>
      <c r="I149" s="4">
        <f>C150</f>
        <v>100000000</v>
      </c>
      <c r="J149" s="4">
        <f>SUM(D151:D155)</f>
        <v>176221000</v>
      </c>
      <c r="K149" s="3"/>
      <c r="L149" s="4">
        <f>SUM(I149:K149)</f>
        <v>276221000</v>
      </c>
      <c r="M149" s="5">
        <f t="shared" ref="M149:M154" si="45">(L149/$L$154)</f>
        <v>1</v>
      </c>
    </row>
    <row r="150" spans="1:13" ht="22.5" x14ac:dyDescent="0.2">
      <c r="A150" s="246"/>
      <c r="B150" s="8" t="s">
        <v>39</v>
      </c>
      <c r="C150" s="2">
        <v>100000000</v>
      </c>
      <c r="D150" s="2"/>
      <c r="E150" s="2"/>
      <c r="F150" s="2">
        <f>SUM(C150:E150)</f>
        <v>100000000</v>
      </c>
      <c r="H150" s="3" t="s">
        <v>7</v>
      </c>
      <c r="I150" s="3"/>
      <c r="J150" s="3"/>
      <c r="K150" s="3"/>
      <c r="L150" s="4"/>
      <c r="M150" s="5">
        <f t="shared" si="45"/>
        <v>0</v>
      </c>
    </row>
    <row r="151" spans="1:13" ht="22.5" x14ac:dyDescent="0.2">
      <c r="A151" s="246"/>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46"/>
      <c r="B152" s="8" t="s">
        <v>41</v>
      </c>
      <c r="C152" s="2">
        <v>0</v>
      </c>
      <c r="D152" s="2">
        <v>60000000</v>
      </c>
      <c r="E152" s="2"/>
      <c r="F152" s="2">
        <f t="shared" si="46"/>
        <v>60000000</v>
      </c>
      <c r="H152" s="3" t="s">
        <v>9</v>
      </c>
      <c r="I152" s="3"/>
      <c r="J152" s="3"/>
      <c r="K152" s="3"/>
      <c r="L152" s="4"/>
      <c r="M152" s="5">
        <f t="shared" si="45"/>
        <v>0</v>
      </c>
    </row>
    <row r="153" spans="1:13" ht="22.5" x14ac:dyDescent="0.2">
      <c r="A153" s="246"/>
      <c r="B153" s="8" t="s">
        <v>42</v>
      </c>
      <c r="C153" s="2">
        <v>0</v>
      </c>
      <c r="D153" s="2">
        <v>10000000</v>
      </c>
      <c r="E153" s="2"/>
      <c r="F153" s="2">
        <f t="shared" si="46"/>
        <v>10000000</v>
      </c>
      <c r="H153" s="3" t="s">
        <v>30</v>
      </c>
      <c r="I153" s="3"/>
      <c r="J153" s="3"/>
      <c r="K153" s="3"/>
      <c r="L153" s="4"/>
      <c r="M153" s="5">
        <f t="shared" si="45"/>
        <v>0</v>
      </c>
    </row>
    <row r="154" spans="1:13" ht="22.5" x14ac:dyDescent="0.2">
      <c r="A154" s="246"/>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46"/>
      <c r="B155" s="9" t="s">
        <v>44</v>
      </c>
      <c r="C155" s="2">
        <v>0</v>
      </c>
      <c r="D155" s="2">
        <v>6110000</v>
      </c>
      <c r="E155" s="2"/>
      <c r="F155" s="2">
        <f t="shared" si="46"/>
        <v>6110000</v>
      </c>
    </row>
    <row r="156" spans="1:13" x14ac:dyDescent="0.2">
      <c r="A156" s="246"/>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73">
        <v>11</v>
      </c>
      <c r="B159" s="257" t="s">
        <v>415</v>
      </c>
      <c r="C159" s="257"/>
      <c r="D159" s="257"/>
      <c r="E159" s="257"/>
      <c r="F159" s="257"/>
      <c r="H159" s="257" t="s">
        <v>45</v>
      </c>
      <c r="I159" s="257"/>
      <c r="J159" s="257"/>
      <c r="K159" s="257"/>
      <c r="L159" s="257"/>
      <c r="M159" s="257"/>
    </row>
    <row r="160" spans="1:13" x14ac:dyDescent="0.2">
      <c r="A160" s="273"/>
      <c r="B160" s="254" t="s">
        <v>18</v>
      </c>
      <c r="C160" s="255" t="s">
        <v>0</v>
      </c>
      <c r="D160" s="255"/>
      <c r="E160" s="255"/>
      <c r="F160" s="254" t="s">
        <v>4</v>
      </c>
      <c r="H160" s="53" t="s">
        <v>5</v>
      </c>
      <c r="I160" s="52" t="s">
        <v>10</v>
      </c>
      <c r="J160" s="52" t="s">
        <v>20</v>
      </c>
      <c r="K160" s="52" t="s">
        <v>21</v>
      </c>
      <c r="L160" s="14" t="s">
        <v>17</v>
      </c>
      <c r="M160" s="15" t="s">
        <v>19</v>
      </c>
    </row>
    <row r="161" spans="1:13" ht="12.75" customHeight="1" x14ac:dyDescent="0.2">
      <c r="A161" s="273"/>
      <c r="B161" s="254"/>
      <c r="C161" s="16" t="s">
        <v>1</v>
      </c>
      <c r="D161" s="16" t="s">
        <v>2</v>
      </c>
      <c r="E161" s="16" t="s">
        <v>3</v>
      </c>
      <c r="F161" s="254"/>
      <c r="H161" s="3" t="s">
        <v>6</v>
      </c>
      <c r="I161" s="4">
        <f>C162</f>
        <v>851851000</v>
      </c>
      <c r="J161" s="4"/>
      <c r="K161" s="3"/>
      <c r="L161" s="4">
        <f>SUM(I161:K161)</f>
        <v>851851000</v>
      </c>
      <c r="M161" s="5">
        <f t="shared" ref="M161:M166" si="48">(L161/$L$166)</f>
        <v>1</v>
      </c>
    </row>
    <row r="162" spans="1:13" x14ac:dyDescent="0.2">
      <c r="A162" s="273"/>
      <c r="B162" s="1" t="s">
        <v>46</v>
      </c>
      <c r="C162" s="2">
        <v>851851000</v>
      </c>
      <c r="D162" s="2"/>
      <c r="E162" s="2"/>
      <c r="F162" s="2">
        <f>SUM(C162:E162)</f>
        <v>851851000</v>
      </c>
      <c r="H162" s="3" t="s">
        <v>7</v>
      </c>
      <c r="I162" s="3"/>
      <c r="J162" s="3"/>
      <c r="K162" s="3"/>
      <c r="L162" s="4"/>
      <c r="M162" s="5">
        <f t="shared" si="48"/>
        <v>0</v>
      </c>
    </row>
    <row r="163" spans="1:13" x14ac:dyDescent="0.2">
      <c r="A163" s="273"/>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82" t="s">
        <v>334</v>
      </c>
      <c r="C168" s="283"/>
      <c r="D168" s="283"/>
      <c r="E168" s="283"/>
      <c r="F168" s="284"/>
      <c r="H168" s="259" t="s">
        <v>334</v>
      </c>
      <c r="I168" s="259"/>
      <c r="J168" s="259"/>
      <c r="K168" s="259"/>
      <c r="L168" s="259"/>
      <c r="M168" s="259"/>
    </row>
    <row r="169" spans="1:13" x14ac:dyDescent="0.2">
      <c r="B169" s="54" t="s">
        <v>182</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193</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46">
        <v>12</v>
      </c>
      <c r="B177" s="257" t="s">
        <v>416</v>
      </c>
      <c r="C177" s="257"/>
      <c r="D177" s="257"/>
      <c r="E177" s="257"/>
      <c r="F177" s="257"/>
      <c r="H177" s="257" t="s">
        <v>118</v>
      </c>
      <c r="I177" s="257"/>
      <c r="J177" s="257"/>
      <c r="K177" s="257"/>
      <c r="L177" s="257"/>
      <c r="M177" s="257"/>
    </row>
    <row r="178" spans="1:13" x14ac:dyDescent="0.2">
      <c r="A178" s="246"/>
      <c r="B178" s="254" t="s">
        <v>18</v>
      </c>
      <c r="C178" s="255" t="s">
        <v>0</v>
      </c>
      <c r="D178" s="255"/>
      <c r="E178" s="255"/>
      <c r="F178" s="254" t="s">
        <v>4</v>
      </c>
      <c r="H178" s="12" t="s">
        <v>5</v>
      </c>
      <c r="I178" s="13" t="s">
        <v>10</v>
      </c>
      <c r="J178" s="13" t="s">
        <v>20</v>
      </c>
      <c r="K178" s="13" t="s">
        <v>21</v>
      </c>
      <c r="L178" s="14" t="s">
        <v>17</v>
      </c>
      <c r="M178" s="15" t="s">
        <v>19</v>
      </c>
    </row>
    <row r="179" spans="1:13" x14ac:dyDescent="0.2">
      <c r="A179" s="246"/>
      <c r="B179" s="254"/>
      <c r="C179" s="16" t="s">
        <v>1</v>
      </c>
      <c r="D179" s="16" t="s">
        <v>2</v>
      </c>
      <c r="E179" s="16" t="s">
        <v>3</v>
      </c>
      <c r="F179" s="254"/>
      <c r="H179" s="3" t="s">
        <v>6</v>
      </c>
      <c r="I179" s="4">
        <v>1000000000</v>
      </c>
      <c r="J179" s="2">
        <v>2800000000</v>
      </c>
      <c r="K179" s="2"/>
      <c r="L179" s="2">
        <f>SUM(I179:K179)</f>
        <v>3800000000</v>
      </c>
      <c r="M179" s="24">
        <f>(L179/$L$184)</f>
        <v>0.19</v>
      </c>
    </row>
    <row r="180" spans="1:13" ht="22.5" x14ac:dyDescent="0.2">
      <c r="A180" s="246"/>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46"/>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46"/>
      <c r="B182" s="8" t="s">
        <v>121</v>
      </c>
      <c r="C182" s="22">
        <v>500000000</v>
      </c>
      <c r="D182" s="3"/>
      <c r="E182" s="3"/>
      <c r="F182" s="2">
        <f t="shared" si="53"/>
        <v>500000000</v>
      </c>
      <c r="H182" s="3" t="s">
        <v>9</v>
      </c>
      <c r="I182" s="4"/>
      <c r="J182" s="2"/>
      <c r="K182" s="2"/>
      <c r="L182" s="2"/>
      <c r="M182" s="24">
        <f t="shared" si="52"/>
        <v>0</v>
      </c>
    </row>
    <row r="183" spans="1:13" ht="22.5" x14ac:dyDescent="0.2">
      <c r="A183" s="246"/>
      <c r="B183" s="8" t="s">
        <v>122</v>
      </c>
      <c r="C183" s="22">
        <v>500000000</v>
      </c>
      <c r="D183" s="3"/>
      <c r="E183" s="3"/>
      <c r="F183" s="2">
        <f t="shared" si="53"/>
        <v>500000000</v>
      </c>
      <c r="H183" s="3" t="s">
        <v>30</v>
      </c>
      <c r="I183" s="3"/>
      <c r="J183" s="2"/>
      <c r="K183" s="2"/>
      <c r="L183" s="2"/>
      <c r="M183" s="24">
        <f t="shared" si="52"/>
        <v>0</v>
      </c>
    </row>
    <row r="184" spans="1:13" x14ac:dyDescent="0.2">
      <c r="A184" s="246"/>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46"/>
      <c r="B185" s="3" t="s">
        <v>124</v>
      </c>
      <c r="C185" s="22">
        <v>4000000000</v>
      </c>
      <c r="D185" s="3"/>
      <c r="E185" s="3"/>
      <c r="F185" s="2">
        <f t="shared" si="53"/>
        <v>4000000000</v>
      </c>
      <c r="L185" s="19"/>
    </row>
    <row r="186" spans="1:13" x14ac:dyDescent="0.2">
      <c r="A186" s="246"/>
      <c r="B186" s="3" t="s">
        <v>125</v>
      </c>
      <c r="C186" s="6">
        <v>0</v>
      </c>
      <c r="D186" s="22">
        <v>12800000000</v>
      </c>
      <c r="E186" s="3"/>
      <c r="F186" s="2">
        <f t="shared" si="53"/>
        <v>12800000000</v>
      </c>
    </row>
    <row r="187" spans="1:13" x14ac:dyDescent="0.2">
      <c r="A187" s="246"/>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46">
        <v>13</v>
      </c>
      <c r="B190" s="257" t="s">
        <v>417</v>
      </c>
      <c r="C190" s="257"/>
      <c r="D190" s="257"/>
      <c r="E190" s="257"/>
      <c r="F190" s="257"/>
      <c r="H190" s="257" t="s">
        <v>47</v>
      </c>
      <c r="I190" s="257"/>
      <c r="J190" s="257"/>
      <c r="K190" s="257"/>
      <c r="L190" s="257"/>
      <c r="M190" s="257"/>
    </row>
    <row r="191" spans="1:13" x14ac:dyDescent="0.2">
      <c r="A191" s="246"/>
      <c r="B191" s="254" t="s">
        <v>18</v>
      </c>
      <c r="C191" s="255" t="s">
        <v>0</v>
      </c>
      <c r="D191" s="255"/>
      <c r="E191" s="255"/>
      <c r="F191" s="254" t="s">
        <v>4</v>
      </c>
      <c r="H191" s="12" t="s">
        <v>5</v>
      </c>
      <c r="I191" s="13" t="s">
        <v>10</v>
      </c>
      <c r="J191" s="13" t="s">
        <v>20</v>
      </c>
      <c r="K191" s="13" t="s">
        <v>21</v>
      </c>
      <c r="L191" s="14" t="s">
        <v>17</v>
      </c>
      <c r="M191" s="15" t="s">
        <v>19</v>
      </c>
    </row>
    <row r="192" spans="1:13" ht="12.75" customHeight="1" x14ac:dyDescent="0.2">
      <c r="A192" s="246"/>
      <c r="B192" s="254"/>
      <c r="C192" s="16" t="s">
        <v>1</v>
      </c>
      <c r="D192" s="16" t="s">
        <v>2</v>
      </c>
      <c r="E192" s="16" t="s">
        <v>3</v>
      </c>
      <c r="F192" s="254"/>
      <c r="H192" s="3" t="s">
        <v>6</v>
      </c>
      <c r="I192" s="4"/>
      <c r="J192" s="3"/>
      <c r="K192" s="3"/>
      <c r="L192" s="4"/>
      <c r="M192" s="5">
        <f t="shared" ref="M192:M197" si="57">(I192/$L$197)</f>
        <v>0</v>
      </c>
    </row>
    <row r="193" spans="1:13" x14ac:dyDescent="0.2">
      <c r="A193" s="246"/>
      <c r="B193" s="1" t="s">
        <v>48</v>
      </c>
      <c r="C193" s="2">
        <v>48000000</v>
      </c>
      <c r="D193" s="3"/>
      <c r="E193" s="3"/>
      <c r="F193" s="2">
        <f>SUM(C193:E193)</f>
        <v>48000000</v>
      </c>
      <c r="H193" s="3" t="s">
        <v>7</v>
      </c>
      <c r="I193" s="3"/>
      <c r="J193" s="3"/>
      <c r="K193" s="3"/>
      <c r="L193" s="4"/>
      <c r="M193" s="5">
        <f t="shared" si="57"/>
        <v>0</v>
      </c>
    </row>
    <row r="194" spans="1:13" ht="22.5" x14ac:dyDescent="0.2">
      <c r="A194" s="246"/>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46"/>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46"/>
      <c r="B196" s="1" t="s">
        <v>51</v>
      </c>
      <c r="C196" s="2">
        <v>69060000</v>
      </c>
      <c r="D196" s="3"/>
      <c r="E196" s="3"/>
      <c r="F196" s="2">
        <f t="shared" si="58"/>
        <v>69060000</v>
      </c>
      <c r="H196" s="3" t="s">
        <v>30</v>
      </c>
      <c r="I196" s="3"/>
      <c r="J196" s="3"/>
      <c r="K196" s="3"/>
      <c r="L196" s="4"/>
      <c r="M196" s="5">
        <f t="shared" si="57"/>
        <v>0</v>
      </c>
    </row>
    <row r="197" spans="1:13" x14ac:dyDescent="0.2">
      <c r="A197" s="246"/>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46"/>
      <c r="B198" s="3" t="s">
        <v>53</v>
      </c>
      <c r="C198" s="2">
        <v>21060000</v>
      </c>
      <c r="D198" s="3"/>
      <c r="E198" s="3"/>
      <c r="F198" s="2">
        <f t="shared" si="58"/>
        <v>21060000</v>
      </c>
    </row>
    <row r="199" spans="1:13" ht="22.5" x14ac:dyDescent="0.2">
      <c r="A199" s="246"/>
      <c r="B199" s="9" t="s">
        <v>54</v>
      </c>
      <c r="C199" s="2">
        <v>20608000</v>
      </c>
      <c r="D199" s="3"/>
      <c r="E199" s="3"/>
      <c r="F199" s="2">
        <f t="shared" si="58"/>
        <v>20608000</v>
      </c>
      <c r="G199" s="7"/>
      <c r="H199" s="7"/>
    </row>
    <row r="200" spans="1:13" x14ac:dyDescent="0.2">
      <c r="A200" s="246"/>
      <c r="B200" s="3" t="s">
        <v>55</v>
      </c>
      <c r="C200" s="2">
        <v>27272000</v>
      </c>
      <c r="D200" s="3"/>
      <c r="E200" s="3"/>
      <c r="F200" s="2">
        <f t="shared" si="58"/>
        <v>27272000</v>
      </c>
      <c r="G200" s="7"/>
      <c r="H200" s="7"/>
    </row>
    <row r="201" spans="1:13" x14ac:dyDescent="0.2">
      <c r="A201" s="246"/>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46">
        <v>14</v>
      </c>
      <c r="B204" s="257" t="s">
        <v>418</v>
      </c>
      <c r="C204" s="257"/>
      <c r="D204" s="257"/>
      <c r="E204" s="257"/>
      <c r="F204" s="257"/>
      <c r="H204" s="257" t="s">
        <v>33</v>
      </c>
      <c r="I204" s="257"/>
      <c r="J204" s="257"/>
      <c r="K204" s="257"/>
      <c r="L204" s="257"/>
      <c r="M204" s="257"/>
    </row>
    <row r="205" spans="1:13" x14ac:dyDescent="0.2">
      <c r="A205" s="246"/>
      <c r="B205" s="254" t="s">
        <v>18</v>
      </c>
      <c r="C205" s="255" t="s">
        <v>0</v>
      </c>
      <c r="D205" s="255"/>
      <c r="E205" s="255"/>
      <c r="F205" s="254" t="s">
        <v>4</v>
      </c>
      <c r="H205" s="12" t="s">
        <v>5</v>
      </c>
      <c r="I205" s="13" t="s">
        <v>10</v>
      </c>
      <c r="J205" s="13" t="s">
        <v>20</v>
      </c>
      <c r="K205" s="13" t="s">
        <v>21</v>
      </c>
      <c r="L205" s="14" t="s">
        <v>17</v>
      </c>
      <c r="M205" s="15" t="s">
        <v>19</v>
      </c>
    </row>
    <row r="206" spans="1:13" ht="12.75" customHeight="1" x14ac:dyDescent="0.2">
      <c r="A206" s="246"/>
      <c r="B206" s="254"/>
      <c r="C206" s="16" t="s">
        <v>1</v>
      </c>
      <c r="D206" s="16" t="s">
        <v>2</v>
      </c>
      <c r="E206" s="16" t="s">
        <v>3</v>
      </c>
      <c r="F206" s="254"/>
      <c r="H206" s="3" t="s">
        <v>6</v>
      </c>
      <c r="I206" s="4">
        <f>C207+C208</f>
        <v>15000000</v>
      </c>
      <c r="J206" s="3"/>
      <c r="K206" s="3"/>
      <c r="L206" s="4">
        <f>SUM(I206:K206)</f>
        <v>15000000</v>
      </c>
      <c r="M206" s="5">
        <f t="shared" ref="M206:M211" si="59">(I206/$L$211)</f>
        <v>0.06</v>
      </c>
    </row>
    <row r="207" spans="1:13" x14ac:dyDescent="0.2">
      <c r="A207" s="246"/>
      <c r="B207" s="1" t="s">
        <v>34</v>
      </c>
      <c r="C207" s="2">
        <v>5000000</v>
      </c>
      <c r="D207" s="3"/>
      <c r="E207" s="3"/>
      <c r="F207" s="4">
        <f>SUM(C207:E207)</f>
        <v>5000000</v>
      </c>
      <c r="H207" s="3" t="s">
        <v>7</v>
      </c>
      <c r="I207" s="3"/>
      <c r="J207" s="3"/>
      <c r="K207" s="3"/>
      <c r="L207" s="4"/>
      <c r="M207" s="5">
        <f t="shared" si="59"/>
        <v>0</v>
      </c>
    </row>
    <row r="208" spans="1:13" x14ac:dyDescent="0.2">
      <c r="A208" s="246"/>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46"/>
      <c r="B209" s="1" t="s">
        <v>36</v>
      </c>
      <c r="C209" s="2">
        <v>230000000</v>
      </c>
      <c r="D209" s="3"/>
      <c r="E209" s="3"/>
      <c r="F209" s="4">
        <f t="shared" si="60"/>
        <v>230000000</v>
      </c>
      <c r="H209" s="3" t="s">
        <v>9</v>
      </c>
      <c r="I209" s="3"/>
      <c r="J209" s="3"/>
      <c r="K209" s="3"/>
      <c r="L209" s="4"/>
      <c r="M209" s="5">
        <f t="shared" si="59"/>
        <v>0</v>
      </c>
    </row>
    <row r="210" spans="1:13" x14ac:dyDescent="0.2">
      <c r="A210" s="246"/>
      <c r="B210" s="1" t="s">
        <v>37</v>
      </c>
      <c r="C210" s="2">
        <v>5000000</v>
      </c>
      <c r="D210" s="3"/>
      <c r="E210" s="3"/>
      <c r="F210" s="4">
        <f t="shared" si="60"/>
        <v>5000000</v>
      </c>
      <c r="H210" s="3" t="s">
        <v>30</v>
      </c>
      <c r="I210" s="3"/>
      <c r="J210" s="3"/>
      <c r="K210" s="3"/>
      <c r="L210" s="4"/>
      <c r="M210" s="5">
        <f t="shared" si="59"/>
        <v>0</v>
      </c>
    </row>
    <row r="211" spans="1:13" x14ac:dyDescent="0.2">
      <c r="A211" s="246"/>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46">
        <v>15</v>
      </c>
      <c r="B215" s="257" t="s">
        <v>409</v>
      </c>
      <c r="C215" s="257"/>
      <c r="D215" s="257"/>
      <c r="E215" s="257"/>
      <c r="F215" s="257"/>
      <c r="H215" s="257" t="s">
        <v>62</v>
      </c>
      <c r="I215" s="257"/>
      <c r="J215" s="257"/>
      <c r="K215" s="257"/>
      <c r="L215" s="257"/>
      <c r="M215" s="257"/>
    </row>
    <row r="216" spans="1:13" x14ac:dyDescent="0.2">
      <c r="A216" s="246"/>
      <c r="B216" s="254" t="s">
        <v>18</v>
      </c>
      <c r="C216" s="255" t="s">
        <v>0</v>
      </c>
      <c r="D216" s="255"/>
      <c r="E216" s="255"/>
      <c r="F216" s="254" t="s">
        <v>4</v>
      </c>
      <c r="H216" s="12" t="s">
        <v>5</v>
      </c>
      <c r="I216" s="13" t="s">
        <v>10</v>
      </c>
      <c r="J216" s="13" t="s">
        <v>20</v>
      </c>
      <c r="K216" s="13" t="s">
        <v>21</v>
      </c>
      <c r="L216" s="14" t="s">
        <v>17</v>
      </c>
      <c r="M216" s="15" t="s">
        <v>19</v>
      </c>
    </row>
    <row r="217" spans="1:13" ht="12.75" customHeight="1" x14ac:dyDescent="0.2">
      <c r="A217" s="246"/>
      <c r="B217" s="254"/>
      <c r="C217" s="16" t="s">
        <v>1</v>
      </c>
      <c r="D217" s="16" t="s">
        <v>2</v>
      </c>
      <c r="E217" s="16" t="s">
        <v>3</v>
      </c>
      <c r="F217" s="254"/>
      <c r="H217" s="3" t="s">
        <v>6</v>
      </c>
      <c r="I217" s="4"/>
      <c r="J217" s="3"/>
      <c r="K217" s="3"/>
      <c r="L217" s="4"/>
      <c r="M217" s="5">
        <f t="shared" ref="M217:M222" si="63">(I217/$L$222)</f>
        <v>0</v>
      </c>
    </row>
    <row r="218" spans="1:13" x14ac:dyDescent="0.2">
      <c r="A218" s="246"/>
      <c r="B218" s="1" t="s">
        <v>63</v>
      </c>
      <c r="C218" s="2">
        <v>20000000</v>
      </c>
      <c r="D218" s="3"/>
      <c r="E218" s="3"/>
      <c r="F218" s="2">
        <f>SUM(C218:E218)</f>
        <v>20000000</v>
      </c>
      <c r="H218" s="3" t="s">
        <v>7</v>
      </c>
      <c r="I218" s="3"/>
      <c r="J218" s="3"/>
      <c r="K218" s="3"/>
      <c r="L218" s="4"/>
      <c r="M218" s="5">
        <f t="shared" si="63"/>
        <v>0</v>
      </c>
    </row>
    <row r="219" spans="1:13" ht="22.5" x14ac:dyDescent="0.2">
      <c r="A219" s="246"/>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46"/>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46"/>
      <c r="B221" s="1" t="s">
        <v>66</v>
      </c>
      <c r="C221" s="2">
        <v>28800000</v>
      </c>
      <c r="D221" s="3"/>
      <c r="E221" s="3"/>
      <c r="F221" s="2">
        <f t="shared" si="64"/>
        <v>28800000</v>
      </c>
      <c r="H221" s="3" t="s">
        <v>30</v>
      </c>
      <c r="I221" s="3"/>
      <c r="J221" s="3"/>
      <c r="K221" s="3"/>
      <c r="L221" s="4"/>
      <c r="M221" s="5">
        <f t="shared" si="63"/>
        <v>0</v>
      </c>
    </row>
    <row r="222" spans="1:13" x14ac:dyDescent="0.2">
      <c r="A222" s="246"/>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46"/>
      <c r="B223" s="3" t="s">
        <v>53</v>
      </c>
      <c r="C223" s="2">
        <v>15000000</v>
      </c>
      <c r="D223" s="3"/>
      <c r="E223" s="3"/>
      <c r="F223" s="2">
        <f t="shared" si="64"/>
        <v>15000000</v>
      </c>
    </row>
    <row r="224" spans="1:13" ht="23.25" customHeight="1" x14ac:dyDescent="0.2">
      <c r="A224" s="246"/>
      <c r="B224" s="9" t="s">
        <v>67</v>
      </c>
      <c r="C224" s="2">
        <v>10820000</v>
      </c>
      <c r="D224" s="3"/>
      <c r="E224" s="3"/>
      <c r="F224" s="2">
        <f t="shared" si="64"/>
        <v>10820000</v>
      </c>
      <c r="G224" s="7"/>
      <c r="H224" s="7"/>
    </row>
    <row r="225" spans="1:13" ht="22.5" x14ac:dyDescent="0.2">
      <c r="A225" s="246"/>
      <c r="B225" s="9" t="s">
        <v>68</v>
      </c>
      <c r="C225" s="2">
        <v>7200000</v>
      </c>
      <c r="D225" s="3"/>
      <c r="E225" s="3"/>
      <c r="F225" s="2">
        <f t="shared" si="64"/>
        <v>7200000</v>
      </c>
      <c r="G225" s="7"/>
      <c r="H225" s="7"/>
    </row>
    <row r="226" spans="1:13" x14ac:dyDescent="0.2">
      <c r="A226" s="246"/>
      <c r="B226" s="3" t="s">
        <v>69</v>
      </c>
      <c r="C226" s="2">
        <v>3599000</v>
      </c>
      <c r="D226" s="3"/>
      <c r="E226" s="3"/>
      <c r="F226" s="3">
        <f t="shared" si="64"/>
        <v>3599000</v>
      </c>
      <c r="G226" s="7"/>
      <c r="H226" s="7"/>
    </row>
    <row r="227" spans="1:13" x14ac:dyDescent="0.2">
      <c r="A227" s="246"/>
      <c r="B227" s="3" t="s">
        <v>70</v>
      </c>
      <c r="C227" s="4">
        <v>3600000</v>
      </c>
      <c r="D227" s="4"/>
      <c r="E227" s="4"/>
      <c r="F227" s="4">
        <f t="shared" si="64"/>
        <v>3600000</v>
      </c>
      <c r="G227" s="7"/>
      <c r="H227" s="7"/>
    </row>
    <row r="228" spans="1:13" x14ac:dyDescent="0.2">
      <c r="A228" s="246"/>
      <c r="B228" s="3" t="s">
        <v>71</v>
      </c>
      <c r="C228" s="4">
        <v>18181000</v>
      </c>
      <c r="D228" s="4"/>
      <c r="E228" s="4"/>
      <c r="F228" s="4">
        <f t="shared" si="64"/>
        <v>18181000</v>
      </c>
      <c r="G228" s="7"/>
      <c r="H228" s="7"/>
    </row>
    <row r="229" spans="1:13" x14ac:dyDescent="0.2">
      <c r="A229" s="246"/>
      <c r="B229" s="3" t="s">
        <v>17</v>
      </c>
      <c r="C229" s="4">
        <f>SUM(C218:C228)</f>
        <v>200000000</v>
      </c>
      <c r="D229" s="4"/>
      <c r="E229" s="4"/>
      <c r="F229" s="4">
        <f>SUM(F218:F228)</f>
        <v>200000000</v>
      </c>
      <c r="G229" s="7"/>
      <c r="H229" s="7"/>
    </row>
    <row r="230" spans="1:13" x14ac:dyDescent="0.2">
      <c r="A230" s="76"/>
      <c r="B230" s="7"/>
      <c r="C230" s="19"/>
      <c r="D230" s="19"/>
      <c r="E230" s="19"/>
      <c r="F230" s="19"/>
      <c r="G230" s="7"/>
      <c r="H230" s="7"/>
    </row>
    <row r="231" spans="1:13" x14ac:dyDescent="0.2">
      <c r="A231" s="76"/>
      <c r="B231" s="7"/>
      <c r="C231" s="19"/>
      <c r="D231" s="19"/>
      <c r="E231" s="19"/>
      <c r="F231" s="19"/>
      <c r="G231" s="7"/>
      <c r="H231" s="7"/>
    </row>
    <row r="232" spans="1:13" x14ac:dyDescent="0.2">
      <c r="A232" s="76"/>
      <c r="B232" s="138"/>
      <c r="C232" s="41"/>
      <c r="D232" s="41"/>
      <c r="E232" s="41"/>
      <c r="F232" s="41"/>
      <c r="G232" s="139"/>
      <c r="H232" s="279" t="s">
        <v>404</v>
      </c>
      <c r="I232" s="280"/>
      <c r="J232" s="280"/>
      <c r="K232" s="280"/>
      <c r="L232" s="280"/>
      <c r="M232" s="281"/>
    </row>
    <row r="233" spans="1:13" x14ac:dyDescent="0.2">
      <c r="A233" s="155" t="s">
        <v>403</v>
      </c>
      <c r="B233" s="278" t="s">
        <v>404</v>
      </c>
      <c r="C233" s="278"/>
      <c r="D233" s="278"/>
      <c r="E233" s="278"/>
      <c r="F233" s="278"/>
      <c r="G233" s="139"/>
      <c r="H233" s="140" t="s">
        <v>5</v>
      </c>
      <c r="I233" s="141" t="s">
        <v>10</v>
      </c>
      <c r="J233" s="141" t="s">
        <v>20</v>
      </c>
      <c r="K233" s="141" t="s">
        <v>21</v>
      </c>
      <c r="L233" s="142" t="s">
        <v>17</v>
      </c>
      <c r="M233" s="143" t="s">
        <v>19</v>
      </c>
    </row>
    <row r="234" spans="1:13" x14ac:dyDescent="0.2">
      <c r="A234" s="76"/>
      <c r="B234" s="272" t="s">
        <v>182</v>
      </c>
      <c r="C234" s="277" t="s">
        <v>0</v>
      </c>
      <c r="D234" s="277"/>
      <c r="E234" s="277"/>
      <c r="F234" s="272" t="s">
        <v>4</v>
      </c>
      <c r="G234" s="139"/>
      <c r="H234" s="144" t="s">
        <v>6</v>
      </c>
      <c r="I234" s="144"/>
      <c r="J234" s="144"/>
      <c r="K234" s="23">
        <f>E236</f>
        <v>480000000</v>
      </c>
      <c r="L234" s="23">
        <f>SUM(I234:K234)</f>
        <v>480000000</v>
      </c>
      <c r="M234" s="145">
        <f>(K234/$L$239)</f>
        <v>1</v>
      </c>
    </row>
    <row r="235" spans="1:13" x14ac:dyDescent="0.2">
      <c r="A235" s="76"/>
      <c r="B235" s="272"/>
      <c r="C235" s="146" t="s">
        <v>1</v>
      </c>
      <c r="D235" s="146" t="s">
        <v>2</v>
      </c>
      <c r="E235" s="146" t="s">
        <v>3</v>
      </c>
      <c r="F235" s="272"/>
      <c r="G235" s="139"/>
      <c r="H235" s="144" t="s">
        <v>7</v>
      </c>
      <c r="I235" s="144"/>
      <c r="J235" s="144"/>
      <c r="K235" s="144"/>
      <c r="L235" s="144"/>
      <c r="M235" s="145">
        <f>(K235/$L$239)</f>
        <v>0</v>
      </c>
    </row>
    <row r="236" spans="1:13" ht="22.5" x14ac:dyDescent="0.2">
      <c r="A236" s="76"/>
      <c r="B236" s="147" t="s">
        <v>352</v>
      </c>
      <c r="C236" s="22">
        <v>0</v>
      </c>
      <c r="D236" s="144"/>
      <c r="E236" s="23">
        <v>480000000</v>
      </c>
      <c r="F236" s="23">
        <f>SUM(C236:E236)</f>
        <v>480000000</v>
      </c>
      <c r="G236" s="139"/>
      <c r="H236" s="144" t="s">
        <v>8</v>
      </c>
      <c r="I236" s="144"/>
      <c r="J236" s="144"/>
      <c r="K236" s="144"/>
      <c r="L236" s="144"/>
      <c r="M236" s="145">
        <f t="shared" ref="M236:M238" si="65">(K236/$L$239)</f>
        <v>0</v>
      </c>
    </row>
    <row r="237" spans="1:13" x14ac:dyDescent="0.2">
      <c r="A237" s="76"/>
      <c r="B237" s="144" t="s">
        <v>17</v>
      </c>
      <c r="C237" s="22">
        <f>SUM(C236)</f>
        <v>0</v>
      </c>
      <c r="D237" s="22">
        <f t="shared" ref="D237:E237" si="66">SUM(D236)</f>
        <v>0</v>
      </c>
      <c r="E237" s="22">
        <f t="shared" si="66"/>
        <v>480000000</v>
      </c>
      <c r="F237" s="22">
        <f t="shared" ref="F237" si="67">SUM(F236)</f>
        <v>480000000</v>
      </c>
      <c r="G237" s="139"/>
      <c r="H237" s="144" t="s">
        <v>9</v>
      </c>
      <c r="I237" s="144"/>
      <c r="J237" s="144"/>
      <c r="K237" s="144"/>
      <c r="L237" s="144"/>
      <c r="M237" s="145">
        <f t="shared" si="65"/>
        <v>0</v>
      </c>
    </row>
    <row r="238" spans="1:13" x14ac:dyDescent="0.2">
      <c r="A238" s="76"/>
      <c r="B238" s="148"/>
      <c r="C238" s="148"/>
      <c r="D238" s="138"/>
      <c r="E238" s="138"/>
      <c r="F238" s="138"/>
      <c r="G238" s="139"/>
      <c r="H238" s="144" t="s">
        <v>30</v>
      </c>
      <c r="I238" s="144"/>
      <c r="J238" s="144"/>
      <c r="K238" s="144"/>
      <c r="L238" s="144"/>
      <c r="M238" s="145">
        <f t="shared" si="65"/>
        <v>0</v>
      </c>
    </row>
    <row r="239" spans="1:13" x14ac:dyDescent="0.2">
      <c r="A239" s="76"/>
      <c r="B239" s="139"/>
      <c r="C239" s="139"/>
      <c r="D239" s="139"/>
      <c r="E239" s="139"/>
      <c r="F239" s="139"/>
      <c r="G239" s="139"/>
      <c r="H239" s="144" t="s">
        <v>17</v>
      </c>
      <c r="I239" s="23">
        <f>SUM(I234:I238)</f>
        <v>0</v>
      </c>
      <c r="J239" s="23">
        <f t="shared" ref="J239:K239" si="68">SUM(J234:J238)</f>
        <v>0</v>
      </c>
      <c r="K239" s="23">
        <f t="shared" si="68"/>
        <v>480000000</v>
      </c>
      <c r="L239" s="23">
        <f>SUM(L234:L238)</f>
        <v>480000000</v>
      </c>
      <c r="M239" s="145">
        <f>(K239/$L$239)</f>
        <v>1</v>
      </c>
    </row>
    <row r="240" spans="1:13" x14ac:dyDescent="0.2">
      <c r="A240" s="76"/>
      <c r="B240" s="7"/>
      <c r="C240" s="19"/>
      <c r="D240" s="19"/>
      <c r="E240" s="19"/>
      <c r="F240" s="19"/>
      <c r="G240" s="7"/>
      <c r="H240" s="7"/>
    </row>
    <row r="242" spans="1:13" ht="23.25" customHeight="1" x14ac:dyDescent="0.2">
      <c r="A242" s="246">
        <v>16</v>
      </c>
      <c r="B242" s="257" t="s">
        <v>419</v>
      </c>
      <c r="C242" s="257"/>
      <c r="D242" s="257"/>
      <c r="E242" s="257"/>
      <c r="F242" s="257"/>
      <c r="H242" s="257" t="s">
        <v>61</v>
      </c>
      <c r="I242" s="257"/>
      <c r="J242" s="257"/>
      <c r="K242" s="257"/>
      <c r="L242" s="257"/>
      <c r="M242" s="257"/>
    </row>
    <row r="243" spans="1:13" x14ac:dyDescent="0.2">
      <c r="A243" s="246"/>
      <c r="B243" s="254" t="s">
        <v>18</v>
      </c>
      <c r="C243" s="255" t="s">
        <v>0</v>
      </c>
      <c r="D243" s="255"/>
      <c r="E243" s="255"/>
      <c r="F243" s="254" t="s">
        <v>4</v>
      </c>
      <c r="H243" s="12" t="s">
        <v>5</v>
      </c>
      <c r="I243" s="13" t="s">
        <v>10</v>
      </c>
      <c r="J243" s="13" t="s">
        <v>20</v>
      </c>
      <c r="K243" s="13" t="s">
        <v>21</v>
      </c>
      <c r="L243" s="14" t="s">
        <v>17</v>
      </c>
      <c r="M243" s="15" t="s">
        <v>19</v>
      </c>
    </row>
    <row r="244" spans="1:13" x14ac:dyDescent="0.2">
      <c r="A244" s="246"/>
      <c r="B244" s="254"/>
      <c r="C244" s="16" t="s">
        <v>1</v>
      </c>
      <c r="D244" s="16" t="s">
        <v>2</v>
      </c>
      <c r="E244" s="16" t="s">
        <v>3</v>
      </c>
      <c r="F244" s="254"/>
      <c r="H244" s="3" t="s">
        <v>6</v>
      </c>
      <c r="I244" s="4">
        <f>C247+C248+C249</f>
        <v>250000000</v>
      </c>
      <c r="J244" s="3"/>
      <c r="K244" s="3"/>
      <c r="L244" s="4">
        <f>SUM(I244:K244)</f>
        <v>250000000</v>
      </c>
      <c r="M244" s="5">
        <f>(I244/$L$249)</f>
        <v>0.83333333333333337</v>
      </c>
    </row>
    <row r="245" spans="1:13" x14ac:dyDescent="0.2">
      <c r="A245" s="246"/>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46"/>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46"/>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46"/>
      <c r="B248" s="8" t="s">
        <v>59</v>
      </c>
      <c r="C248" s="2">
        <v>110000000</v>
      </c>
      <c r="D248" s="3"/>
      <c r="E248" s="3"/>
      <c r="F248" s="2">
        <f t="shared" si="70"/>
        <v>110000000</v>
      </c>
      <c r="H248" s="3" t="s">
        <v>30</v>
      </c>
      <c r="I248" s="3"/>
      <c r="J248" s="3"/>
      <c r="K248" s="3"/>
      <c r="L248" s="4"/>
      <c r="M248" s="5">
        <f t="shared" si="69"/>
        <v>0</v>
      </c>
    </row>
    <row r="249" spans="1:13" ht="33.75" x14ac:dyDescent="0.2">
      <c r="A249" s="246"/>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46"/>
      <c r="B250" s="3" t="s">
        <v>17</v>
      </c>
      <c r="C250" s="4">
        <f>SUM(C245:C249)</f>
        <v>300000000</v>
      </c>
      <c r="D250" s="4"/>
      <c r="E250" s="4"/>
      <c r="F250" s="2">
        <f>SUM(C250:E250)</f>
        <v>300000000</v>
      </c>
    </row>
    <row r="253" spans="1:13" ht="22.5" customHeight="1" x14ac:dyDescent="0.2">
      <c r="A253" s="253" t="s">
        <v>143</v>
      </c>
      <c r="B253" s="256" t="s">
        <v>444</v>
      </c>
      <c r="C253" s="256"/>
      <c r="D253" s="256"/>
      <c r="E253" s="256"/>
      <c r="F253" s="256"/>
      <c r="G253" s="139"/>
      <c r="H253" s="247" t="s">
        <v>179</v>
      </c>
      <c r="I253" s="247"/>
      <c r="J253" s="247"/>
      <c r="K253" s="247"/>
      <c r="L253" s="247"/>
      <c r="M253" s="247"/>
    </row>
    <row r="254" spans="1:13" x14ac:dyDescent="0.2">
      <c r="A254" s="253"/>
      <c r="B254" s="272" t="s">
        <v>18</v>
      </c>
      <c r="C254" s="277" t="s">
        <v>0</v>
      </c>
      <c r="D254" s="277"/>
      <c r="E254" s="277"/>
      <c r="F254" s="272" t="s">
        <v>4</v>
      </c>
      <c r="G254" s="139"/>
      <c r="H254" s="140" t="s">
        <v>5</v>
      </c>
      <c r="I254" s="141" t="s">
        <v>10</v>
      </c>
      <c r="J254" s="141" t="s">
        <v>20</v>
      </c>
      <c r="K254" s="141" t="s">
        <v>21</v>
      </c>
      <c r="L254" s="142" t="s">
        <v>17</v>
      </c>
      <c r="M254" s="143" t="s">
        <v>19</v>
      </c>
    </row>
    <row r="255" spans="1:13" x14ac:dyDescent="0.2">
      <c r="A255" s="253"/>
      <c r="B255" s="272"/>
      <c r="C255" s="146" t="s">
        <v>1</v>
      </c>
      <c r="D255" s="146" t="s">
        <v>2</v>
      </c>
      <c r="E255" s="146" t="s">
        <v>3</v>
      </c>
      <c r="F255" s="272"/>
      <c r="G255" s="139"/>
      <c r="H255" s="144" t="s">
        <v>6</v>
      </c>
      <c r="I255" s="23">
        <f>SUM(C256:C263)</f>
        <v>2940910000</v>
      </c>
      <c r="J255" s="144"/>
      <c r="K255" s="23">
        <f>E264</f>
        <v>1600000000</v>
      </c>
      <c r="L255" s="23">
        <f>SUM(I255:K255)</f>
        <v>4540910000</v>
      </c>
      <c r="M255" s="145">
        <f>(L255/$L$260)</f>
        <v>1</v>
      </c>
    </row>
    <row r="256" spans="1:13" ht="24" x14ac:dyDescent="0.2">
      <c r="A256" s="253"/>
      <c r="B256" s="162" t="s">
        <v>362</v>
      </c>
      <c r="C256" s="34">
        <v>468000000</v>
      </c>
      <c r="D256" s="160"/>
      <c r="E256" s="160"/>
      <c r="F256" s="22">
        <f>SUM(C256:E256)</f>
        <v>468000000</v>
      </c>
      <c r="G256" s="139"/>
      <c r="H256" s="144" t="s">
        <v>7</v>
      </c>
      <c r="I256" s="144"/>
      <c r="J256" s="144"/>
      <c r="K256" s="144"/>
      <c r="L256" s="23"/>
      <c r="M256" s="145">
        <f t="shared" ref="M256:M260" si="71">(L256/$L$260)</f>
        <v>0</v>
      </c>
    </row>
    <row r="257" spans="1:13" ht="12" x14ac:dyDescent="0.2">
      <c r="A257" s="253"/>
      <c r="B257" s="162" t="s">
        <v>363</v>
      </c>
      <c r="C257" s="34">
        <v>350100000</v>
      </c>
      <c r="D257" s="160"/>
      <c r="E257" s="160"/>
      <c r="F257" s="22">
        <f t="shared" ref="F257:F264" si="72">SUM(C257:E257)</f>
        <v>350100000</v>
      </c>
      <c r="G257" s="139"/>
      <c r="H257" s="144" t="s">
        <v>8</v>
      </c>
      <c r="I257" s="144"/>
      <c r="J257" s="144"/>
      <c r="K257" s="144"/>
      <c r="L257" s="23"/>
      <c r="M257" s="145">
        <f t="shared" si="71"/>
        <v>0</v>
      </c>
    </row>
    <row r="258" spans="1:13" x14ac:dyDescent="0.2">
      <c r="A258" s="253"/>
      <c r="B258" s="163" t="s">
        <v>364</v>
      </c>
      <c r="C258" s="34">
        <v>210000000</v>
      </c>
      <c r="D258" s="160"/>
      <c r="E258" s="160"/>
      <c r="F258" s="22">
        <f t="shared" si="72"/>
        <v>210000000</v>
      </c>
      <c r="G258" s="139"/>
      <c r="H258" s="144" t="s">
        <v>9</v>
      </c>
      <c r="I258" s="23"/>
      <c r="J258" s="144"/>
      <c r="K258" s="144"/>
      <c r="L258" s="23">
        <f>SUM(I258:K258)</f>
        <v>0</v>
      </c>
      <c r="M258" s="145">
        <f t="shared" si="71"/>
        <v>0</v>
      </c>
    </row>
    <row r="259" spans="1:13" ht="12" x14ac:dyDescent="0.2">
      <c r="A259" s="253"/>
      <c r="B259" s="164" t="s">
        <v>365</v>
      </c>
      <c r="C259" s="34">
        <v>25000000</v>
      </c>
      <c r="D259" s="160"/>
      <c r="E259" s="160"/>
      <c r="F259" s="22">
        <f t="shared" si="72"/>
        <v>25000000</v>
      </c>
      <c r="G259" s="139"/>
      <c r="H259" s="144" t="s">
        <v>30</v>
      </c>
      <c r="I259" s="144"/>
      <c r="J259" s="144"/>
      <c r="K259" s="144"/>
      <c r="L259" s="23"/>
      <c r="M259" s="145">
        <f t="shared" si="71"/>
        <v>0</v>
      </c>
    </row>
    <row r="260" spans="1:13" ht="36" x14ac:dyDescent="0.2">
      <c r="A260" s="253"/>
      <c r="B260" s="162" t="s">
        <v>366</v>
      </c>
      <c r="C260" s="34">
        <v>412810000</v>
      </c>
      <c r="D260" s="160"/>
      <c r="E260" s="160"/>
      <c r="F260" s="22">
        <f t="shared" si="72"/>
        <v>412810000</v>
      </c>
      <c r="G260" s="139"/>
      <c r="H260" s="144" t="s">
        <v>17</v>
      </c>
      <c r="I260" s="23">
        <f>SUM(I255:I259)</f>
        <v>2940910000</v>
      </c>
      <c r="J260" s="23">
        <f t="shared" ref="J260:L260" si="73">SUM(J255:J259)</f>
        <v>0</v>
      </c>
      <c r="K260" s="23">
        <f t="shared" si="73"/>
        <v>1600000000</v>
      </c>
      <c r="L260" s="23">
        <f t="shared" si="73"/>
        <v>4540910000</v>
      </c>
      <c r="M260" s="145">
        <f t="shared" si="71"/>
        <v>1</v>
      </c>
    </row>
    <row r="261" spans="1:13" ht="24" x14ac:dyDescent="0.2">
      <c r="A261" s="253"/>
      <c r="B261" s="162" t="s">
        <v>367</v>
      </c>
      <c r="C261" s="34">
        <v>675000000</v>
      </c>
      <c r="D261" s="160"/>
      <c r="E261" s="160"/>
      <c r="F261" s="22">
        <f t="shared" si="72"/>
        <v>675000000</v>
      </c>
      <c r="G261" s="139"/>
      <c r="H261" s="138"/>
      <c r="I261" s="41"/>
      <c r="J261" s="41"/>
      <c r="K261" s="41"/>
      <c r="L261" s="41"/>
      <c r="M261" s="167"/>
    </row>
    <row r="262" spans="1:13" ht="36" x14ac:dyDescent="0.2">
      <c r="A262" s="253"/>
      <c r="B262" s="162" t="s">
        <v>368</v>
      </c>
      <c r="C262" s="37">
        <v>500000000</v>
      </c>
      <c r="D262" s="37"/>
      <c r="E262" s="37"/>
      <c r="F262" s="22">
        <f t="shared" si="72"/>
        <v>500000000</v>
      </c>
      <c r="G262" s="139"/>
      <c r="H262" s="138"/>
      <c r="I262" s="41"/>
      <c r="J262" s="41"/>
      <c r="K262" s="41"/>
      <c r="L262" s="41"/>
      <c r="M262" s="167"/>
    </row>
    <row r="263" spans="1:13" ht="36" x14ac:dyDescent="0.2">
      <c r="A263" s="253"/>
      <c r="B263" s="162" t="s">
        <v>368</v>
      </c>
      <c r="C263" s="37">
        <v>300000000</v>
      </c>
      <c r="D263" s="37"/>
      <c r="E263" s="37"/>
      <c r="F263" s="22">
        <f t="shared" si="72"/>
        <v>300000000</v>
      </c>
      <c r="G263" s="139"/>
      <c r="H263" s="138"/>
      <c r="I263" s="41"/>
      <c r="J263" s="41"/>
      <c r="K263" s="41"/>
      <c r="L263" s="41"/>
      <c r="M263" s="167"/>
    </row>
    <row r="264" spans="1:13" ht="24" x14ac:dyDescent="0.2">
      <c r="A264" s="253"/>
      <c r="B264" s="162" t="s">
        <v>369</v>
      </c>
      <c r="C264" s="160">
        <v>0</v>
      </c>
      <c r="D264" s="37"/>
      <c r="E264" s="37">
        <v>1600000000</v>
      </c>
      <c r="F264" s="22">
        <f t="shared" si="72"/>
        <v>1600000000</v>
      </c>
      <c r="G264" s="139"/>
      <c r="H264" s="139"/>
      <c r="I264" s="139"/>
      <c r="J264" s="139"/>
      <c r="K264" s="139"/>
      <c r="L264" s="139"/>
      <c r="M264" s="139"/>
    </row>
    <row r="265" spans="1:13" x14ac:dyDescent="0.2">
      <c r="A265" s="51"/>
      <c r="B265" s="144" t="s">
        <v>17</v>
      </c>
      <c r="C265" s="23">
        <f>SUM(C256:C264)</f>
        <v>2940910000</v>
      </c>
      <c r="D265" s="23">
        <f t="shared" ref="D265:E265" si="74">SUM(D256:D264)</f>
        <v>0</v>
      </c>
      <c r="E265" s="23">
        <f t="shared" si="74"/>
        <v>1600000000</v>
      </c>
      <c r="F265" s="22">
        <f>SUM(C265:E265)</f>
        <v>4540910000</v>
      </c>
      <c r="G265" s="139"/>
      <c r="H265" s="139"/>
      <c r="I265" s="139"/>
      <c r="J265" s="139"/>
      <c r="K265" s="139"/>
      <c r="L265" s="139"/>
      <c r="M265" s="139"/>
    </row>
    <row r="266" spans="1:13" x14ac:dyDescent="0.2">
      <c r="A266" s="51"/>
      <c r="B266" s="138"/>
      <c r="C266" s="41"/>
      <c r="D266" s="41"/>
      <c r="E266" s="41"/>
      <c r="F266" s="168"/>
      <c r="G266" s="139"/>
      <c r="H266" s="139"/>
      <c r="I266" s="139"/>
      <c r="J266" s="139"/>
      <c r="K266" s="139"/>
      <c r="L266" s="139"/>
      <c r="M266" s="139"/>
    </row>
    <row r="267" spans="1:13" x14ac:dyDescent="0.2">
      <c r="A267" s="51"/>
      <c r="B267" s="138"/>
      <c r="C267" s="41"/>
      <c r="D267" s="41"/>
      <c r="E267" s="41"/>
      <c r="F267" s="168"/>
      <c r="G267" s="139"/>
      <c r="H267" s="139"/>
      <c r="I267" s="139"/>
      <c r="J267" s="139"/>
      <c r="K267" s="139"/>
      <c r="L267" s="139"/>
      <c r="M267" s="139"/>
    </row>
    <row r="268" spans="1:13" ht="22.5" customHeight="1" x14ac:dyDescent="0.2">
      <c r="A268" s="285" t="s">
        <v>461</v>
      </c>
      <c r="B268" s="256" t="s">
        <v>445</v>
      </c>
      <c r="C268" s="256"/>
      <c r="D268" s="256"/>
      <c r="E268" s="256"/>
      <c r="F268" s="256"/>
      <c r="G268" s="159"/>
      <c r="H268" s="256" t="s">
        <v>180</v>
      </c>
      <c r="I268" s="256"/>
      <c r="J268" s="256"/>
      <c r="K268" s="256"/>
      <c r="L268" s="256"/>
      <c r="M268" s="256"/>
    </row>
    <row r="269" spans="1:13" x14ac:dyDescent="0.2">
      <c r="A269" s="285"/>
      <c r="B269" s="272" t="s">
        <v>18</v>
      </c>
      <c r="C269" s="277" t="s">
        <v>0</v>
      </c>
      <c r="D269" s="277"/>
      <c r="E269" s="277"/>
      <c r="F269" s="272" t="s">
        <v>4</v>
      </c>
      <c r="G269" s="159"/>
      <c r="H269" s="140" t="s">
        <v>5</v>
      </c>
      <c r="I269" s="141" t="s">
        <v>10</v>
      </c>
      <c r="J269" s="141" t="s">
        <v>20</v>
      </c>
      <c r="K269" s="141" t="s">
        <v>21</v>
      </c>
      <c r="L269" s="142" t="s">
        <v>17</v>
      </c>
      <c r="M269" s="143" t="s">
        <v>19</v>
      </c>
    </row>
    <row r="270" spans="1:13" x14ac:dyDescent="0.2">
      <c r="A270" s="285"/>
      <c r="B270" s="272"/>
      <c r="C270" s="146" t="s">
        <v>1</v>
      </c>
      <c r="D270" s="146" t="s">
        <v>2</v>
      </c>
      <c r="E270" s="146" t="s">
        <v>3</v>
      </c>
      <c r="F270" s="272"/>
      <c r="G270" s="159"/>
      <c r="H270" s="160" t="s">
        <v>6</v>
      </c>
      <c r="I270" s="37">
        <f>C278</f>
        <v>703000000</v>
      </c>
      <c r="J270" s="160"/>
      <c r="K270" s="37">
        <f>E278</f>
        <v>97000000</v>
      </c>
      <c r="L270" s="37">
        <f>SUM(I270:K270)</f>
        <v>800000000</v>
      </c>
      <c r="M270" s="161">
        <f>(L270/$L$275)</f>
        <v>1</v>
      </c>
    </row>
    <row r="271" spans="1:13" ht="25.5" x14ac:dyDescent="0.2">
      <c r="A271" s="285"/>
      <c r="B271" s="169" t="s">
        <v>370</v>
      </c>
      <c r="C271" s="34">
        <v>288000000</v>
      </c>
      <c r="D271" s="160"/>
      <c r="E271" s="160"/>
      <c r="F271" s="34">
        <f>SUM(C271:E271)</f>
        <v>288000000</v>
      </c>
      <c r="G271" s="159"/>
      <c r="H271" s="160" t="s">
        <v>7</v>
      </c>
      <c r="I271" s="160"/>
      <c r="J271" s="160"/>
      <c r="K271" s="160"/>
      <c r="L271" s="37"/>
      <c r="M271" s="161">
        <f t="shared" ref="M271:M275" si="75">(L271/$L$275)</f>
        <v>0</v>
      </c>
    </row>
    <row r="272" spans="1:13" ht="25.5" x14ac:dyDescent="0.2">
      <c r="A272" s="285"/>
      <c r="B272" s="169" t="s">
        <v>371</v>
      </c>
      <c r="C272" s="34">
        <v>250000000</v>
      </c>
      <c r="D272" s="160"/>
      <c r="E272" s="160"/>
      <c r="F272" s="34">
        <f t="shared" ref="F272:F278" si="76">SUM(C272:E272)</f>
        <v>250000000</v>
      </c>
      <c r="G272" s="159"/>
      <c r="H272" s="160" t="s">
        <v>8</v>
      </c>
      <c r="I272" s="160"/>
      <c r="J272" s="160"/>
      <c r="K272" s="160"/>
      <c r="L272" s="37"/>
      <c r="M272" s="161">
        <f t="shared" si="75"/>
        <v>0</v>
      </c>
    </row>
    <row r="273" spans="1:13" ht="25.5" x14ac:dyDescent="0.2">
      <c r="A273" s="285"/>
      <c r="B273" s="169" t="s">
        <v>372</v>
      </c>
      <c r="C273" s="34">
        <v>50000000</v>
      </c>
      <c r="D273" s="160"/>
      <c r="E273" s="160"/>
      <c r="F273" s="34">
        <f t="shared" si="76"/>
        <v>50000000</v>
      </c>
      <c r="G273" s="159"/>
      <c r="H273" s="160" t="s">
        <v>9</v>
      </c>
      <c r="I273" s="37"/>
      <c r="J273" s="160"/>
      <c r="K273" s="160"/>
      <c r="L273" s="37"/>
      <c r="M273" s="161">
        <f t="shared" si="75"/>
        <v>0</v>
      </c>
    </row>
    <row r="274" spans="1:13" ht="12.75" x14ac:dyDescent="0.2">
      <c r="A274" s="285"/>
      <c r="B274" s="170" t="s">
        <v>80</v>
      </c>
      <c r="C274" s="34">
        <v>50000000</v>
      </c>
      <c r="D274" s="160"/>
      <c r="E274" s="160"/>
      <c r="F274" s="34">
        <f t="shared" si="76"/>
        <v>50000000</v>
      </c>
      <c r="G274" s="159"/>
      <c r="H274" s="160" t="s">
        <v>30</v>
      </c>
      <c r="I274" s="160"/>
      <c r="J274" s="160"/>
      <c r="K274" s="160"/>
      <c r="L274" s="37"/>
      <c r="M274" s="161">
        <f t="shared" si="75"/>
        <v>0</v>
      </c>
    </row>
    <row r="275" spans="1:13" ht="25.5" x14ac:dyDescent="0.2">
      <c r="A275" s="285"/>
      <c r="B275" s="169" t="s">
        <v>373</v>
      </c>
      <c r="C275" s="34">
        <v>50000000</v>
      </c>
      <c r="D275" s="160"/>
      <c r="E275" s="160"/>
      <c r="F275" s="34">
        <f t="shared" si="76"/>
        <v>50000000</v>
      </c>
      <c r="G275" s="159"/>
      <c r="H275" s="160" t="s">
        <v>17</v>
      </c>
      <c r="I275" s="37">
        <f>SUM(I270:I274)</f>
        <v>703000000</v>
      </c>
      <c r="J275" s="37">
        <f t="shared" ref="J275" si="77">SUM(J270:J274)</f>
        <v>0</v>
      </c>
      <c r="K275" s="37">
        <f>SUM(K270:K274)</f>
        <v>97000000</v>
      </c>
      <c r="L275" s="37">
        <f>SUM(I275:K275)</f>
        <v>800000000</v>
      </c>
      <c r="M275" s="161">
        <f t="shared" si="75"/>
        <v>1</v>
      </c>
    </row>
    <row r="276" spans="1:13" ht="12.75" x14ac:dyDescent="0.2">
      <c r="A276" s="285"/>
      <c r="B276" s="170" t="s">
        <v>375</v>
      </c>
      <c r="C276" s="6">
        <v>0</v>
      </c>
      <c r="D276" s="160"/>
      <c r="E276" s="34">
        <v>97000000</v>
      </c>
      <c r="F276" s="34">
        <f t="shared" si="76"/>
        <v>97000000</v>
      </c>
      <c r="G276" s="159"/>
      <c r="H276" s="159"/>
      <c r="I276" s="159"/>
      <c r="J276" s="159"/>
      <c r="K276" s="159"/>
      <c r="L276" s="159"/>
      <c r="M276" s="159"/>
    </row>
    <row r="277" spans="1:13" ht="12.75" x14ac:dyDescent="0.2">
      <c r="A277" s="78"/>
      <c r="B277" s="170" t="s">
        <v>374</v>
      </c>
      <c r="C277" s="37">
        <v>15000000</v>
      </c>
      <c r="D277" s="37"/>
      <c r="E277" s="37"/>
      <c r="F277" s="34">
        <f t="shared" si="76"/>
        <v>15000000</v>
      </c>
      <c r="G277" s="159"/>
      <c r="H277" s="159"/>
      <c r="I277" s="159"/>
      <c r="J277" s="159"/>
      <c r="K277" s="159"/>
      <c r="L277" s="159"/>
      <c r="M277" s="159"/>
    </row>
    <row r="278" spans="1:13" x14ac:dyDescent="0.2">
      <c r="A278" s="78"/>
      <c r="B278" s="160" t="s">
        <v>17</v>
      </c>
      <c r="C278" s="37">
        <f>SUM(C271:C277)</f>
        <v>703000000</v>
      </c>
      <c r="D278" s="37">
        <f>SUM(D271:D277)</f>
        <v>0</v>
      </c>
      <c r="E278" s="37">
        <f>SUM(E271:E277)</f>
        <v>97000000</v>
      </c>
      <c r="F278" s="34">
        <f t="shared" si="76"/>
        <v>800000000</v>
      </c>
      <c r="G278" s="159"/>
      <c r="H278" s="159"/>
      <c r="I278" s="159"/>
      <c r="J278" s="159"/>
      <c r="K278" s="159"/>
      <c r="L278" s="159"/>
      <c r="M278" s="159"/>
    </row>
    <row r="279" spans="1:13" x14ac:dyDescent="0.2">
      <c r="A279" s="78"/>
      <c r="B279" s="139"/>
      <c r="C279" s="139"/>
      <c r="D279" s="139"/>
      <c r="E279" s="139"/>
      <c r="F279" s="139"/>
      <c r="G279" s="139"/>
      <c r="H279" s="279" t="s">
        <v>402</v>
      </c>
      <c r="I279" s="280"/>
      <c r="J279" s="280"/>
      <c r="K279" s="280"/>
      <c r="L279" s="280"/>
      <c r="M279" s="281"/>
    </row>
    <row r="280" spans="1:13" x14ac:dyDescent="0.2">
      <c r="A280" s="78" t="s">
        <v>403</v>
      </c>
      <c r="B280" s="278" t="s">
        <v>402</v>
      </c>
      <c r="C280" s="278"/>
      <c r="D280" s="278"/>
      <c r="E280" s="278"/>
      <c r="F280" s="278"/>
      <c r="G280" s="139"/>
      <c r="H280" s="140" t="s">
        <v>5</v>
      </c>
      <c r="I280" s="141" t="s">
        <v>10</v>
      </c>
      <c r="J280" s="141" t="s">
        <v>20</v>
      </c>
      <c r="K280" s="141" t="s">
        <v>21</v>
      </c>
      <c r="L280" s="142" t="s">
        <v>17</v>
      </c>
      <c r="M280" s="143" t="s">
        <v>19</v>
      </c>
    </row>
    <row r="281" spans="1:13" x14ac:dyDescent="0.2">
      <c r="A281" s="78"/>
      <c r="B281" s="272" t="s">
        <v>182</v>
      </c>
      <c r="C281" s="277" t="s">
        <v>0</v>
      </c>
      <c r="D281" s="277"/>
      <c r="E281" s="277"/>
      <c r="F281" s="272" t="s">
        <v>4</v>
      </c>
      <c r="G281" s="139"/>
      <c r="H281" s="144" t="s">
        <v>6</v>
      </c>
      <c r="I281" s="144"/>
      <c r="J281" s="144"/>
      <c r="K281" s="23">
        <f>E283</f>
        <v>480000000</v>
      </c>
      <c r="L281" s="23">
        <f>SUM(I281:K281)</f>
        <v>480000000</v>
      </c>
      <c r="M281" s="145">
        <f>(K281/$L$286)</f>
        <v>1</v>
      </c>
    </row>
    <row r="282" spans="1:13" x14ac:dyDescent="0.2">
      <c r="A282" s="78"/>
      <c r="B282" s="272"/>
      <c r="C282" s="146" t="s">
        <v>1</v>
      </c>
      <c r="D282" s="146" t="s">
        <v>2</v>
      </c>
      <c r="E282" s="146" t="s">
        <v>3</v>
      </c>
      <c r="F282" s="272"/>
      <c r="G282" s="139"/>
      <c r="H282" s="144" t="s">
        <v>7</v>
      </c>
      <c r="I282" s="144"/>
      <c r="J282" s="144"/>
      <c r="K282" s="144"/>
      <c r="L282" s="144"/>
      <c r="M282" s="145">
        <f t="shared" ref="M282:M286" si="78">(K282/$L$286)</f>
        <v>0</v>
      </c>
    </row>
    <row r="283" spans="1:13" ht="25.5" x14ac:dyDescent="0.2">
      <c r="A283" s="78"/>
      <c r="B283" s="169" t="s">
        <v>376</v>
      </c>
      <c r="C283" s="22"/>
      <c r="D283" s="144"/>
      <c r="E283" s="34">
        <v>480000000</v>
      </c>
      <c r="F283" s="23">
        <f>SUM(C283:E283)</f>
        <v>480000000</v>
      </c>
      <c r="G283" s="139"/>
      <c r="H283" s="144" t="s">
        <v>8</v>
      </c>
      <c r="I283" s="144"/>
      <c r="J283" s="144"/>
      <c r="K283" s="144"/>
      <c r="L283" s="144"/>
      <c r="M283" s="145">
        <f t="shared" si="78"/>
        <v>0</v>
      </c>
    </row>
    <row r="284" spans="1:13" x14ac:dyDescent="0.2">
      <c r="A284" s="78"/>
      <c r="B284" s="144" t="s">
        <v>17</v>
      </c>
      <c r="C284" s="22">
        <f>SUM(C283)</f>
        <v>0</v>
      </c>
      <c r="D284" s="22">
        <f t="shared" ref="D284:F284" si="79">SUM(D283)</f>
        <v>0</v>
      </c>
      <c r="E284" s="22">
        <f t="shared" si="79"/>
        <v>480000000</v>
      </c>
      <c r="F284" s="22">
        <f t="shared" si="79"/>
        <v>480000000</v>
      </c>
      <c r="G284" s="139"/>
      <c r="H284" s="144" t="s">
        <v>9</v>
      </c>
      <c r="I284" s="144"/>
      <c r="J284" s="144"/>
      <c r="K284" s="144"/>
      <c r="L284" s="144"/>
      <c r="M284" s="145">
        <f t="shared" si="78"/>
        <v>0</v>
      </c>
    </row>
    <row r="285" spans="1:13" x14ac:dyDescent="0.2">
      <c r="A285" s="51"/>
      <c r="B285" s="148"/>
      <c r="C285" s="148"/>
      <c r="D285" s="138"/>
      <c r="E285" s="138"/>
      <c r="F285" s="138"/>
      <c r="G285" s="139"/>
      <c r="H285" s="144" t="s">
        <v>30</v>
      </c>
      <c r="I285" s="144"/>
      <c r="J285" s="144"/>
      <c r="K285" s="144"/>
      <c r="L285" s="144"/>
      <c r="M285" s="145">
        <f t="shared" si="78"/>
        <v>0</v>
      </c>
    </row>
    <row r="286" spans="1:13" x14ac:dyDescent="0.2">
      <c r="A286" s="51"/>
      <c r="B286" s="139"/>
      <c r="C286" s="139"/>
      <c r="D286" s="139"/>
      <c r="E286" s="139"/>
      <c r="F286" s="139"/>
      <c r="G286" s="139"/>
      <c r="H286" s="144" t="s">
        <v>17</v>
      </c>
      <c r="I286" s="23">
        <f>SUM(I281:I285)</f>
        <v>0</v>
      </c>
      <c r="J286" s="23">
        <f t="shared" ref="J286:L286" si="80">SUM(J281:J285)</f>
        <v>0</v>
      </c>
      <c r="K286" s="23">
        <f t="shared" si="80"/>
        <v>480000000</v>
      </c>
      <c r="L286" s="23">
        <f t="shared" si="80"/>
        <v>480000000</v>
      </c>
      <c r="M286" s="145">
        <f t="shared" si="78"/>
        <v>1</v>
      </c>
    </row>
    <row r="287" spans="1:13" x14ac:dyDescent="0.2">
      <c r="A287" s="51"/>
      <c r="B287" s="138"/>
      <c r="C287" s="138"/>
      <c r="D287" s="138"/>
      <c r="E287" s="138"/>
      <c r="F287" s="138"/>
      <c r="G287" s="138"/>
      <c r="H287" s="138"/>
      <c r="I287" s="139"/>
      <c r="J287" s="139"/>
      <c r="K287" s="139"/>
      <c r="L287" s="139"/>
      <c r="M287" s="139"/>
    </row>
    <row r="288" spans="1:13" x14ac:dyDescent="0.2">
      <c r="A288" s="51"/>
      <c r="B288" s="7"/>
      <c r="C288" s="7"/>
      <c r="D288" s="7"/>
      <c r="E288" s="7"/>
      <c r="F288" s="7"/>
      <c r="G288" s="7"/>
      <c r="H288" s="7"/>
    </row>
    <row r="289" spans="1:13" ht="22.5" customHeight="1" x14ac:dyDescent="0.2">
      <c r="A289" s="253" t="s">
        <v>462</v>
      </c>
      <c r="B289" s="256" t="s">
        <v>420</v>
      </c>
      <c r="C289" s="256"/>
      <c r="D289" s="256"/>
      <c r="E289" s="256"/>
      <c r="F289" s="256"/>
      <c r="G289" s="139"/>
      <c r="H289" s="247" t="s">
        <v>200</v>
      </c>
      <c r="I289" s="247"/>
      <c r="J289" s="247"/>
      <c r="K289" s="247"/>
      <c r="L289" s="247"/>
      <c r="M289" s="247"/>
    </row>
    <row r="290" spans="1:13" x14ac:dyDescent="0.2">
      <c r="A290" s="253"/>
      <c r="B290" s="272" t="s">
        <v>18</v>
      </c>
      <c r="C290" s="277" t="s">
        <v>0</v>
      </c>
      <c r="D290" s="277"/>
      <c r="E290" s="277"/>
      <c r="F290" s="272" t="s">
        <v>4</v>
      </c>
      <c r="G290" s="139"/>
      <c r="H290" s="140" t="s">
        <v>5</v>
      </c>
      <c r="I290" s="141" t="s">
        <v>10</v>
      </c>
      <c r="J290" s="141" t="s">
        <v>20</v>
      </c>
      <c r="K290" s="141" t="s">
        <v>21</v>
      </c>
      <c r="L290" s="142" t="s">
        <v>17</v>
      </c>
      <c r="M290" s="143" t="s">
        <v>19</v>
      </c>
    </row>
    <row r="291" spans="1:13" x14ac:dyDescent="0.2">
      <c r="A291" s="253"/>
      <c r="B291" s="272"/>
      <c r="C291" s="146" t="s">
        <v>1</v>
      </c>
      <c r="D291" s="146" t="s">
        <v>2</v>
      </c>
      <c r="E291" s="146" t="s">
        <v>3</v>
      </c>
      <c r="F291" s="272"/>
      <c r="G291" s="139"/>
      <c r="H291" s="144" t="s">
        <v>6</v>
      </c>
      <c r="I291" s="23">
        <f>C303</f>
        <v>3888600000</v>
      </c>
      <c r="J291" s="144"/>
      <c r="K291" s="23">
        <f>E303</f>
        <v>100000000</v>
      </c>
      <c r="L291" s="23">
        <f>SUM(I291:K291)</f>
        <v>3988600000</v>
      </c>
      <c r="M291" s="145">
        <f>(L291/$L$296)</f>
        <v>1</v>
      </c>
    </row>
    <row r="292" spans="1:13" ht="24" x14ac:dyDescent="0.2">
      <c r="A292" s="253"/>
      <c r="B292" s="171" t="s">
        <v>377</v>
      </c>
      <c r="C292" s="22">
        <v>1078000000</v>
      </c>
      <c r="D292" s="144"/>
      <c r="E292" s="144"/>
      <c r="F292" s="22">
        <f>SUM(C292:E292)</f>
        <v>1078000000</v>
      </c>
      <c r="G292" s="139"/>
      <c r="H292" s="144" t="s">
        <v>7</v>
      </c>
      <c r="I292" s="144"/>
      <c r="J292" s="144"/>
      <c r="K292" s="144"/>
      <c r="L292" s="23"/>
      <c r="M292" s="145">
        <f t="shared" ref="M292:M296" si="81">(L292/$L$296)</f>
        <v>0</v>
      </c>
    </row>
    <row r="293" spans="1:13" ht="22.5" x14ac:dyDescent="0.2">
      <c r="A293" s="253"/>
      <c r="B293" s="147" t="s">
        <v>378</v>
      </c>
      <c r="C293" s="22">
        <v>8000000</v>
      </c>
      <c r="D293" s="144"/>
      <c r="E293" s="144"/>
      <c r="F293" s="22">
        <f t="shared" ref="F293:F302" si="82">SUM(C293:E293)</f>
        <v>8000000</v>
      </c>
      <c r="G293" s="139"/>
      <c r="H293" s="144" t="s">
        <v>8</v>
      </c>
      <c r="I293" s="144"/>
      <c r="J293" s="144"/>
      <c r="K293" s="144"/>
      <c r="L293" s="23"/>
      <c r="M293" s="145">
        <f t="shared" si="81"/>
        <v>0</v>
      </c>
    </row>
    <row r="294" spans="1:13" ht="11.25" customHeight="1" x14ac:dyDescent="0.2">
      <c r="A294" s="253"/>
      <c r="B294" s="147" t="s">
        <v>379</v>
      </c>
      <c r="C294" s="22">
        <v>235000000</v>
      </c>
      <c r="D294" s="144"/>
      <c r="E294" s="144"/>
      <c r="F294" s="22">
        <f t="shared" si="82"/>
        <v>235000000</v>
      </c>
      <c r="G294" s="139"/>
      <c r="H294" s="144" t="s">
        <v>9</v>
      </c>
      <c r="I294" s="23"/>
      <c r="J294" s="144"/>
      <c r="K294" s="144"/>
      <c r="L294" s="23"/>
      <c r="M294" s="145">
        <f t="shared" si="81"/>
        <v>0</v>
      </c>
    </row>
    <row r="295" spans="1:13" x14ac:dyDescent="0.2">
      <c r="A295" s="253"/>
      <c r="B295" s="147" t="s">
        <v>380</v>
      </c>
      <c r="C295" s="22">
        <v>470000000</v>
      </c>
      <c r="D295" s="144"/>
      <c r="E295" s="144"/>
      <c r="F295" s="22">
        <f t="shared" si="82"/>
        <v>470000000</v>
      </c>
      <c r="G295" s="139"/>
      <c r="H295" s="144" t="s">
        <v>30</v>
      </c>
      <c r="I295" s="144"/>
      <c r="J295" s="144"/>
      <c r="K295" s="144"/>
      <c r="L295" s="23"/>
      <c r="M295" s="145">
        <f t="shared" si="81"/>
        <v>0</v>
      </c>
    </row>
    <row r="296" spans="1:13" ht="45" x14ac:dyDescent="0.2">
      <c r="A296" s="253"/>
      <c r="B296" s="147" t="s">
        <v>381</v>
      </c>
      <c r="C296" s="22">
        <v>500000000</v>
      </c>
      <c r="D296" s="144"/>
      <c r="E296" s="144"/>
      <c r="F296" s="22">
        <f t="shared" si="82"/>
        <v>500000000</v>
      </c>
      <c r="G296" s="139"/>
      <c r="H296" s="144" t="s">
        <v>17</v>
      </c>
      <c r="I296" s="23">
        <f>SUM(I291:I294)</f>
        <v>3888600000</v>
      </c>
      <c r="J296" s="23">
        <f t="shared" ref="J296:L296" si="83">SUM(J291:J294)</f>
        <v>0</v>
      </c>
      <c r="K296" s="23">
        <f t="shared" si="83"/>
        <v>100000000</v>
      </c>
      <c r="L296" s="23">
        <f t="shared" si="83"/>
        <v>3988600000</v>
      </c>
      <c r="M296" s="145">
        <f t="shared" si="81"/>
        <v>1</v>
      </c>
    </row>
    <row r="297" spans="1:13" ht="22.5" x14ac:dyDescent="0.2">
      <c r="A297" s="253"/>
      <c r="B297" s="147" t="s">
        <v>382</v>
      </c>
      <c r="C297" s="22">
        <v>1000000000</v>
      </c>
      <c r="D297" s="144"/>
      <c r="E297" s="144"/>
      <c r="F297" s="22">
        <f t="shared" si="82"/>
        <v>1000000000</v>
      </c>
      <c r="G297" s="139"/>
      <c r="H297" s="138"/>
      <c r="I297" s="41"/>
      <c r="J297" s="41"/>
      <c r="K297" s="41"/>
      <c r="L297" s="41"/>
      <c r="M297" s="167"/>
    </row>
    <row r="298" spans="1:13" ht="22.5" x14ac:dyDescent="0.2">
      <c r="A298" s="253"/>
      <c r="B298" s="147" t="s">
        <v>383</v>
      </c>
      <c r="C298" s="22">
        <v>320000000</v>
      </c>
      <c r="D298" s="144"/>
      <c r="E298" s="144"/>
      <c r="F298" s="22">
        <f t="shared" si="82"/>
        <v>320000000</v>
      </c>
      <c r="G298" s="139"/>
      <c r="H298" s="138"/>
      <c r="I298" s="41"/>
      <c r="J298" s="41"/>
      <c r="K298" s="41"/>
      <c r="L298" s="41"/>
      <c r="M298" s="167"/>
    </row>
    <row r="299" spans="1:13" ht="11.25" customHeight="1" x14ac:dyDescent="0.2">
      <c r="A299" s="253"/>
      <c r="B299" s="172" t="s">
        <v>384</v>
      </c>
      <c r="C299" s="22">
        <v>15000000</v>
      </c>
      <c r="D299" s="144"/>
      <c r="E299" s="144"/>
      <c r="F299" s="22">
        <f t="shared" si="82"/>
        <v>15000000</v>
      </c>
      <c r="G299" s="139"/>
      <c r="H299" s="138"/>
      <c r="I299" s="41"/>
      <c r="J299" s="41"/>
      <c r="K299" s="41"/>
      <c r="L299" s="41"/>
      <c r="M299" s="167"/>
    </row>
    <row r="300" spans="1:13" ht="24" x14ac:dyDescent="0.2">
      <c r="A300" s="253"/>
      <c r="B300" s="171" t="s">
        <v>387</v>
      </c>
      <c r="C300" s="22">
        <v>162600000</v>
      </c>
      <c r="D300" s="144"/>
      <c r="E300" s="144"/>
      <c r="F300" s="22">
        <f t="shared" si="82"/>
        <v>162600000</v>
      </c>
      <c r="G300" s="139"/>
      <c r="H300" s="138"/>
      <c r="I300" s="41"/>
      <c r="J300" s="41"/>
      <c r="K300" s="41"/>
      <c r="L300" s="41"/>
      <c r="M300" s="167"/>
    </row>
    <row r="301" spans="1:13" ht="33.75" x14ac:dyDescent="0.2">
      <c r="A301" s="253"/>
      <c r="B301" s="147" t="s">
        <v>385</v>
      </c>
      <c r="C301" s="139">
        <v>0</v>
      </c>
      <c r="D301" s="144"/>
      <c r="E301" s="22">
        <v>100000000</v>
      </c>
      <c r="F301" s="22">
        <f>SUM(D301:E301)</f>
        <v>100000000</v>
      </c>
      <c r="G301" s="139"/>
      <c r="H301" s="138"/>
      <c r="I301" s="41"/>
      <c r="J301" s="41"/>
      <c r="K301" s="41"/>
      <c r="L301" s="41"/>
      <c r="M301" s="167"/>
    </row>
    <row r="302" spans="1:13" ht="33.75" x14ac:dyDescent="0.2">
      <c r="A302" s="253"/>
      <c r="B302" s="147" t="s">
        <v>386</v>
      </c>
      <c r="C302" s="22">
        <v>100000000</v>
      </c>
      <c r="D302" s="144"/>
      <c r="E302" s="144"/>
      <c r="F302" s="22">
        <f t="shared" si="82"/>
        <v>100000000</v>
      </c>
      <c r="G302" s="139"/>
      <c r="H302" s="138"/>
      <c r="I302" s="41"/>
      <c r="J302" s="41"/>
      <c r="K302" s="41"/>
      <c r="L302" s="41"/>
      <c r="M302" s="167"/>
    </row>
    <row r="303" spans="1:13" ht="11.25" customHeight="1" x14ac:dyDescent="0.2">
      <c r="A303" s="253"/>
      <c r="B303" s="144" t="s">
        <v>17</v>
      </c>
      <c r="C303" s="23">
        <f>SUM(C292:C302)</f>
        <v>3888600000</v>
      </c>
      <c r="D303" s="23">
        <f t="shared" ref="D303:E303" si="84">SUM(D292:D302)</f>
        <v>0</v>
      </c>
      <c r="E303" s="23">
        <f t="shared" si="84"/>
        <v>100000000</v>
      </c>
      <c r="F303" s="23">
        <f>SUM(F292:F302)</f>
        <v>3988600000</v>
      </c>
      <c r="G303" s="139"/>
      <c r="H303" s="139"/>
      <c r="I303" s="139"/>
      <c r="J303" s="139"/>
      <c r="K303" s="139"/>
      <c r="L303" s="139"/>
      <c r="M303" s="139"/>
    </row>
    <row r="304" spans="1:13" x14ac:dyDescent="0.2">
      <c r="B304" s="7"/>
      <c r="C304" s="7"/>
      <c r="D304" s="7"/>
      <c r="E304" s="7"/>
      <c r="F304" s="7"/>
      <c r="G304" s="7"/>
      <c r="H304" s="7"/>
    </row>
    <row r="305" spans="1:13" x14ac:dyDescent="0.2">
      <c r="A305" s="43"/>
      <c r="G305" s="7"/>
      <c r="H305" s="7"/>
    </row>
    <row r="306" spans="1:13" ht="23.25" customHeight="1" x14ac:dyDescent="0.2">
      <c r="A306" s="246">
        <v>20</v>
      </c>
      <c r="B306" s="274" t="s">
        <v>421</v>
      </c>
      <c r="C306" s="275"/>
      <c r="D306" s="275"/>
      <c r="E306" s="275"/>
      <c r="F306" s="276"/>
      <c r="H306" s="274" t="s">
        <v>72</v>
      </c>
      <c r="I306" s="275"/>
      <c r="J306" s="275"/>
      <c r="K306" s="275"/>
      <c r="L306" s="275"/>
      <c r="M306" s="276"/>
    </row>
    <row r="307" spans="1:13" x14ac:dyDescent="0.2">
      <c r="A307" s="246"/>
      <c r="B307" s="254" t="s">
        <v>18</v>
      </c>
      <c r="C307" s="255" t="s">
        <v>0</v>
      </c>
      <c r="D307" s="255"/>
      <c r="E307" s="255"/>
      <c r="F307" s="254" t="s">
        <v>4</v>
      </c>
      <c r="H307" s="12" t="s">
        <v>5</v>
      </c>
      <c r="I307" s="13" t="s">
        <v>10</v>
      </c>
      <c r="J307" s="13" t="s">
        <v>20</v>
      </c>
      <c r="K307" s="13" t="s">
        <v>21</v>
      </c>
      <c r="L307" s="14" t="s">
        <v>17</v>
      </c>
      <c r="M307" s="15" t="s">
        <v>19</v>
      </c>
    </row>
    <row r="308" spans="1:13" x14ac:dyDescent="0.2">
      <c r="A308" s="246"/>
      <c r="B308" s="254"/>
      <c r="C308" s="16" t="s">
        <v>1</v>
      </c>
      <c r="D308" s="16" t="s">
        <v>2</v>
      </c>
      <c r="E308" s="16" t="s">
        <v>3</v>
      </c>
      <c r="F308" s="254"/>
      <c r="H308" s="3" t="s">
        <v>6</v>
      </c>
      <c r="I308" s="4">
        <f>C309+C310+C311+C312+C313+C314+C315</f>
        <v>328000000</v>
      </c>
      <c r="J308" s="3"/>
      <c r="K308" s="3"/>
      <c r="L308" s="4">
        <f>SUM(I308:K308)</f>
        <v>328000000</v>
      </c>
      <c r="M308" s="5">
        <f t="shared" ref="M308:M313" si="85">(L308/$L$313)</f>
        <v>0.43733333333333335</v>
      </c>
    </row>
    <row r="309" spans="1:13" x14ac:dyDescent="0.2">
      <c r="A309" s="246"/>
      <c r="B309" s="1" t="s">
        <v>73</v>
      </c>
      <c r="C309" s="2">
        <v>32000000</v>
      </c>
      <c r="D309" s="3"/>
      <c r="E309" s="3"/>
      <c r="F309" s="2">
        <f>SUM(C309:E309)</f>
        <v>32000000</v>
      </c>
      <c r="H309" s="3" t="s">
        <v>7</v>
      </c>
      <c r="I309" s="3"/>
      <c r="J309" s="3"/>
      <c r="K309" s="3"/>
      <c r="L309" s="4"/>
      <c r="M309" s="5">
        <f t="shared" si="85"/>
        <v>0</v>
      </c>
    </row>
    <row r="310" spans="1:13" ht="24.75" customHeight="1" x14ac:dyDescent="0.2">
      <c r="A310" s="246"/>
      <c r="B310" s="8" t="s">
        <v>144</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46"/>
      <c r="B311" s="8" t="s">
        <v>74</v>
      </c>
      <c r="C311" s="2">
        <v>36000000</v>
      </c>
      <c r="D311" s="3"/>
      <c r="E311" s="3"/>
      <c r="F311" s="2">
        <f t="shared" si="86"/>
        <v>36000000</v>
      </c>
      <c r="H311" s="3" t="s">
        <v>9</v>
      </c>
      <c r="I311" s="4"/>
      <c r="J311" s="3"/>
      <c r="K311" s="3"/>
      <c r="L311" s="4"/>
      <c r="M311" s="5">
        <f t="shared" si="85"/>
        <v>0</v>
      </c>
    </row>
    <row r="312" spans="1:13" ht="22.5" x14ac:dyDescent="0.2">
      <c r="A312" s="246"/>
      <c r="B312" s="8" t="s">
        <v>75</v>
      </c>
      <c r="C312" s="2">
        <v>36000000</v>
      </c>
      <c r="D312" s="3"/>
      <c r="E312" s="3"/>
      <c r="F312" s="2">
        <f t="shared" si="86"/>
        <v>36000000</v>
      </c>
      <c r="H312" s="3" t="s">
        <v>30</v>
      </c>
      <c r="I312" s="3"/>
      <c r="J312" s="3"/>
      <c r="K312" s="3"/>
      <c r="L312" s="4"/>
      <c r="M312" s="5">
        <f t="shared" si="85"/>
        <v>0</v>
      </c>
    </row>
    <row r="313" spans="1:13" ht="22.5" x14ac:dyDescent="0.2">
      <c r="A313" s="246"/>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46"/>
      <c r="B314" s="3" t="s">
        <v>77</v>
      </c>
      <c r="C314" s="2">
        <v>36000000</v>
      </c>
      <c r="D314" s="3"/>
      <c r="E314" s="3"/>
      <c r="F314" s="2">
        <f t="shared" si="86"/>
        <v>36000000</v>
      </c>
    </row>
    <row r="315" spans="1:13" x14ac:dyDescent="0.2">
      <c r="A315" s="246"/>
      <c r="B315" s="3" t="s">
        <v>78</v>
      </c>
      <c r="C315" s="2">
        <v>80000000</v>
      </c>
      <c r="D315" s="2">
        <v>120000000</v>
      </c>
      <c r="E315" s="3"/>
      <c r="F315" s="2">
        <f>SUM(C315:E315)</f>
        <v>200000000</v>
      </c>
    </row>
    <row r="316" spans="1:13" x14ac:dyDescent="0.2">
      <c r="A316" s="246"/>
      <c r="B316" s="3" t="s">
        <v>79</v>
      </c>
      <c r="C316" s="3">
        <v>0</v>
      </c>
      <c r="D316" s="2">
        <v>216000000</v>
      </c>
      <c r="E316" s="3"/>
      <c r="F316" s="2">
        <f t="shared" si="86"/>
        <v>216000000</v>
      </c>
    </row>
    <row r="317" spans="1:13" x14ac:dyDescent="0.2">
      <c r="A317" s="246"/>
      <c r="B317" s="3" t="s">
        <v>80</v>
      </c>
      <c r="C317" s="3">
        <v>0</v>
      </c>
      <c r="D317" s="2">
        <v>32000000</v>
      </c>
      <c r="E317" s="3"/>
      <c r="F317" s="2">
        <f t="shared" si="86"/>
        <v>32000000</v>
      </c>
    </row>
    <row r="318" spans="1:13" ht="33.75" x14ac:dyDescent="0.2">
      <c r="A318" s="246"/>
      <c r="B318" s="9" t="s">
        <v>81</v>
      </c>
      <c r="C318" s="3">
        <v>0</v>
      </c>
      <c r="D318" s="20">
        <v>54000000</v>
      </c>
      <c r="E318" s="3"/>
      <c r="F318" s="2">
        <f>SUM(C318:E318)</f>
        <v>54000000</v>
      </c>
    </row>
    <row r="319" spans="1:13" x14ac:dyDescent="0.2">
      <c r="A319" s="246"/>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46">
        <v>21</v>
      </c>
      <c r="B322" s="257" t="s">
        <v>422</v>
      </c>
      <c r="C322" s="257"/>
      <c r="D322" s="257"/>
      <c r="E322" s="257"/>
      <c r="F322" s="257"/>
      <c r="H322" s="257" t="s">
        <v>82</v>
      </c>
      <c r="I322" s="257"/>
      <c r="J322" s="257"/>
      <c r="K322" s="257"/>
      <c r="L322" s="257"/>
      <c r="M322" s="257"/>
    </row>
    <row r="323" spans="1:13" x14ac:dyDescent="0.2">
      <c r="A323" s="246"/>
      <c r="B323" s="254" t="s">
        <v>18</v>
      </c>
      <c r="C323" s="255" t="s">
        <v>0</v>
      </c>
      <c r="D323" s="255"/>
      <c r="E323" s="255"/>
      <c r="F323" s="254" t="s">
        <v>4</v>
      </c>
      <c r="H323" s="12" t="s">
        <v>5</v>
      </c>
      <c r="I323" s="13" t="s">
        <v>10</v>
      </c>
      <c r="J323" s="13" t="s">
        <v>20</v>
      </c>
      <c r="K323" s="13" t="s">
        <v>21</v>
      </c>
      <c r="L323" s="14" t="s">
        <v>17</v>
      </c>
      <c r="M323" s="15" t="s">
        <v>19</v>
      </c>
    </row>
    <row r="324" spans="1:13" x14ac:dyDescent="0.2">
      <c r="A324" s="246"/>
      <c r="B324" s="254"/>
      <c r="C324" s="16" t="s">
        <v>1</v>
      </c>
      <c r="D324" s="16" t="s">
        <v>2</v>
      </c>
      <c r="E324" s="16" t="s">
        <v>3</v>
      </c>
      <c r="F324" s="254"/>
      <c r="H324" s="3" t="s">
        <v>6</v>
      </c>
      <c r="I324" s="4">
        <f>C325+C326+C327+C328+C330+C331+C332+C333+C334+C335</f>
        <v>370000000</v>
      </c>
      <c r="J324" s="3"/>
      <c r="K324" s="3"/>
      <c r="L324" s="4">
        <f>SUM(I324:K324)</f>
        <v>370000000</v>
      </c>
      <c r="M324" s="21">
        <f t="shared" ref="M324:M329" si="89">(L324/$L$329)</f>
        <v>0.92500000000000004</v>
      </c>
    </row>
    <row r="325" spans="1:13" x14ac:dyDescent="0.2">
      <c r="A325" s="246"/>
      <c r="B325" s="1" t="s">
        <v>83</v>
      </c>
      <c r="C325" s="2">
        <v>10000000</v>
      </c>
      <c r="D325" s="3"/>
      <c r="E325" s="3"/>
      <c r="F325" s="2">
        <f>SUM(C325:E325)</f>
        <v>10000000</v>
      </c>
      <c r="H325" s="3" t="s">
        <v>7</v>
      </c>
      <c r="I325" s="3"/>
      <c r="J325" s="3"/>
      <c r="K325" s="3"/>
      <c r="L325" s="4"/>
      <c r="M325" s="5">
        <f t="shared" si="89"/>
        <v>0</v>
      </c>
    </row>
    <row r="326" spans="1:13" x14ac:dyDescent="0.2">
      <c r="A326" s="246"/>
      <c r="B326" s="8" t="s">
        <v>84</v>
      </c>
      <c r="C326" s="2">
        <v>5000000</v>
      </c>
      <c r="D326" s="3"/>
      <c r="E326" s="3"/>
      <c r="F326" s="2">
        <f t="shared" ref="F326:F330" si="90">SUM(C326:E326)</f>
        <v>5000000</v>
      </c>
      <c r="H326" s="3" t="s">
        <v>8</v>
      </c>
      <c r="I326" s="3"/>
      <c r="J326" s="4"/>
      <c r="K326" s="3"/>
      <c r="L326" s="4"/>
      <c r="M326" s="5">
        <f t="shared" si="89"/>
        <v>0</v>
      </c>
    </row>
    <row r="327" spans="1:13" x14ac:dyDescent="0.2">
      <c r="A327" s="246"/>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46"/>
      <c r="B328" s="8" t="s">
        <v>86</v>
      </c>
      <c r="C328" s="2">
        <v>10000000</v>
      </c>
      <c r="D328" s="3"/>
      <c r="E328" s="3"/>
      <c r="F328" s="2">
        <f t="shared" si="90"/>
        <v>10000000</v>
      </c>
      <c r="H328" s="3" t="s">
        <v>30</v>
      </c>
      <c r="I328" s="3"/>
      <c r="J328" s="3"/>
      <c r="K328" s="3"/>
      <c r="L328" s="4"/>
      <c r="M328" s="5">
        <f t="shared" si="89"/>
        <v>0</v>
      </c>
    </row>
    <row r="329" spans="1:13" x14ac:dyDescent="0.2">
      <c r="A329" s="246"/>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46"/>
      <c r="B330" s="3" t="s">
        <v>87</v>
      </c>
      <c r="C330" s="2">
        <v>200000000</v>
      </c>
      <c r="D330" s="3"/>
      <c r="E330" s="3"/>
      <c r="F330" s="2">
        <f t="shared" si="90"/>
        <v>200000000</v>
      </c>
      <c r="L330" s="19"/>
    </row>
    <row r="331" spans="1:13" x14ac:dyDescent="0.2">
      <c r="A331" s="246"/>
      <c r="B331" s="3" t="s">
        <v>88</v>
      </c>
      <c r="C331" s="2">
        <v>88000000</v>
      </c>
      <c r="D331" s="2"/>
      <c r="E331" s="3"/>
      <c r="F331" s="2">
        <f>SUM(C331:E331)</f>
        <v>88000000</v>
      </c>
    </row>
    <row r="332" spans="1:13" x14ac:dyDescent="0.2">
      <c r="A332" s="246"/>
      <c r="B332" s="3" t="s">
        <v>89</v>
      </c>
      <c r="C332" s="2">
        <v>5000000</v>
      </c>
      <c r="D332" s="2"/>
      <c r="E332" s="3"/>
      <c r="F332" s="2">
        <f t="shared" ref="F332:F333" si="92">SUM(C332:E332)</f>
        <v>5000000</v>
      </c>
    </row>
    <row r="333" spans="1:13" x14ac:dyDescent="0.2">
      <c r="A333" s="246"/>
      <c r="B333" s="3" t="s">
        <v>90</v>
      </c>
      <c r="C333" s="2">
        <v>5000000</v>
      </c>
      <c r="D333" s="2"/>
      <c r="E333" s="3"/>
      <c r="F333" s="2">
        <f t="shared" si="92"/>
        <v>5000000</v>
      </c>
    </row>
    <row r="334" spans="1:13" x14ac:dyDescent="0.2">
      <c r="A334" s="246"/>
      <c r="B334" s="9" t="s">
        <v>91</v>
      </c>
      <c r="C334" s="2">
        <v>30000000</v>
      </c>
      <c r="D334" s="2"/>
      <c r="E334" s="3"/>
      <c r="F334" s="2">
        <f>SUM(C334:E334)</f>
        <v>30000000</v>
      </c>
    </row>
    <row r="335" spans="1:13" x14ac:dyDescent="0.2">
      <c r="A335" s="246"/>
      <c r="B335" s="3" t="s">
        <v>92</v>
      </c>
      <c r="C335" s="2">
        <v>7000000</v>
      </c>
      <c r="D335" s="3"/>
      <c r="E335" s="3"/>
      <c r="F335" s="2">
        <f>SUM(C335:E335)</f>
        <v>7000000</v>
      </c>
    </row>
    <row r="336" spans="1:13" x14ac:dyDescent="0.2">
      <c r="A336" s="246"/>
      <c r="B336" s="3" t="s">
        <v>17</v>
      </c>
      <c r="C336" s="4">
        <f>SUM(C325:C335)</f>
        <v>400000000</v>
      </c>
      <c r="D336" s="4"/>
      <c r="E336" s="4"/>
      <c r="F336" s="4">
        <f>SUM(F325:F335)</f>
        <v>400000000</v>
      </c>
    </row>
    <row r="339" spans="1:13" ht="23.25" customHeight="1" x14ac:dyDescent="0.2">
      <c r="A339" s="246">
        <v>22</v>
      </c>
      <c r="B339" s="257" t="s">
        <v>423</v>
      </c>
      <c r="C339" s="257"/>
      <c r="D339" s="257"/>
      <c r="E339" s="257"/>
      <c r="F339" s="257"/>
      <c r="H339" s="257" t="s">
        <v>107</v>
      </c>
      <c r="I339" s="257"/>
      <c r="J339" s="257"/>
      <c r="K339" s="257"/>
      <c r="L339" s="257"/>
      <c r="M339" s="257"/>
    </row>
    <row r="340" spans="1:13" x14ac:dyDescent="0.2">
      <c r="A340" s="246"/>
      <c r="B340" s="254" t="s">
        <v>18</v>
      </c>
      <c r="C340" s="255" t="s">
        <v>0</v>
      </c>
      <c r="D340" s="255"/>
      <c r="E340" s="255"/>
      <c r="F340" s="254" t="s">
        <v>4</v>
      </c>
      <c r="H340" s="12" t="s">
        <v>5</v>
      </c>
      <c r="I340" s="13" t="s">
        <v>10</v>
      </c>
      <c r="J340" s="13" t="s">
        <v>20</v>
      </c>
      <c r="K340" s="13" t="s">
        <v>21</v>
      </c>
      <c r="L340" s="14" t="s">
        <v>17</v>
      </c>
      <c r="M340" s="15" t="s">
        <v>19</v>
      </c>
    </row>
    <row r="341" spans="1:13" x14ac:dyDescent="0.2">
      <c r="A341" s="246"/>
      <c r="B341" s="254"/>
      <c r="C341" s="16" t="s">
        <v>1</v>
      </c>
      <c r="D341" s="16" t="s">
        <v>2</v>
      </c>
      <c r="E341" s="16" t="s">
        <v>3</v>
      </c>
      <c r="F341" s="254"/>
      <c r="H341" s="3" t="s">
        <v>6</v>
      </c>
      <c r="I341" s="4">
        <f>C342+C343+C344+C347+C348+C349</f>
        <v>340000000</v>
      </c>
      <c r="J341" s="3"/>
      <c r="K341" s="3"/>
      <c r="L341" s="4">
        <f>SUM(I341:K341)</f>
        <v>340000000</v>
      </c>
      <c r="M341" s="24">
        <f t="shared" ref="M341:M346" si="93">(L341/$L$346)</f>
        <v>0.85</v>
      </c>
    </row>
    <row r="342" spans="1:13" ht="22.5" x14ac:dyDescent="0.2">
      <c r="A342" s="246"/>
      <c r="B342" s="8" t="s">
        <v>93</v>
      </c>
      <c r="C342" s="22">
        <v>152000000</v>
      </c>
      <c r="D342" s="3"/>
      <c r="E342" s="3"/>
      <c r="F342" s="2">
        <f>SUM(C342:E342)</f>
        <v>152000000</v>
      </c>
      <c r="H342" s="3" t="s">
        <v>7</v>
      </c>
      <c r="I342" s="3"/>
      <c r="J342" s="3"/>
      <c r="K342" s="3"/>
      <c r="L342" s="4"/>
      <c r="M342" s="24">
        <f t="shared" si="93"/>
        <v>0</v>
      </c>
    </row>
    <row r="343" spans="1:13" x14ac:dyDescent="0.2">
      <c r="A343" s="246"/>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46"/>
      <c r="B344" s="8" t="s">
        <v>95</v>
      </c>
      <c r="C344" s="22">
        <v>100000000</v>
      </c>
      <c r="D344" s="3"/>
      <c r="E344" s="3"/>
      <c r="F344" s="2">
        <f t="shared" si="94"/>
        <v>100000000</v>
      </c>
      <c r="H344" s="3" t="s">
        <v>9</v>
      </c>
      <c r="I344" s="4"/>
      <c r="J344" s="3"/>
      <c r="K344" s="3"/>
      <c r="L344" s="4"/>
      <c r="M344" s="24">
        <f t="shared" si="93"/>
        <v>0</v>
      </c>
    </row>
    <row r="345" spans="1:13" x14ac:dyDescent="0.2">
      <c r="A345" s="246"/>
      <c r="B345" s="8" t="s">
        <v>96</v>
      </c>
      <c r="C345" s="22">
        <v>20000000</v>
      </c>
      <c r="D345" s="3"/>
      <c r="E345" s="3"/>
      <c r="F345" s="2">
        <f t="shared" si="94"/>
        <v>20000000</v>
      </c>
      <c r="H345" s="3" t="s">
        <v>30</v>
      </c>
      <c r="I345" s="3"/>
      <c r="J345" s="3"/>
      <c r="K345" s="3"/>
      <c r="L345" s="4"/>
      <c r="M345" s="24">
        <f t="shared" si="93"/>
        <v>0</v>
      </c>
    </row>
    <row r="346" spans="1:13" x14ac:dyDescent="0.2">
      <c r="A346" s="246"/>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46"/>
      <c r="B347" s="3" t="s">
        <v>98</v>
      </c>
      <c r="C347" s="22">
        <v>15000000</v>
      </c>
      <c r="D347" s="3"/>
      <c r="E347" s="3"/>
      <c r="F347" s="2">
        <f t="shared" si="94"/>
        <v>15000000</v>
      </c>
      <c r="L347" s="19"/>
    </row>
    <row r="348" spans="1:13" x14ac:dyDescent="0.2">
      <c r="A348" s="246"/>
      <c r="B348" s="3" t="s">
        <v>99</v>
      </c>
      <c r="C348" s="22">
        <v>17000000</v>
      </c>
      <c r="D348" s="2"/>
      <c r="E348" s="3"/>
      <c r="F348" s="2">
        <f>SUM(C348:E348)</f>
        <v>17000000</v>
      </c>
    </row>
    <row r="349" spans="1:13" x14ac:dyDescent="0.2">
      <c r="A349" s="246"/>
      <c r="B349" s="3" t="s">
        <v>100</v>
      </c>
      <c r="C349" s="22">
        <v>36000000</v>
      </c>
      <c r="D349" s="2"/>
      <c r="E349" s="3"/>
      <c r="F349" s="2">
        <f t="shared" ref="F349" si="96">SUM(C349:E349)</f>
        <v>36000000</v>
      </c>
    </row>
    <row r="350" spans="1:13" x14ac:dyDescent="0.2">
      <c r="A350" s="246"/>
      <c r="B350" s="3" t="s">
        <v>17</v>
      </c>
      <c r="C350" s="23">
        <f>SUM(C342:C349)</f>
        <v>400000000</v>
      </c>
      <c r="D350" s="4"/>
      <c r="E350" s="4"/>
      <c r="F350" s="4">
        <f>SUM(F342:F349)</f>
        <v>400000000</v>
      </c>
    </row>
    <row r="352" spans="1:13" x14ac:dyDescent="0.2">
      <c r="B352" s="139"/>
      <c r="C352" s="139"/>
      <c r="D352" s="139"/>
      <c r="E352" s="139"/>
      <c r="F352" s="139"/>
      <c r="G352" s="139"/>
      <c r="H352" s="139"/>
      <c r="I352" s="139"/>
      <c r="J352" s="139"/>
      <c r="K352" s="139"/>
      <c r="L352" s="139"/>
      <c r="M352" s="139"/>
    </row>
    <row r="353" spans="1:13" x14ac:dyDescent="0.2">
      <c r="A353" s="288" t="s">
        <v>454</v>
      </c>
      <c r="B353" s="256" t="s">
        <v>424</v>
      </c>
      <c r="C353" s="256"/>
      <c r="D353" s="256"/>
      <c r="E353" s="256"/>
      <c r="F353" s="256"/>
      <c r="G353" s="139"/>
      <c r="H353" s="247" t="s">
        <v>181</v>
      </c>
      <c r="I353" s="247"/>
      <c r="J353" s="247"/>
      <c r="K353" s="247"/>
      <c r="L353" s="247"/>
      <c r="M353" s="247"/>
    </row>
    <row r="354" spans="1:13" x14ac:dyDescent="0.2">
      <c r="A354" s="288"/>
      <c r="B354" s="272" t="s">
        <v>18</v>
      </c>
      <c r="C354" s="277" t="s">
        <v>0</v>
      </c>
      <c r="D354" s="277"/>
      <c r="E354" s="277"/>
      <c r="F354" s="272" t="s">
        <v>4</v>
      </c>
      <c r="G354" s="139"/>
      <c r="H354" s="140" t="s">
        <v>5</v>
      </c>
      <c r="I354" s="141" t="s">
        <v>10</v>
      </c>
      <c r="J354" s="141" t="s">
        <v>20</v>
      </c>
      <c r="K354" s="141" t="s">
        <v>21</v>
      </c>
      <c r="L354" s="142" t="s">
        <v>17</v>
      </c>
      <c r="M354" s="143" t="s">
        <v>19</v>
      </c>
    </row>
    <row r="355" spans="1:13" x14ac:dyDescent="0.2">
      <c r="A355" s="288"/>
      <c r="B355" s="272"/>
      <c r="C355" s="146" t="s">
        <v>1</v>
      </c>
      <c r="D355" s="146" t="s">
        <v>2</v>
      </c>
      <c r="E355" s="146" t="s">
        <v>3</v>
      </c>
      <c r="F355" s="272"/>
      <c r="G355" s="139"/>
      <c r="H355" s="144" t="s">
        <v>6</v>
      </c>
      <c r="I355" s="23">
        <f>C365</f>
        <v>3190000000</v>
      </c>
      <c r="J355" s="23">
        <f>D365</f>
        <v>2410000000</v>
      </c>
      <c r="K355" s="144"/>
      <c r="L355" s="23">
        <f>SUM(I355:K355)</f>
        <v>5600000000</v>
      </c>
      <c r="M355" s="145">
        <f>(L355/$L$360)</f>
        <v>1</v>
      </c>
    </row>
    <row r="356" spans="1:13" ht="36" x14ac:dyDescent="0.2">
      <c r="A356" s="288"/>
      <c r="B356" s="171" t="s">
        <v>388</v>
      </c>
      <c r="C356" s="22">
        <v>464000000</v>
      </c>
      <c r="D356" s="144"/>
      <c r="E356" s="144"/>
      <c r="F356" s="22">
        <f>SUM(C356:E356)</f>
        <v>464000000</v>
      </c>
      <c r="G356" s="139"/>
      <c r="H356" s="144" t="s">
        <v>7</v>
      </c>
      <c r="I356" s="144"/>
      <c r="J356" s="144"/>
      <c r="K356" s="144"/>
      <c r="L356" s="23"/>
      <c r="M356" s="145">
        <f t="shared" ref="M356:M360" si="97">(L356/$L$360)</f>
        <v>0</v>
      </c>
    </row>
    <row r="357" spans="1:13" ht="24" x14ac:dyDescent="0.2">
      <c r="A357" s="288"/>
      <c r="B357" s="171" t="s">
        <v>389</v>
      </c>
      <c r="C357" s="22">
        <v>280000000</v>
      </c>
      <c r="D357" s="144"/>
      <c r="E357" s="144"/>
      <c r="F357" s="22">
        <f t="shared" ref="F357:F364" si="98">SUM(C357:E357)</f>
        <v>280000000</v>
      </c>
      <c r="G357" s="139"/>
      <c r="H357" s="144" t="s">
        <v>8</v>
      </c>
      <c r="I357" s="144"/>
      <c r="J357" s="144"/>
      <c r="K357" s="144"/>
      <c r="L357" s="23"/>
      <c r="M357" s="145">
        <f t="shared" si="97"/>
        <v>0</v>
      </c>
    </row>
    <row r="358" spans="1:13" ht="33.75" x14ac:dyDescent="0.2">
      <c r="A358" s="288"/>
      <c r="B358" s="147" t="s">
        <v>390</v>
      </c>
      <c r="C358" s="22">
        <v>500000000</v>
      </c>
      <c r="D358" s="144"/>
      <c r="E358" s="144"/>
      <c r="F358" s="22">
        <f t="shared" si="98"/>
        <v>500000000</v>
      </c>
      <c r="G358" s="139"/>
      <c r="H358" s="144" t="s">
        <v>9</v>
      </c>
      <c r="I358" s="23"/>
      <c r="J358" s="144"/>
      <c r="K358" s="144"/>
      <c r="L358" s="23"/>
      <c r="M358" s="145">
        <f t="shared" si="97"/>
        <v>0</v>
      </c>
    </row>
    <row r="359" spans="1:13" x14ac:dyDescent="0.2">
      <c r="A359" s="288"/>
      <c r="B359" s="147" t="s">
        <v>391</v>
      </c>
      <c r="C359" s="22">
        <v>500000000</v>
      </c>
      <c r="D359" s="144"/>
      <c r="E359" s="144"/>
      <c r="F359" s="22">
        <f t="shared" si="98"/>
        <v>500000000</v>
      </c>
      <c r="G359" s="139"/>
      <c r="H359" s="144" t="s">
        <v>30</v>
      </c>
      <c r="I359" s="144"/>
      <c r="J359" s="144"/>
      <c r="K359" s="144"/>
      <c r="L359" s="23"/>
      <c r="M359" s="145">
        <f t="shared" si="97"/>
        <v>0</v>
      </c>
    </row>
    <row r="360" spans="1:13" ht="33.75" x14ac:dyDescent="0.2">
      <c r="A360" s="288"/>
      <c r="B360" s="147" t="s">
        <v>392</v>
      </c>
      <c r="C360" s="22">
        <v>1000000000</v>
      </c>
      <c r="D360" s="144"/>
      <c r="E360" s="144"/>
      <c r="F360" s="22">
        <f t="shared" si="98"/>
        <v>1000000000</v>
      </c>
      <c r="G360" s="139"/>
      <c r="H360" s="144" t="s">
        <v>17</v>
      </c>
      <c r="I360" s="23">
        <f>SUM(I355:I359)</f>
        <v>3190000000</v>
      </c>
      <c r="J360" s="23">
        <f t="shared" ref="J360:K360" si="99">SUM(J355:J359)</f>
        <v>2410000000</v>
      </c>
      <c r="K360" s="23">
        <f t="shared" si="99"/>
        <v>0</v>
      </c>
      <c r="L360" s="23">
        <f>SUM(I360:K360)</f>
        <v>5600000000</v>
      </c>
      <c r="M360" s="145">
        <f t="shared" si="97"/>
        <v>1</v>
      </c>
    </row>
    <row r="361" spans="1:13" ht="22.5" x14ac:dyDescent="0.2">
      <c r="A361" s="288"/>
      <c r="B361" s="147" t="s">
        <v>393</v>
      </c>
      <c r="C361" s="22">
        <v>380000000</v>
      </c>
      <c r="D361" s="144"/>
      <c r="E361" s="144"/>
      <c r="F361" s="22">
        <f t="shared" si="98"/>
        <v>380000000</v>
      </c>
      <c r="G361" s="139"/>
      <c r="H361" s="138"/>
      <c r="I361" s="41"/>
      <c r="J361" s="41"/>
      <c r="K361" s="41"/>
      <c r="L361" s="41"/>
      <c r="M361" s="167"/>
    </row>
    <row r="362" spans="1:13" ht="24" x14ac:dyDescent="0.2">
      <c r="A362" s="288"/>
      <c r="B362" s="171" t="s">
        <v>394</v>
      </c>
      <c r="C362" s="22">
        <v>66000000</v>
      </c>
      <c r="D362" s="144"/>
      <c r="E362" s="144"/>
      <c r="F362" s="22">
        <f t="shared" si="98"/>
        <v>66000000</v>
      </c>
      <c r="G362" s="139"/>
      <c r="H362" s="138"/>
      <c r="I362" s="41"/>
      <c r="J362" s="41"/>
      <c r="K362" s="41"/>
      <c r="L362" s="41"/>
      <c r="M362" s="167"/>
    </row>
    <row r="363" spans="1:13" ht="24" x14ac:dyDescent="0.2">
      <c r="A363" s="288"/>
      <c r="B363" s="171" t="s">
        <v>395</v>
      </c>
      <c r="C363" s="144">
        <v>0</v>
      </c>
      <c r="D363" s="22">
        <v>1900000000</v>
      </c>
      <c r="E363" s="144"/>
      <c r="F363" s="22">
        <f t="shared" si="98"/>
        <v>1900000000</v>
      </c>
      <c r="G363" s="139"/>
      <c r="H363" s="138"/>
      <c r="I363" s="41"/>
      <c r="J363" s="41"/>
      <c r="K363" s="41"/>
      <c r="L363" s="41"/>
      <c r="M363" s="167"/>
    </row>
    <row r="364" spans="1:13" ht="12" x14ac:dyDescent="0.2">
      <c r="A364" s="288"/>
      <c r="B364" s="172" t="s">
        <v>396</v>
      </c>
      <c r="C364" s="144">
        <v>0</v>
      </c>
      <c r="D364" s="22">
        <v>510000000</v>
      </c>
      <c r="E364" s="144"/>
      <c r="F364" s="22">
        <f t="shared" si="98"/>
        <v>510000000</v>
      </c>
      <c r="G364" s="139"/>
      <c r="H364" s="138"/>
      <c r="I364" s="41"/>
      <c r="J364" s="41"/>
      <c r="K364" s="41"/>
      <c r="L364" s="41"/>
      <c r="M364" s="167"/>
    </row>
    <row r="365" spans="1:13" x14ac:dyDescent="0.2">
      <c r="A365" s="288"/>
      <c r="B365" s="144" t="s">
        <v>17</v>
      </c>
      <c r="C365" s="23">
        <f>SUM(C356:C364)</f>
        <v>3190000000</v>
      </c>
      <c r="D365" s="23">
        <f>SUM(D356:D364)</f>
        <v>2410000000</v>
      </c>
      <c r="E365" s="23">
        <f>SUM(E356:E364)</f>
        <v>0</v>
      </c>
      <c r="F365" s="23">
        <f>SUM(F356:F364)</f>
        <v>5600000000</v>
      </c>
      <c r="G365" s="139"/>
      <c r="H365" s="138"/>
      <c r="I365" s="41"/>
      <c r="J365" s="41"/>
      <c r="K365" s="41"/>
      <c r="L365" s="41"/>
      <c r="M365" s="167"/>
    </row>
    <row r="366" spans="1:13" x14ac:dyDescent="0.2">
      <c r="A366" s="288"/>
      <c r="B366" s="165"/>
      <c r="C366" s="82"/>
      <c r="D366" s="80"/>
      <c r="E366" s="80"/>
      <c r="F366" s="82"/>
      <c r="G366" s="79"/>
      <c r="H366" s="80"/>
      <c r="I366" s="81"/>
      <c r="J366" s="81"/>
      <c r="K366" s="81"/>
      <c r="L366" s="81"/>
      <c r="M366" s="166"/>
    </row>
    <row r="367" spans="1:13" x14ac:dyDescent="0.2">
      <c r="A367" s="77"/>
      <c r="G367" s="79"/>
      <c r="H367" s="79"/>
      <c r="I367" s="79"/>
      <c r="J367" s="79"/>
      <c r="K367" s="79"/>
      <c r="L367" s="79"/>
      <c r="M367" s="79"/>
    </row>
    <row r="368" spans="1:13" x14ac:dyDescent="0.2">
      <c r="A368" s="77"/>
      <c r="B368" s="80"/>
      <c r="C368" s="81"/>
      <c r="D368" s="81"/>
      <c r="E368" s="81"/>
      <c r="F368" s="82"/>
      <c r="G368" s="79"/>
      <c r="H368" s="176" t="s">
        <v>401</v>
      </c>
      <c r="I368" s="176"/>
      <c r="J368" s="176"/>
      <c r="K368" s="176"/>
      <c r="L368" s="176"/>
      <c r="M368" s="176"/>
    </row>
    <row r="369" spans="1:13" x14ac:dyDescent="0.2">
      <c r="A369" s="156" t="s">
        <v>234</v>
      </c>
      <c r="B369" s="278" t="s">
        <v>401</v>
      </c>
      <c r="C369" s="278"/>
      <c r="D369" s="278"/>
      <c r="E369" s="278"/>
      <c r="F369" s="278"/>
      <c r="G369" s="139"/>
      <c r="H369" s="140" t="s">
        <v>5</v>
      </c>
      <c r="I369" s="141" t="s">
        <v>10</v>
      </c>
      <c r="J369" s="141" t="s">
        <v>20</v>
      </c>
      <c r="K369" s="141" t="s">
        <v>21</v>
      </c>
      <c r="L369" s="142" t="s">
        <v>17</v>
      </c>
      <c r="M369" s="143" t="s">
        <v>19</v>
      </c>
    </row>
    <row r="370" spans="1:13" x14ac:dyDescent="0.2">
      <c r="A370" s="77"/>
      <c r="B370" s="272" t="s">
        <v>182</v>
      </c>
      <c r="C370" s="277" t="s">
        <v>0</v>
      </c>
      <c r="D370" s="277"/>
      <c r="E370" s="277"/>
      <c r="F370" s="272" t="s">
        <v>4</v>
      </c>
      <c r="G370" s="139"/>
      <c r="H370" s="144" t="s">
        <v>6</v>
      </c>
      <c r="I370" s="144">
        <v>0</v>
      </c>
      <c r="J370" s="144"/>
      <c r="K370" s="23">
        <f>E373</f>
        <v>2880000000</v>
      </c>
      <c r="L370" s="23">
        <f>SUM(I370:K370)</f>
        <v>2880000000</v>
      </c>
      <c r="M370" s="145">
        <f>(L370/$L$375)</f>
        <v>1</v>
      </c>
    </row>
    <row r="371" spans="1:13" x14ac:dyDescent="0.2">
      <c r="A371" s="77"/>
      <c r="B371" s="272"/>
      <c r="C371" s="146" t="s">
        <v>1</v>
      </c>
      <c r="D371" s="146" t="s">
        <v>2</v>
      </c>
      <c r="E371" s="146" t="s">
        <v>3</v>
      </c>
      <c r="F371" s="272"/>
      <c r="G371" s="139"/>
      <c r="H371" s="144" t="s">
        <v>7</v>
      </c>
      <c r="I371" s="144">
        <v>0</v>
      </c>
      <c r="J371" s="144"/>
      <c r="K371" s="144"/>
      <c r="L371" s="144"/>
      <c r="M371" s="145">
        <f t="shared" ref="M371:M375" si="100">(L371/$L$375)</f>
        <v>0</v>
      </c>
    </row>
    <row r="372" spans="1:13" ht="45" x14ac:dyDescent="0.2">
      <c r="A372" s="77"/>
      <c r="B372" s="173" t="s">
        <v>397</v>
      </c>
      <c r="C372" s="174">
        <v>0</v>
      </c>
      <c r="D372" s="175"/>
      <c r="E372" s="174">
        <v>2880000000</v>
      </c>
      <c r="F372" s="174">
        <f>SUM(C372:E372)</f>
        <v>2880000000</v>
      </c>
      <c r="G372" s="139"/>
      <c r="H372" s="144" t="s">
        <v>8</v>
      </c>
      <c r="I372" s="144"/>
      <c r="J372" s="144"/>
      <c r="K372" s="144"/>
      <c r="L372" s="144"/>
      <c r="M372" s="145">
        <f t="shared" si="100"/>
        <v>0</v>
      </c>
    </row>
    <row r="373" spans="1:13" x14ac:dyDescent="0.2">
      <c r="A373" s="77"/>
      <c r="B373" s="160" t="s">
        <v>17</v>
      </c>
      <c r="C373" s="34">
        <f>SUM(C372)</f>
        <v>0</v>
      </c>
      <c r="D373" s="34">
        <f t="shared" ref="D373:F373" si="101">SUM(D372)</f>
        <v>0</v>
      </c>
      <c r="E373" s="34">
        <f t="shared" si="101"/>
        <v>2880000000</v>
      </c>
      <c r="F373" s="34">
        <f t="shared" si="101"/>
        <v>2880000000</v>
      </c>
      <c r="G373" s="139"/>
      <c r="H373" s="144" t="s">
        <v>9</v>
      </c>
      <c r="I373" s="144"/>
      <c r="J373" s="144"/>
      <c r="K373" s="144"/>
      <c r="L373" s="144"/>
      <c r="M373" s="145">
        <f t="shared" si="100"/>
        <v>0</v>
      </c>
    </row>
    <row r="374" spans="1:13" x14ac:dyDescent="0.2">
      <c r="A374" s="77"/>
      <c r="B374" s="139"/>
      <c r="C374" s="139"/>
      <c r="D374" s="139"/>
      <c r="E374" s="139"/>
      <c r="F374" s="139"/>
      <c r="G374" s="139"/>
      <c r="H374" s="144" t="s">
        <v>30</v>
      </c>
      <c r="I374" s="144"/>
      <c r="J374" s="144"/>
      <c r="K374" s="144"/>
      <c r="L374" s="144"/>
      <c r="M374" s="145">
        <f t="shared" si="100"/>
        <v>0</v>
      </c>
    </row>
    <row r="375" spans="1:13" x14ac:dyDescent="0.2">
      <c r="A375" s="77"/>
      <c r="B375" s="139"/>
      <c r="C375" s="139"/>
      <c r="D375" s="139"/>
      <c r="E375" s="139"/>
      <c r="F375" s="139"/>
      <c r="G375" s="139"/>
      <c r="H375" s="144" t="s">
        <v>17</v>
      </c>
      <c r="I375" s="23">
        <f>SUM(I370:I374)</f>
        <v>0</v>
      </c>
      <c r="J375" s="23">
        <f t="shared" ref="J375:L375" si="102">SUM(J370:J374)</f>
        <v>0</v>
      </c>
      <c r="K375" s="23">
        <f t="shared" si="102"/>
        <v>2880000000</v>
      </c>
      <c r="L375" s="23">
        <f t="shared" si="102"/>
        <v>2880000000</v>
      </c>
      <c r="M375" s="145">
        <f t="shared" si="100"/>
        <v>1</v>
      </c>
    </row>
    <row r="376" spans="1:13" x14ac:dyDescent="0.2">
      <c r="A376" s="77"/>
      <c r="B376" s="74"/>
      <c r="C376" s="81"/>
      <c r="D376" s="81"/>
      <c r="E376" s="81"/>
      <c r="F376" s="82"/>
      <c r="G376" s="79"/>
      <c r="H376" s="79"/>
      <c r="I376" s="79"/>
      <c r="J376" s="79"/>
      <c r="K376" s="79"/>
      <c r="L376" s="79"/>
      <c r="M376" s="79"/>
    </row>
    <row r="377" spans="1:13" x14ac:dyDescent="0.2">
      <c r="A377" s="44"/>
    </row>
    <row r="378" spans="1:13" ht="22.5" customHeight="1" x14ac:dyDescent="0.2">
      <c r="A378" s="267" t="s">
        <v>201</v>
      </c>
      <c r="B378" s="268" t="s">
        <v>425</v>
      </c>
      <c r="C378" s="269"/>
      <c r="D378" s="269"/>
      <c r="E378" s="269"/>
      <c r="F378" s="270"/>
      <c r="H378" s="266" t="s">
        <v>171</v>
      </c>
      <c r="I378" s="266"/>
      <c r="J378" s="266"/>
      <c r="K378" s="266"/>
      <c r="L378" s="266"/>
      <c r="M378" s="266"/>
    </row>
    <row r="379" spans="1:13" x14ac:dyDescent="0.2">
      <c r="A379" s="267"/>
      <c r="B379" s="45" t="s">
        <v>18</v>
      </c>
      <c r="C379" s="46" t="s">
        <v>0</v>
      </c>
      <c r="D379" s="46"/>
      <c r="E379" s="46"/>
      <c r="F379" s="45" t="s">
        <v>4</v>
      </c>
      <c r="H379" s="46" t="s">
        <v>5</v>
      </c>
      <c r="I379" s="45" t="s">
        <v>10</v>
      </c>
      <c r="J379" s="45" t="s">
        <v>20</v>
      </c>
      <c r="K379" s="45" t="s">
        <v>21</v>
      </c>
      <c r="L379" s="14" t="s">
        <v>17</v>
      </c>
      <c r="M379" s="15" t="s">
        <v>19</v>
      </c>
    </row>
    <row r="380" spans="1:13" x14ac:dyDescent="0.2">
      <c r="A380" s="267"/>
      <c r="B380" s="45"/>
      <c r="C380" s="16" t="s">
        <v>1</v>
      </c>
      <c r="D380" s="16" t="s">
        <v>2</v>
      </c>
      <c r="E380" s="16" t="s">
        <v>3</v>
      </c>
      <c r="F380" s="45"/>
      <c r="H380" s="3" t="s">
        <v>6</v>
      </c>
      <c r="I380" s="4">
        <f>C381+C382+C383+C384+C385+C386</f>
        <v>1627000000</v>
      </c>
      <c r="J380" s="2">
        <f>D389</f>
        <v>68000000</v>
      </c>
      <c r="K380" s="2"/>
      <c r="L380" s="2">
        <f>SUM(I380:K380)</f>
        <v>1695000000</v>
      </c>
      <c r="M380" s="24">
        <f>(L380/$L$385)</f>
        <v>0.55848434925864909</v>
      </c>
    </row>
    <row r="381" spans="1:13" x14ac:dyDescent="0.2">
      <c r="A381" s="267"/>
      <c r="B381" s="8" t="s">
        <v>145</v>
      </c>
      <c r="C381" s="22">
        <v>40000000</v>
      </c>
      <c r="D381" s="3"/>
      <c r="E381" s="3"/>
      <c r="F381" s="2">
        <f>SUM(C381:E381)</f>
        <v>40000000</v>
      </c>
      <c r="H381" s="3" t="s">
        <v>7</v>
      </c>
      <c r="I381" s="4"/>
      <c r="J381" s="2"/>
      <c r="K381" s="2"/>
      <c r="L381" s="2"/>
      <c r="M381" s="24">
        <f t="shared" ref="M381:M385" si="103">(L381/$L$385)</f>
        <v>0</v>
      </c>
    </row>
    <row r="382" spans="1:13" x14ac:dyDescent="0.2">
      <c r="A382" s="267"/>
      <c r="B382" s="8" t="s">
        <v>164</v>
      </c>
      <c r="C382" s="22">
        <v>245000000</v>
      </c>
      <c r="D382" s="3"/>
      <c r="E382" s="3"/>
      <c r="F382" s="2">
        <f t="shared" ref="F382:F387" si="104">SUM(C382:E382)</f>
        <v>245000000</v>
      </c>
      <c r="H382" s="3" t="s">
        <v>8</v>
      </c>
      <c r="I382" s="4">
        <f>C387+C388</f>
        <v>1340000000</v>
      </c>
      <c r="J382" s="2"/>
      <c r="K382" s="2"/>
      <c r="L382" s="2">
        <f>SUM(I382:K382)</f>
        <v>1340000000</v>
      </c>
      <c r="M382" s="24">
        <f t="shared" si="103"/>
        <v>0.44151565074135091</v>
      </c>
    </row>
    <row r="383" spans="1:13" ht="11.25" customHeight="1" x14ac:dyDescent="0.2">
      <c r="A383" s="267"/>
      <c r="B383" s="8" t="s">
        <v>165</v>
      </c>
      <c r="C383" s="22">
        <v>55000000</v>
      </c>
      <c r="D383" s="3"/>
      <c r="E383" s="3"/>
      <c r="F383" s="2">
        <f t="shared" si="104"/>
        <v>55000000</v>
      </c>
      <c r="H383" s="3" t="s">
        <v>9</v>
      </c>
      <c r="I383" s="4"/>
      <c r="J383" s="2"/>
      <c r="K383" s="2"/>
      <c r="L383" s="2"/>
      <c r="M383" s="24">
        <f t="shared" si="103"/>
        <v>0</v>
      </c>
    </row>
    <row r="384" spans="1:13" x14ac:dyDescent="0.2">
      <c r="A384" s="267"/>
      <c r="B384" s="8" t="s">
        <v>166</v>
      </c>
      <c r="C384" s="22">
        <v>340000000</v>
      </c>
      <c r="D384" s="2"/>
      <c r="E384" s="3"/>
      <c r="F384" s="2">
        <f t="shared" si="104"/>
        <v>340000000</v>
      </c>
      <c r="H384" s="3" t="s">
        <v>30</v>
      </c>
      <c r="I384" s="3"/>
      <c r="J384" s="2"/>
      <c r="K384" s="2"/>
      <c r="L384" s="2"/>
      <c r="M384" s="24">
        <f t="shared" si="103"/>
        <v>0</v>
      </c>
    </row>
    <row r="385" spans="1:13" ht="22.5" x14ac:dyDescent="0.2">
      <c r="A385" s="267"/>
      <c r="B385" s="9" t="s">
        <v>167</v>
      </c>
      <c r="C385" s="22">
        <v>670000000</v>
      </c>
      <c r="D385" s="2"/>
      <c r="E385" s="3"/>
      <c r="F385" s="2">
        <f>SUM(C385:E385)</f>
        <v>670000000</v>
      </c>
      <c r="H385" s="3" t="s">
        <v>17</v>
      </c>
      <c r="I385" s="4">
        <f>SUM(I381:I384)</f>
        <v>1340000000</v>
      </c>
      <c r="J385" s="4">
        <f>SUM(J380:J384)</f>
        <v>68000000</v>
      </c>
      <c r="K385" s="4"/>
      <c r="L385" s="4">
        <f>SUM(L380:L384)</f>
        <v>3035000000</v>
      </c>
      <c r="M385" s="24">
        <f t="shared" si="103"/>
        <v>1</v>
      </c>
    </row>
    <row r="386" spans="1:13" ht="22.5" x14ac:dyDescent="0.2">
      <c r="A386" s="267"/>
      <c r="B386" s="9" t="s">
        <v>168</v>
      </c>
      <c r="C386" s="22">
        <v>277000000</v>
      </c>
      <c r="D386" s="2"/>
      <c r="E386" s="3"/>
      <c r="F386" s="2">
        <f t="shared" si="104"/>
        <v>277000000</v>
      </c>
    </row>
    <row r="387" spans="1:13" x14ac:dyDescent="0.2">
      <c r="A387" s="267"/>
      <c r="B387" s="9" t="s">
        <v>169</v>
      </c>
      <c r="C387" s="22">
        <v>655000000</v>
      </c>
      <c r="D387" s="2"/>
      <c r="E387" s="3"/>
      <c r="F387" s="2">
        <f t="shared" si="104"/>
        <v>655000000</v>
      </c>
    </row>
    <row r="388" spans="1:13" ht="11.25" customHeight="1" x14ac:dyDescent="0.2">
      <c r="A388" s="267"/>
      <c r="B388" s="9" t="s">
        <v>170</v>
      </c>
      <c r="C388" s="22">
        <v>685000000</v>
      </c>
      <c r="D388" s="22"/>
      <c r="E388" s="3"/>
      <c r="F388" s="2">
        <f>SUM(C388:E388)</f>
        <v>685000000</v>
      </c>
    </row>
    <row r="389" spans="1:13" ht="11.25" customHeight="1" x14ac:dyDescent="0.2">
      <c r="A389" s="267"/>
      <c r="B389" s="9" t="s">
        <v>153</v>
      </c>
      <c r="D389" s="22">
        <v>68000000</v>
      </c>
      <c r="E389" s="3"/>
      <c r="F389" s="2">
        <f>SUM(D389:E389)</f>
        <v>68000000</v>
      </c>
    </row>
    <row r="390" spans="1:13" x14ac:dyDescent="0.2">
      <c r="A390" s="267"/>
      <c r="B390" s="3" t="s">
        <v>17</v>
      </c>
      <c r="C390" s="23">
        <f>SUM(C381:C389)</f>
        <v>2967000000</v>
      </c>
      <c r="D390" s="23">
        <f>SUM(D381:D389)</f>
        <v>68000000</v>
      </c>
      <c r="E390" s="23"/>
      <c r="F390" s="23">
        <f>SUM(F381:F389)</f>
        <v>3035000000</v>
      </c>
    </row>
    <row r="391" spans="1:13" x14ac:dyDescent="0.2">
      <c r="A391" s="51"/>
    </row>
    <row r="393" spans="1:13" ht="11.25" customHeight="1" x14ac:dyDescent="0.2">
      <c r="A393" s="267" t="s">
        <v>172</v>
      </c>
      <c r="B393" s="268" t="s">
        <v>426</v>
      </c>
      <c r="C393" s="269"/>
      <c r="D393" s="269"/>
      <c r="E393" s="269"/>
      <c r="F393" s="270"/>
      <c r="H393" s="266" t="s">
        <v>178</v>
      </c>
      <c r="I393" s="266"/>
      <c r="J393" s="266"/>
      <c r="K393" s="266"/>
      <c r="L393" s="266"/>
      <c r="M393" s="266"/>
    </row>
    <row r="394" spans="1:13" x14ac:dyDescent="0.2">
      <c r="A394" s="267"/>
      <c r="B394" s="45" t="s">
        <v>18</v>
      </c>
      <c r="C394" s="46" t="s">
        <v>0</v>
      </c>
      <c r="D394" s="46"/>
      <c r="E394" s="46"/>
      <c r="F394" s="45" t="s">
        <v>4</v>
      </c>
      <c r="H394" s="46" t="s">
        <v>5</v>
      </c>
      <c r="I394" s="45" t="s">
        <v>10</v>
      </c>
      <c r="J394" s="45" t="s">
        <v>20</v>
      </c>
      <c r="K394" s="45" t="s">
        <v>21</v>
      </c>
      <c r="L394" s="14" t="s">
        <v>17</v>
      </c>
      <c r="M394" s="15" t="s">
        <v>19</v>
      </c>
    </row>
    <row r="395" spans="1:13" x14ac:dyDescent="0.2">
      <c r="A395" s="267"/>
      <c r="B395" s="45"/>
      <c r="C395" s="16" t="s">
        <v>1</v>
      </c>
      <c r="D395" s="16" t="s">
        <v>2</v>
      </c>
      <c r="E395" s="16" t="s">
        <v>3</v>
      </c>
      <c r="F395" s="45"/>
      <c r="H395" s="3" t="s">
        <v>6</v>
      </c>
      <c r="I395" s="4">
        <f>C396+C397+C398+C399</f>
        <v>291000000</v>
      </c>
      <c r="J395" s="2"/>
      <c r="K395" s="2"/>
      <c r="L395" s="2">
        <f>SUM(I395:K395)</f>
        <v>291000000</v>
      </c>
      <c r="M395" s="24">
        <f>(L395/$L$400)</f>
        <v>0.5139072847682119</v>
      </c>
    </row>
    <row r="396" spans="1:13" x14ac:dyDescent="0.2">
      <c r="A396" s="267"/>
      <c r="B396" s="8" t="s">
        <v>145</v>
      </c>
      <c r="C396" s="22">
        <v>40000000</v>
      </c>
      <c r="D396" s="3"/>
      <c r="E396" s="3"/>
      <c r="F396" s="2">
        <f>SUM(C396:E396)</f>
        <v>40000000</v>
      </c>
      <c r="H396" s="3" t="s">
        <v>7</v>
      </c>
      <c r="I396" s="4"/>
      <c r="J396" s="2"/>
      <c r="K396" s="2"/>
      <c r="L396" s="2"/>
      <c r="M396" s="24">
        <f t="shared" ref="M396:M400" si="105">(L396/$L$400)</f>
        <v>0</v>
      </c>
    </row>
    <row r="397" spans="1:13" x14ac:dyDescent="0.2">
      <c r="A397" s="267"/>
      <c r="B397" s="8" t="s">
        <v>173</v>
      </c>
      <c r="C397" s="22">
        <v>93000000</v>
      </c>
      <c r="D397" s="3"/>
      <c r="E397" s="3"/>
      <c r="F397" s="2">
        <f t="shared" ref="F397:F399" si="106">SUM(C397:E397)</f>
        <v>93000000</v>
      </c>
      <c r="H397" s="3" t="s">
        <v>8</v>
      </c>
      <c r="I397" s="4">
        <f>C400+C401</f>
        <v>275250000</v>
      </c>
      <c r="J397" s="2"/>
      <c r="K397" s="2"/>
      <c r="L397" s="2">
        <f>SUM(I397:K397)</f>
        <v>275250000</v>
      </c>
      <c r="M397" s="24">
        <f t="shared" si="105"/>
        <v>0.4860927152317881</v>
      </c>
    </row>
    <row r="398" spans="1:13" x14ac:dyDescent="0.2">
      <c r="A398" s="267"/>
      <c r="B398" s="8" t="s">
        <v>174</v>
      </c>
      <c r="C398" s="22">
        <v>90000000</v>
      </c>
      <c r="D398" s="3"/>
      <c r="E398" s="3"/>
      <c r="F398" s="2">
        <f t="shared" si="106"/>
        <v>90000000</v>
      </c>
      <c r="H398" s="3" t="s">
        <v>9</v>
      </c>
      <c r="I398" s="4"/>
      <c r="J398" s="2"/>
      <c r="K398" s="2"/>
      <c r="L398" s="2"/>
      <c r="M398" s="24">
        <f t="shared" si="105"/>
        <v>0</v>
      </c>
    </row>
    <row r="399" spans="1:13" x14ac:dyDescent="0.2">
      <c r="A399" s="267"/>
      <c r="B399" s="8" t="s">
        <v>175</v>
      </c>
      <c r="C399" s="22">
        <v>68000000</v>
      </c>
      <c r="D399" s="2"/>
      <c r="E399" s="3"/>
      <c r="F399" s="2">
        <f t="shared" si="106"/>
        <v>68000000</v>
      </c>
      <c r="H399" s="3" t="s">
        <v>30</v>
      </c>
      <c r="I399" s="3"/>
      <c r="J399" s="2"/>
      <c r="K399" s="2"/>
      <c r="L399" s="2"/>
      <c r="M399" s="24">
        <f t="shared" si="105"/>
        <v>0</v>
      </c>
    </row>
    <row r="400" spans="1:13" x14ac:dyDescent="0.2">
      <c r="A400" s="267"/>
      <c r="B400" s="9" t="s">
        <v>176</v>
      </c>
      <c r="C400" s="22">
        <v>210000000</v>
      </c>
      <c r="D400" s="2"/>
      <c r="E400" s="3"/>
      <c r="F400" s="2">
        <f>SUM(C400:E400)</f>
        <v>210000000</v>
      </c>
      <c r="H400" s="3" t="s">
        <v>17</v>
      </c>
      <c r="I400" s="4">
        <f>SUM(I395:I399)</f>
        <v>566250000</v>
      </c>
      <c r="J400" s="4"/>
      <c r="K400" s="4"/>
      <c r="L400" s="4">
        <f>SUM(L395:L399)</f>
        <v>566250000</v>
      </c>
      <c r="M400" s="24">
        <f t="shared" si="105"/>
        <v>1</v>
      </c>
    </row>
    <row r="401" spans="1:13" x14ac:dyDescent="0.2">
      <c r="A401" s="267"/>
      <c r="B401" s="9" t="s">
        <v>177</v>
      </c>
      <c r="C401" s="22">
        <v>65250000</v>
      </c>
      <c r="D401" s="2"/>
      <c r="E401" s="3"/>
      <c r="F401" s="2">
        <f t="shared" ref="F401" si="107">SUM(C401:E401)</f>
        <v>65250000</v>
      </c>
    </row>
    <row r="402" spans="1:13" x14ac:dyDescent="0.2">
      <c r="A402" s="50"/>
      <c r="B402" s="3" t="s">
        <v>17</v>
      </c>
      <c r="C402" s="23">
        <f>SUM(C396:C401)</f>
        <v>566250000</v>
      </c>
      <c r="D402" s="23"/>
      <c r="E402" s="23"/>
      <c r="F402" s="23">
        <f>SUM(F396:F401)</f>
        <v>566250000</v>
      </c>
    </row>
    <row r="403" spans="1:13" x14ac:dyDescent="0.2">
      <c r="A403" s="50"/>
      <c r="B403" s="7"/>
      <c r="C403" s="41"/>
      <c r="D403" s="41"/>
      <c r="E403" s="41"/>
      <c r="F403" s="41"/>
    </row>
    <row r="404" spans="1:13" x14ac:dyDescent="0.2">
      <c r="A404" s="50"/>
      <c r="B404" s="138"/>
      <c r="C404" s="41"/>
      <c r="D404" s="41"/>
      <c r="E404" s="41"/>
      <c r="F404" s="41"/>
      <c r="G404" s="139"/>
      <c r="H404" s="139"/>
      <c r="I404" s="139"/>
      <c r="J404" s="139"/>
      <c r="K404" s="139"/>
      <c r="L404" s="139"/>
      <c r="M404" s="139"/>
    </row>
    <row r="405" spans="1:13" ht="22.5" customHeight="1" x14ac:dyDescent="0.2">
      <c r="A405" s="246">
        <v>26</v>
      </c>
      <c r="B405" s="247" t="s">
        <v>427</v>
      </c>
      <c r="C405" s="247"/>
      <c r="D405" s="247"/>
      <c r="E405" s="247"/>
      <c r="F405" s="247"/>
      <c r="G405" s="139"/>
      <c r="H405" s="247" t="s">
        <v>400</v>
      </c>
      <c r="I405" s="247"/>
      <c r="J405" s="247"/>
      <c r="K405" s="247"/>
      <c r="L405" s="247"/>
      <c r="M405" s="247"/>
    </row>
    <row r="406" spans="1:13" x14ac:dyDescent="0.2">
      <c r="A406" s="246"/>
      <c r="B406" s="248" t="s">
        <v>18</v>
      </c>
      <c r="C406" s="250" t="s">
        <v>0</v>
      </c>
      <c r="D406" s="251"/>
      <c r="E406" s="252"/>
      <c r="F406" s="248" t="s">
        <v>4</v>
      </c>
      <c r="G406" s="139"/>
      <c r="H406" s="140" t="s">
        <v>5</v>
      </c>
      <c r="I406" s="141" t="s">
        <v>10</v>
      </c>
      <c r="J406" s="141" t="s">
        <v>20</v>
      </c>
      <c r="K406" s="141" t="s">
        <v>21</v>
      </c>
      <c r="L406" s="142" t="s">
        <v>17</v>
      </c>
      <c r="M406" s="143" t="s">
        <v>19</v>
      </c>
    </row>
    <row r="407" spans="1:13" ht="12.75" customHeight="1" x14ac:dyDescent="0.2">
      <c r="A407" s="246"/>
      <c r="B407" s="249"/>
      <c r="C407" s="146" t="s">
        <v>1</v>
      </c>
      <c r="D407" s="146" t="s">
        <v>2</v>
      </c>
      <c r="E407" s="146" t="s">
        <v>3</v>
      </c>
      <c r="F407" s="249"/>
      <c r="G407" s="139"/>
      <c r="H407" s="144" t="s">
        <v>6</v>
      </c>
      <c r="I407" s="23">
        <f>C412</f>
        <v>200000000</v>
      </c>
      <c r="J407" s="144"/>
      <c r="K407" s="144"/>
      <c r="L407" s="23">
        <f>SUM(I407:K407)</f>
        <v>200000000</v>
      </c>
      <c r="M407" s="145">
        <f>(I407/$L$412)</f>
        <v>1</v>
      </c>
    </row>
    <row r="408" spans="1:13" x14ac:dyDescent="0.2">
      <c r="A408" s="246"/>
      <c r="B408" s="144" t="s">
        <v>358</v>
      </c>
      <c r="C408" s="22">
        <v>120000000</v>
      </c>
      <c r="D408" s="144"/>
      <c r="E408" s="144"/>
      <c r="F408" s="23">
        <f>SUM(C408:E408)</f>
        <v>120000000</v>
      </c>
      <c r="G408" s="139"/>
      <c r="H408" s="144" t="s">
        <v>7</v>
      </c>
      <c r="I408" s="144"/>
      <c r="J408" s="144"/>
      <c r="K408" s="144"/>
      <c r="L408" s="144"/>
      <c r="M408" s="145">
        <f t="shared" ref="M408:M411" si="108">(I408/$L$412)</f>
        <v>0</v>
      </c>
    </row>
    <row r="409" spans="1:13" x14ac:dyDescent="0.2">
      <c r="A409" s="246"/>
      <c r="B409" s="144" t="s">
        <v>359</v>
      </c>
      <c r="C409" s="22">
        <v>40000000</v>
      </c>
      <c r="D409" s="144"/>
      <c r="E409" s="144"/>
      <c r="F409" s="23">
        <f t="shared" ref="F409:F411" si="109">SUM(C409:E409)</f>
        <v>40000000</v>
      </c>
      <c r="G409" s="139"/>
      <c r="H409" s="144" t="s">
        <v>8</v>
      </c>
      <c r="I409" s="144"/>
      <c r="J409" s="144"/>
      <c r="K409" s="144"/>
      <c r="L409" s="144"/>
      <c r="M409" s="145">
        <f t="shared" si="108"/>
        <v>0</v>
      </c>
    </row>
    <row r="410" spans="1:13" x14ac:dyDescent="0.2">
      <c r="A410" s="246"/>
      <c r="B410" s="144" t="s">
        <v>360</v>
      </c>
      <c r="C410" s="22">
        <v>20000000</v>
      </c>
      <c r="D410" s="144"/>
      <c r="E410" s="144"/>
      <c r="F410" s="23">
        <f t="shared" si="109"/>
        <v>20000000</v>
      </c>
      <c r="G410" s="139"/>
      <c r="H410" s="144" t="s">
        <v>9</v>
      </c>
      <c r="I410" s="144"/>
      <c r="J410" s="144"/>
      <c r="K410" s="144"/>
      <c r="L410" s="144"/>
      <c r="M410" s="145">
        <f>(I410/$L$412)</f>
        <v>0</v>
      </c>
    </row>
    <row r="411" spans="1:13" x14ac:dyDescent="0.2">
      <c r="A411" s="246"/>
      <c r="B411" s="144" t="s">
        <v>361</v>
      </c>
      <c r="C411" s="22">
        <v>20000000</v>
      </c>
      <c r="D411" s="144"/>
      <c r="E411" s="144"/>
      <c r="F411" s="23">
        <f t="shared" si="109"/>
        <v>20000000</v>
      </c>
      <c r="G411" s="139"/>
      <c r="H411" s="144" t="s">
        <v>30</v>
      </c>
      <c r="I411" s="144"/>
      <c r="J411" s="144"/>
      <c r="K411" s="144"/>
      <c r="L411" s="144"/>
      <c r="M411" s="145">
        <f t="shared" si="108"/>
        <v>0</v>
      </c>
    </row>
    <row r="412" spans="1:13" x14ac:dyDescent="0.2">
      <c r="A412" s="246"/>
      <c r="B412" s="144" t="s">
        <v>17</v>
      </c>
      <c r="C412" s="23">
        <f>SUM(C408:C411)</f>
        <v>200000000</v>
      </c>
      <c r="D412" s="144"/>
      <c r="E412" s="144"/>
      <c r="F412" s="23">
        <f>SUM(C412:E412)</f>
        <v>200000000</v>
      </c>
      <c r="G412" s="139"/>
      <c r="H412" s="144" t="s">
        <v>17</v>
      </c>
      <c r="I412" s="23">
        <f>SUM(I407:I410)</f>
        <v>200000000</v>
      </c>
      <c r="J412" s="23"/>
      <c r="K412" s="23"/>
      <c r="L412" s="23">
        <f>SUM(L407:L410)</f>
        <v>200000000</v>
      </c>
      <c r="M412" s="145">
        <f>(I412/$L$412)</f>
        <v>1</v>
      </c>
    </row>
    <row r="413" spans="1:13" x14ac:dyDescent="0.2">
      <c r="A413" s="246"/>
    </row>
    <row r="414" spans="1:13" x14ac:dyDescent="0.2">
      <c r="A414" s="50"/>
      <c r="B414" s="7"/>
      <c r="C414" s="41"/>
      <c r="D414" s="41"/>
      <c r="E414" s="41"/>
      <c r="F414" s="41"/>
    </row>
    <row r="415" spans="1:13" x14ac:dyDescent="0.2">
      <c r="B415" s="287"/>
      <c r="C415" s="287"/>
    </row>
    <row r="416" spans="1:13" x14ac:dyDescent="0.2">
      <c r="B416" s="282" t="s">
        <v>335</v>
      </c>
      <c r="C416" s="283"/>
      <c r="D416" s="283"/>
      <c r="E416" s="283"/>
      <c r="F416" s="284"/>
      <c r="H416" s="259" t="s">
        <v>335</v>
      </c>
      <c r="I416" s="259"/>
      <c r="J416" s="259"/>
      <c r="K416" s="259"/>
      <c r="L416" s="259"/>
      <c r="M416" s="259"/>
    </row>
    <row r="417" spans="1:13" x14ac:dyDescent="0.2">
      <c r="B417" s="68" t="s">
        <v>182</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C422</f>
        <v>0</v>
      </c>
      <c r="J418" s="2"/>
      <c r="K418" s="2">
        <f>E422</f>
        <v>7800000000</v>
      </c>
      <c r="L418" s="2">
        <f>SUM(I418:K418)</f>
        <v>7800000000</v>
      </c>
      <c r="M418" s="24">
        <f>(L418/$L$423)</f>
        <v>1</v>
      </c>
    </row>
    <row r="419" spans="1:13" ht="22.5" x14ac:dyDescent="0.2">
      <c r="B419" s="8" t="s">
        <v>196</v>
      </c>
      <c r="C419" s="2">
        <v>0</v>
      </c>
      <c r="D419" s="3"/>
      <c r="E419" s="2">
        <v>3240000000</v>
      </c>
      <c r="F419" s="4">
        <f>SUM(C419:E419)</f>
        <v>3240000000</v>
      </c>
      <c r="H419" s="3" t="s">
        <v>7</v>
      </c>
      <c r="I419" s="4"/>
      <c r="J419" s="2"/>
      <c r="K419" s="2"/>
      <c r="L419" s="2"/>
      <c r="M419" s="24">
        <f t="shared" ref="M419:M423" si="110">(L419/$L$423)</f>
        <v>0</v>
      </c>
    </row>
    <row r="420" spans="1:13" x14ac:dyDescent="0.2">
      <c r="B420" s="8" t="s">
        <v>197</v>
      </c>
      <c r="C420" s="2">
        <v>0</v>
      </c>
      <c r="D420" s="3"/>
      <c r="E420" s="2">
        <v>3960000000</v>
      </c>
      <c r="F420" s="4">
        <f t="shared" ref="F420:F421" si="111">SUM(C420:E420)</f>
        <v>3960000000</v>
      </c>
      <c r="H420" s="3" t="s">
        <v>8</v>
      </c>
      <c r="I420" s="4"/>
      <c r="J420" s="2"/>
      <c r="K420" s="2"/>
      <c r="L420" s="2"/>
      <c r="M420" s="24">
        <f t="shared" si="110"/>
        <v>0</v>
      </c>
    </row>
    <row r="421" spans="1:13" x14ac:dyDescent="0.2">
      <c r="B421" s="8" t="s">
        <v>198</v>
      </c>
      <c r="C421" s="2">
        <v>0</v>
      </c>
      <c r="D421" s="3"/>
      <c r="E421" s="2">
        <v>600000000</v>
      </c>
      <c r="F421" s="4">
        <f t="shared" si="111"/>
        <v>600000000</v>
      </c>
      <c r="H421" s="3" t="s">
        <v>9</v>
      </c>
      <c r="I421" s="4"/>
      <c r="J421" s="2"/>
      <c r="K421" s="2"/>
      <c r="L421" s="2"/>
      <c r="M421" s="24">
        <f t="shared" si="110"/>
        <v>0</v>
      </c>
    </row>
    <row r="422" spans="1:13" x14ac:dyDescent="0.2">
      <c r="B422" s="3" t="s">
        <v>17</v>
      </c>
      <c r="C422" s="2">
        <f>SUM(C419:C421)</f>
        <v>0</v>
      </c>
      <c r="D422" s="2">
        <f t="shared" ref="D422:E422" si="112">SUM(D419:D421)</f>
        <v>0</v>
      </c>
      <c r="E422" s="2">
        <f t="shared" si="112"/>
        <v>7800000000</v>
      </c>
      <c r="F422" s="2">
        <f>SUM(F419:F421)</f>
        <v>7800000000</v>
      </c>
      <c r="H422" s="3" t="s">
        <v>30</v>
      </c>
      <c r="I422" s="3"/>
      <c r="J422" s="2"/>
      <c r="K422" s="2"/>
      <c r="L422" s="2"/>
      <c r="M422" s="24">
        <f t="shared" si="110"/>
        <v>0</v>
      </c>
    </row>
    <row r="423" spans="1:13" x14ac:dyDescent="0.2">
      <c r="B423" s="75"/>
      <c r="C423" s="75"/>
      <c r="H423" s="3" t="s">
        <v>17</v>
      </c>
      <c r="I423" s="4">
        <f>SUM(I418:I422)</f>
        <v>0</v>
      </c>
      <c r="J423" s="4"/>
      <c r="K423" s="4"/>
      <c r="L423" s="4">
        <f>SUM(L418:L422)</f>
        <v>7800000000</v>
      </c>
      <c r="M423" s="24">
        <f t="shared" si="110"/>
        <v>1</v>
      </c>
    </row>
    <row r="424" spans="1:13" ht="12" customHeight="1" x14ac:dyDescent="0.2">
      <c r="A424" s="43"/>
    </row>
    <row r="425" spans="1:13" ht="14.45" customHeight="1" x14ac:dyDescent="0.2">
      <c r="A425" s="267" t="s">
        <v>155</v>
      </c>
      <c r="B425" s="266" t="s">
        <v>428</v>
      </c>
      <c r="C425" s="266"/>
      <c r="D425" s="266"/>
      <c r="E425" s="266"/>
      <c r="F425" s="266"/>
      <c r="H425" s="266" t="s">
        <v>154</v>
      </c>
      <c r="I425" s="266"/>
      <c r="J425" s="266"/>
      <c r="K425" s="266"/>
      <c r="L425" s="266"/>
      <c r="M425" s="266"/>
    </row>
    <row r="426" spans="1:13" x14ac:dyDescent="0.2">
      <c r="A426" s="267"/>
      <c r="B426" s="254" t="s">
        <v>18</v>
      </c>
      <c r="C426" s="255" t="s">
        <v>0</v>
      </c>
      <c r="D426" s="255"/>
      <c r="E426" s="255"/>
      <c r="F426" s="254" t="s">
        <v>4</v>
      </c>
      <c r="H426" s="26" t="s">
        <v>5</v>
      </c>
      <c r="I426" s="25" t="s">
        <v>10</v>
      </c>
      <c r="J426" s="25" t="s">
        <v>20</v>
      </c>
      <c r="K426" s="25" t="s">
        <v>21</v>
      </c>
      <c r="L426" s="14" t="s">
        <v>17</v>
      </c>
      <c r="M426" s="15" t="s">
        <v>19</v>
      </c>
    </row>
    <row r="427" spans="1:13" x14ac:dyDescent="0.2">
      <c r="A427" s="267"/>
      <c r="B427" s="254"/>
      <c r="C427" s="16" t="s">
        <v>1</v>
      </c>
      <c r="D427" s="16" t="s">
        <v>2</v>
      </c>
      <c r="E427" s="16" t="s">
        <v>3</v>
      </c>
      <c r="F427" s="254"/>
      <c r="H427" s="3" t="s">
        <v>6</v>
      </c>
      <c r="I427" s="4">
        <v>259000000</v>
      </c>
      <c r="J427" s="2">
        <v>41000000</v>
      </c>
      <c r="K427" s="2"/>
      <c r="L427" s="2">
        <f>SUM(I427:K427)</f>
        <v>300000000</v>
      </c>
      <c r="M427" s="24">
        <f>(L427/$L$432)</f>
        <v>0.6</v>
      </c>
    </row>
    <row r="428" spans="1:13" x14ac:dyDescent="0.2">
      <c r="A428" s="267"/>
      <c r="B428" s="8" t="s">
        <v>145</v>
      </c>
      <c r="C428" s="22">
        <v>8000000</v>
      </c>
      <c r="D428" s="3"/>
      <c r="E428" s="3"/>
      <c r="F428" s="2">
        <f>SUM(C428:E428)</f>
        <v>8000000</v>
      </c>
      <c r="H428" s="3" t="s">
        <v>7</v>
      </c>
      <c r="I428" s="4"/>
      <c r="J428" s="2"/>
      <c r="K428" s="2"/>
      <c r="L428" s="2"/>
      <c r="M428" s="24">
        <f t="shared" ref="M428:M431" si="113">(L428/$L$432)</f>
        <v>0</v>
      </c>
    </row>
    <row r="429" spans="1:13" x14ac:dyDescent="0.2">
      <c r="A429" s="267"/>
      <c r="B429" s="8" t="s">
        <v>146</v>
      </c>
      <c r="C429" s="22">
        <v>22000000</v>
      </c>
      <c r="D429" s="3"/>
      <c r="E429" s="3"/>
      <c r="F429" s="2">
        <f t="shared" ref="F429:F434" si="114">SUM(C429:E429)</f>
        <v>22000000</v>
      </c>
      <c r="H429" s="3" t="s">
        <v>8</v>
      </c>
      <c r="I429" s="4">
        <v>200000000</v>
      </c>
      <c r="J429" s="2"/>
      <c r="K429" s="2"/>
      <c r="L429" s="2">
        <f>SUM(I429:K429)</f>
        <v>200000000</v>
      </c>
      <c r="M429" s="24">
        <f t="shared" si="113"/>
        <v>0.4</v>
      </c>
    </row>
    <row r="430" spans="1:13" ht="22.5" x14ac:dyDescent="0.2">
      <c r="A430" s="267"/>
      <c r="B430" s="8" t="s">
        <v>147</v>
      </c>
      <c r="C430" s="22">
        <v>121000000</v>
      </c>
      <c r="D430" s="3"/>
      <c r="E430" s="3"/>
      <c r="F430" s="2">
        <f t="shared" si="114"/>
        <v>121000000</v>
      </c>
      <c r="H430" s="3" t="s">
        <v>9</v>
      </c>
      <c r="I430" s="4"/>
      <c r="J430" s="2"/>
      <c r="K430" s="2"/>
      <c r="L430" s="2"/>
      <c r="M430" s="24">
        <f t="shared" si="113"/>
        <v>0</v>
      </c>
    </row>
    <row r="431" spans="1:13" x14ac:dyDescent="0.2">
      <c r="A431" s="267"/>
      <c r="B431" s="8" t="s">
        <v>148</v>
      </c>
      <c r="C431" s="22">
        <v>41000000</v>
      </c>
      <c r="D431" s="2"/>
      <c r="E431" s="3"/>
      <c r="F431" s="2">
        <f t="shared" si="114"/>
        <v>41000000</v>
      </c>
      <c r="H431" s="3" t="s">
        <v>30</v>
      </c>
      <c r="I431" s="3"/>
      <c r="J431" s="2"/>
      <c r="K431" s="2"/>
      <c r="L431" s="2"/>
      <c r="M431" s="24">
        <f t="shared" si="113"/>
        <v>0</v>
      </c>
    </row>
    <row r="432" spans="1:13" ht="22.5" x14ac:dyDescent="0.2">
      <c r="A432" s="267"/>
      <c r="B432" s="9" t="s">
        <v>149</v>
      </c>
      <c r="C432" s="22">
        <v>176000000</v>
      </c>
      <c r="D432" s="2"/>
      <c r="E432" s="3"/>
      <c r="F432" s="2">
        <f t="shared" si="114"/>
        <v>176000000</v>
      </c>
      <c r="H432" s="3" t="s">
        <v>17</v>
      </c>
      <c r="I432" s="4">
        <f>SUM(I427:I431)</f>
        <v>459000000</v>
      </c>
      <c r="J432" s="4">
        <f>SUM(J427:J431)</f>
        <v>41000000</v>
      </c>
      <c r="K432" s="4"/>
      <c r="L432" s="4">
        <f>SUM(L427:L431)</f>
        <v>500000000</v>
      </c>
      <c r="M432" s="24">
        <f>(L432/$L$432)</f>
        <v>1</v>
      </c>
    </row>
    <row r="433" spans="1:13" ht="22.5" x14ac:dyDescent="0.2">
      <c r="A433" s="267"/>
      <c r="B433" s="9" t="s">
        <v>150</v>
      </c>
      <c r="C433" s="22">
        <v>33000000</v>
      </c>
      <c r="D433" s="2"/>
      <c r="E433" s="3"/>
      <c r="F433" s="2">
        <f t="shared" si="114"/>
        <v>33000000</v>
      </c>
    </row>
    <row r="434" spans="1:13" x14ac:dyDescent="0.2">
      <c r="A434" s="267"/>
      <c r="B434" s="9" t="s">
        <v>151</v>
      </c>
      <c r="C434" s="22">
        <v>58000000</v>
      </c>
      <c r="D434" s="2"/>
      <c r="E434" s="3"/>
      <c r="F434" s="2">
        <f t="shared" si="114"/>
        <v>58000000</v>
      </c>
    </row>
    <row r="435" spans="1:13" x14ac:dyDescent="0.2">
      <c r="A435" s="267"/>
      <c r="B435" s="9" t="s">
        <v>152</v>
      </c>
      <c r="C435" s="3">
        <v>0</v>
      </c>
      <c r="D435" s="22">
        <v>33000000</v>
      </c>
      <c r="E435" s="3"/>
      <c r="F435" s="2">
        <f>SUM(D435:E435)</f>
        <v>33000000</v>
      </c>
    </row>
    <row r="436" spans="1:13" x14ac:dyDescent="0.2">
      <c r="A436" s="267"/>
      <c r="B436" s="9" t="s">
        <v>153</v>
      </c>
      <c r="C436" s="3">
        <v>0</v>
      </c>
      <c r="D436" s="22">
        <v>8000000</v>
      </c>
      <c r="E436" s="3"/>
      <c r="F436" s="2">
        <f>SUM(D436:E436)</f>
        <v>8000000</v>
      </c>
    </row>
    <row r="437" spans="1:13" x14ac:dyDescent="0.2">
      <c r="A437" s="267"/>
      <c r="B437" s="3" t="s">
        <v>17</v>
      </c>
      <c r="C437" s="23">
        <f>SUM(C428:C436)</f>
        <v>459000000</v>
      </c>
      <c r="D437" s="23">
        <f>SUM(D428:D436)</f>
        <v>41000000</v>
      </c>
      <c r="E437" s="23"/>
      <c r="F437" s="23">
        <f>SUM(F428:F436)</f>
        <v>500000000</v>
      </c>
    </row>
    <row r="439" spans="1:13" x14ac:dyDescent="0.2">
      <c r="A439" s="267" t="s">
        <v>336</v>
      </c>
      <c r="B439" s="266" t="s">
        <v>429</v>
      </c>
      <c r="C439" s="266"/>
      <c r="D439" s="266"/>
      <c r="E439" s="266"/>
      <c r="F439" s="266"/>
      <c r="H439" s="266" t="s">
        <v>157</v>
      </c>
      <c r="I439" s="266"/>
      <c r="J439" s="266"/>
      <c r="K439" s="266"/>
      <c r="L439" s="266"/>
      <c r="M439" s="266"/>
    </row>
    <row r="440" spans="1:13" x14ac:dyDescent="0.2">
      <c r="A440" s="267"/>
      <c r="B440" s="254" t="s">
        <v>18</v>
      </c>
      <c r="C440" s="255" t="s">
        <v>0</v>
      </c>
      <c r="D440" s="255"/>
      <c r="E440" s="255"/>
      <c r="F440" s="254" t="s">
        <v>4</v>
      </c>
      <c r="H440" s="26" t="s">
        <v>5</v>
      </c>
      <c r="I440" s="25" t="s">
        <v>10</v>
      </c>
      <c r="J440" s="25" t="s">
        <v>20</v>
      </c>
      <c r="K440" s="25" t="s">
        <v>21</v>
      </c>
      <c r="L440" s="14" t="s">
        <v>17</v>
      </c>
      <c r="M440" s="15" t="s">
        <v>19</v>
      </c>
    </row>
    <row r="441" spans="1:13" x14ac:dyDescent="0.2">
      <c r="A441" s="267"/>
      <c r="B441" s="254"/>
      <c r="C441" s="16" t="s">
        <v>1</v>
      </c>
      <c r="D441" s="16" t="s">
        <v>2</v>
      </c>
      <c r="E441" s="16" t="s">
        <v>3</v>
      </c>
      <c r="F441" s="254"/>
      <c r="H441" s="3" t="s">
        <v>6</v>
      </c>
      <c r="I441" s="4">
        <f>C442+C443+C444+C445+C446+C447</f>
        <v>2967000000</v>
      </c>
      <c r="J441" s="2">
        <f>D449+D450</f>
        <v>208000000</v>
      </c>
      <c r="K441" s="2"/>
      <c r="L441" s="2">
        <f>SUM(I441:K441)</f>
        <v>3175000000</v>
      </c>
      <c r="M441" s="24">
        <f>(L441/$L$446)</f>
        <v>0.9921875</v>
      </c>
    </row>
    <row r="442" spans="1:13" x14ac:dyDescent="0.2">
      <c r="A442" s="267"/>
      <c r="B442" s="8" t="s">
        <v>145</v>
      </c>
      <c r="C442" s="22">
        <v>8000000</v>
      </c>
      <c r="D442" s="3"/>
      <c r="E442" s="3"/>
      <c r="F442" s="2">
        <f>SUM(C442:E442)</f>
        <v>8000000</v>
      </c>
      <c r="H442" s="3" t="s">
        <v>7</v>
      </c>
      <c r="I442" s="4"/>
      <c r="J442" s="2"/>
      <c r="K442" s="2"/>
      <c r="L442" s="2"/>
      <c r="M442" s="24">
        <f t="shared" ref="M442:M445" si="115">(L442/$L$446)</f>
        <v>0</v>
      </c>
    </row>
    <row r="443" spans="1:13" x14ac:dyDescent="0.2">
      <c r="A443" s="267"/>
      <c r="B443" s="8" t="s">
        <v>156</v>
      </c>
      <c r="C443" s="22">
        <v>350000000</v>
      </c>
      <c r="D443" s="3"/>
      <c r="E443" s="3"/>
      <c r="F443" s="2">
        <f t="shared" ref="F443:F450" si="116">SUM(C443:E443)</f>
        <v>350000000</v>
      </c>
      <c r="H443" s="3" t="s">
        <v>8</v>
      </c>
      <c r="I443" s="4">
        <f>C448</f>
        <v>25000000</v>
      </c>
      <c r="J443" s="2"/>
      <c r="K443" s="2"/>
      <c r="L443" s="2">
        <f>SUM(I443:K443)</f>
        <v>25000000</v>
      </c>
      <c r="M443" s="24">
        <f t="shared" si="115"/>
        <v>7.8125E-3</v>
      </c>
    </row>
    <row r="444" spans="1:13" ht="22.5" x14ac:dyDescent="0.2">
      <c r="A444" s="267"/>
      <c r="B444" s="8" t="s">
        <v>147</v>
      </c>
      <c r="C444" s="22">
        <v>1275000000</v>
      </c>
      <c r="D444" s="3"/>
      <c r="E444" s="3"/>
      <c r="F444" s="2">
        <f t="shared" si="116"/>
        <v>1275000000</v>
      </c>
      <c r="H444" s="3" t="s">
        <v>9</v>
      </c>
      <c r="I444" s="4"/>
      <c r="J444" s="2"/>
      <c r="K444" s="2"/>
      <c r="L444" s="2"/>
      <c r="M444" s="24">
        <f t="shared" si="115"/>
        <v>0</v>
      </c>
    </row>
    <row r="445" spans="1:13" x14ac:dyDescent="0.2">
      <c r="A445" s="267"/>
      <c r="B445" s="8" t="s">
        <v>148</v>
      </c>
      <c r="C445" s="22">
        <v>10000000</v>
      </c>
      <c r="D445" s="2"/>
      <c r="E445" s="3"/>
      <c r="F445" s="2">
        <f t="shared" si="116"/>
        <v>10000000</v>
      </c>
      <c r="H445" s="3" t="s">
        <v>30</v>
      </c>
      <c r="I445" s="3"/>
      <c r="J445" s="2"/>
      <c r="K445" s="2"/>
      <c r="L445" s="2"/>
      <c r="M445" s="24">
        <f t="shared" si="115"/>
        <v>0</v>
      </c>
    </row>
    <row r="446" spans="1:13" ht="22.5" x14ac:dyDescent="0.2">
      <c r="A446" s="267"/>
      <c r="B446" s="9" t="s">
        <v>149</v>
      </c>
      <c r="C446" s="22">
        <v>1000000000</v>
      </c>
      <c r="D446" s="2"/>
      <c r="E446" s="3"/>
      <c r="F446" s="2">
        <f t="shared" si="116"/>
        <v>1000000000</v>
      </c>
      <c r="H446" s="3" t="s">
        <v>17</v>
      </c>
      <c r="I446" s="4">
        <f>SUM(I441:I445)</f>
        <v>2992000000</v>
      </c>
      <c r="J446" s="4">
        <f>SUM(J441:J445)</f>
        <v>208000000</v>
      </c>
      <c r="K446" s="4"/>
      <c r="L446" s="4">
        <f>SUM(L441:L445)</f>
        <v>3200000000</v>
      </c>
      <c r="M446" s="24">
        <f>(L446/$L$446)</f>
        <v>1</v>
      </c>
    </row>
    <row r="447" spans="1:13" ht="22.5" x14ac:dyDescent="0.2">
      <c r="A447" s="267"/>
      <c r="B447" s="9" t="s">
        <v>150</v>
      </c>
      <c r="C447" s="22">
        <v>324000000</v>
      </c>
      <c r="D447" s="2"/>
      <c r="E447" s="3"/>
      <c r="F447" s="2">
        <f t="shared" si="116"/>
        <v>324000000</v>
      </c>
    </row>
    <row r="448" spans="1:13" x14ac:dyDescent="0.2">
      <c r="A448" s="267"/>
      <c r="B448" s="9" t="s">
        <v>151</v>
      </c>
      <c r="C448" s="22">
        <v>25000000</v>
      </c>
      <c r="D448" s="2"/>
      <c r="E448" s="3"/>
      <c r="F448" s="2">
        <f t="shared" si="116"/>
        <v>25000000</v>
      </c>
    </row>
    <row r="449" spans="1:13" x14ac:dyDescent="0.2">
      <c r="A449" s="267"/>
      <c r="B449" s="9" t="s">
        <v>152</v>
      </c>
      <c r="C449" s="3">
        <v>0</v>
      </c>
      <c r="D449" s="22">
        <v>200000000</v>
      </c>
      <c r="E449" s="3"/>
      <c r="F449" s="2">
        <f t="shared" si="116"/>
        <v>200000000</v>
      </c>
    </row>
    <row r="450" spans="1:13" x14ac:dyDescent="0.2">
      <c r="A450" s="267"/>
      <c r="B450" s="9" t="s">
        <v>153</v>
      </c>
      <c r="C450" s="3">
        <v>0</v>
      </c>
      <c r="D450" s="22">
        <v>8000000</v>
      </c>
      <c r="E450" s="3"/>
      <c r="F450" s="2">
        <f t="shared" si="116"/>
        <v>8000000</v>
      </c>
    </row>
    <row r="451" spans="1:13" x14ac:dyDescent="0.2">
      <c r="A451" s="267"/>
      <c r="B451" s="3" t="s">
        <v>17</v>
      </c>
      <c r="C451" s="23">
        <f>SUM(C442:C450)</f>
        <v>2992000000</v>
      </c>
      <c r="D451" s="23">
        <f>SUM(D442:D450)</f>
        <v>208000000</v>
      </c>
      <c r="E451" s="23"/>
      <c r="F451" s="23">
        <f>SUM(F442:F450)</f>
        <v>3200000000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82" t="s">
        <v>338</v>
      </c>
      <c r="C454" s="283"/>
      <c r="D454" s="283"/>
      <c r="E454" s="283"/>
      <c r="F454" s="284"/>
      <c r="H454" s="259" t="s">
        <v>338</v>
      </c>
      <c r="I454" s="259"/>
      <c r="J454" s="259"/>
      <c r="K454" s="259"/>
      <c r="L454" s="259"/>
      <c r="M454" s="259"/>
    </row>
    <row r="455" spans="1:13" x14ac:dyDescent="0.2">
      <c r="A455" s="61"/>
      <c r="B455" s="54" t="s">
        <v>182</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7">D459</f>
        <v>0</v>
      </c>
      <c r="K456" s="4">
        <f t="shared" si="117"/>
        <v>4320000000</v>
      </c>
      <c r="L456" s="2">
        <f>SUM(I456:K456)</f>
        <v>4320000000</v>
      </c>
      <c r="M456" s="24">
        <f>(L456/$L$461)</f>
        <v>1</v>
      </c>
    </row>
    <row r="457" spans="1:13" x14ac:dyDescent="0.2">
      <c r="A457" s="61"/>
      <c r="B457" s="1" t="s">
        <v>194</v>
      </c>
      <c r="C457" s="2">
        <v>0</v>
      </c>
      <c r="D457" s="3"/>
      <c r="E457" s="2">
        <v>2880000000</v>
      </c>
      <c r="F457" s="4">
        <f>SUM(C457:E457)</f>
        <v>2880000000</v>
      </c>
      <c r="H457" s="3" t="s">
        <v>7</v>
      </c>
      <c r="I457" s="4"/>
      <c r="J457" s="2"/>
      <c r="K457" s="2"/>
      <c r="L457" s="2"/>
      <c r="M457" s="24">
        <f t="shared" ref="M457:M461" si="118">(L457/$L$461)</f>
        <v>0</v>
      </c>
    </row>
    <row r="458" spans="1:13" x14ac:dyDescent="0.2">
      <c r="A458" s="61"/>
      <c r="B458" s="1" t="s">
        <v>195</v>
      </c>
      <c r="C458" s="2">
        <v>0</v>
      </c>
      <c r="D458" s="3"/>
      <c r="E458" s="2">
        <v>1440000000</v>
      </c>
      <c r="F458" s="4">
        <f>SUM(C458:E458)</f>
        <v>1440000000</v>
      </c>
      <c r="H458" s="3" t="s">
        <v>8</v>
      </c>
      <c r="I458" s="4"/>
      <c r="J458" s="2"/>
      <c r="K458" s="2"/>
      <c r="L458" s="2"/>
      <c r="M458" s="24">
        <f t="shared" si="118"/>
        <v>0</v>
      </c>
    </row>
    <row r="459" spans="1:13" x14ac:dyDescent="0.2">
      <c r="A459" s="61"/>
      <c r="B459" s="3" t="s">
        <v>17</v>
      </c>
      <c r="C459" s="2">
        <f>SUM(C457:C458)</f>
        <v>0</v>
      </c>
      <c r="D459" s="2">
        <f t="shared" ref="D459:F459" si="119">SUM(D457:D458)</f>
        <v>0</v>
      </c>
      <c r="E459" s="2">
        <f t="shared" si="119"/>
        <v>4320000000</v>
      </c>
      <c r="F459" s="2">
        <f t="shared" si="119"/>
        <v>4320000000</v>
      </c>
      <c r="H459" s="3" t="s">
        <v>9</v>
      </c>
      <c r="I459" s="4"/>
      <c r="J459" s="2"/>
      <c r="K459" s="2"/>
      <c r="L459" s="2"/>
      <c r="M459" s="24">
        <f t="shared" si="118"/>
        <v>0</v>
      </c>
    </row>
    <row r="460" spans="1:13" x14ac:dyDescent="0.2">
      <c r="A460" s="61"/>
      <c r="B460" s="7"/>
      <c r="C460" s="11"/>
      <c r="D460" s="11"/>
      <c r="E460" s="11"/>
      <c r="F460" s="11"/>
      <c r="H460" s="3" t="s">
        <v>30</v>
      </c>
      <c r="I460" s="3"/>
      <c r="J460" s="2"/>
      <c r="K460" s="2"/>
      <c r="L460" s="2"/>
      <c r="M460" s="24">
        <f t="shared" si="118"/>
        <v>0</v>
      </c>
    </row>
    <row r="461" spans="1:13" x14ac:dyDescent="0.2">
      <c r="A461" s="61"/>
      <c r="B461" s="7"/>
      <c r="C461" s="11"/>
      <c r="D461" s="11"/>
      <c r="E461" s="11"/>
      <c r="F461" s="11"/>
      <c r="H461" s="3" t="s">
        <v>17</v>
      </c>
      <c r="I461" s="4">
        <f>SUM(I456:I460)</f>
        <v>0</v>
      </c>
      <c r="J461" s="4">
        <f>SUM(J456:J460)</f>
        <v>0</v>
      </c>
      <c r="K461" s="4"/>
      <c r="L461" s="4">
        <f>SUM(L456:L460)</f>
        <v>4320000000</v>
      </c>
      <c r="M461" s="24">
        <f t="shared" si="118"/>
        <v>1</v>
      </c>
    </row>
    <row r="462" spans="1:13" ht="11.25" customHeight="1" x14ac:dyDescent="0.2">
      <c r="A462" s="50"/>
      <c r="B462" s="29"/>
    </row>
    <row r="463" spans="1:13" x14ac:dyDescent="0.2">
      <c r="A463" s="246">
        <v>29</v>
      </c>
      <c r="B463" s="257" t="s">
        <v>431</v>
      </c>
      <c r="C463" s="257"/>
      <c r="D463" s="257"/>
      <c r="E463" s="257"/>
      <c r="F463" s="257"/>
      <c r="H463" s="257" t="s">
        <v>138</v>
      </c>
      <c r="I463" s="257"/>
      <c r="J463" s="257"/>
      <c r="K463" s="257"/>
      <c r="L463" s="257"/>
      <c r="M463" s="257"/>
    </row>
    <row r="464" spans="1:13" x14ac:dyDescent="0.2">
      <c r="A464" s="246"/>
      <c r="B464" s="254" t="s">
        <v>18</v>
      </c>
      <c r="C464" s="255" t="s">
        <v>0</v>
      </c>
      <c r="D464" s="255"/>
      <c r="E464" s="255"/>
      <c r="F464" s="254" t="s">
        <v>4</v>
      </c>
      <c r="H464" s="18" t="s">
        <v>5</v>
      </c>
      <c r="I464" s="17" t="s">
        <v>10</v>
      </c>
      <c r="J464" s="17" t="s">
        <v>20</v>
      </c>
      <c r="K464" s="17" t="s">
        <v>21</v>
      </c>
      <c r="L464" s="14" t="s">
        <v>17</v>
      </c>
      <c r="M464" s="15" t="s">
        <v>19</v>
      </c>
    </row>
    <row r="465" spans="1:13" x14ac:dyDescent="0.2">
      <c r="A465" s="246"/>
      <c r="B465" s="254"/>
      <c r="C465" s="16" t="s">
        <v>1</v>
      </c>
      <c r="D465" s="16" t="s">
        <v>2</v>
      </c>
      <c r="E465" s="16" t="s">
        <v>3</v>
      </c>
      <c r="F465" s="254"/>
      <c r="H465" s="3" t="s">
        <v>6</v>
      </c>
      <c r="I465" s="4">
        <v>880000000</v>
      </c>
      <c r="J465" s="2"/>
      <c r="K465" s="2"/>
      <c r="L465" s="2">
        <f>SUM(I465:K465)</f>
        <v>880000000</v>
      </c>
      <c r="M465" s="24">
        <f>(L465/$L$470)</f>
        <v>0.7857142857142857</v>
      </c>
    </row>
    <row r="466" spans="1:13" x14ac:dyDescent="0.2">
      <c r="A466" s="246"/>
      <c r="B466" s="8" t="s">
        <v>139</v>
      </c>
      <c r="C466" s="22">
        <v>50000000</v>
      </c>
      <c r="D466" s="3"/>
      <c r="E466" s="3"/>
      <c r="F466" s="2">
        <f>SUM(C466:E466)</f>
        <v>50000000</v>
      </c>
      <c r="H466" s="3" t="s">
        <v>7</v>
      </c>
      <c r="I466" s="4"/>
      <c r="J466" s="2"/>
      <c r="K466" s="2"/>
      <c r="L466" s="2"/>
      <c r="M466" s="24">
        <f>(L466/$L$470)</f>
        <v>0</v>
      </c>
    </row>
    <row r="467" spans="1:13" x14ac:dyDescent="0.2">
      <c r="A467" s="246"/>
      <c r="B467" s="8" t="s">
        <v>140</v>
      </c>
      <c r="C467" s="22">
        <v>800000000</v>
      </c>
      <c r="D467" s="3"/>
      <c r="E467" s="3"/>
      <c r="F467" s="2">
        <f t="shared" ref="F467:F470" si="120">SUM(C467:E467)</f>
        <v>800000000</v>
      </c>
      <c r="H467" s="3" t="s">
        <v>8</v>
      </c>
      <c r="I467" s="4">
        <v>200000000</v>
      </c>
      <c r="J467" s="2"/>
      <c r="K467" s="2"/>
      <c r="L467" s="2">
        <f t="shared" ref="L467:L468" si="121">SUM(I467:K467)</f>
        <v>200000000</v>
      </c>
      <c r="M467" s="24">
        <f>(L467/$L$470)</f>
        <v>0.17857142857142858</v>
      </c>
    </row>
    <row r="468" spans="1:13" ht="24.75" customHeight="1" x14ac:dyDescent="0.2">
      <c r="A468" s="246"/>
      <c r="B468" s="8" t="s">
        <v>141</v>
      </c>
      <c r="C468" s="22">
        <v>200000000</v>
      </c>
      <c r="D468" s="3"/>
      <c r="E468" s="3"/>
      <c r="F468" s="2">
        <f t="shared" si="120"/>
        <v>200000000</v>
      </c>
      <c r="H468" s="3" t="s">
        <v>9</v>
      </c>
      <c r="I468" s="4"/>
      <c r="J468" s="2">
        <v>40000000</v>
      </c>
      <c r="K468" s="2"/>
      <c r="L468" s="2">
        <f t="shared" si="121"/>
        <v>40000000</v>
      </c>
      <c r="M468" s="24">
        <f>(L468/$L$470)</f>
        <v>3.5714285714285712E-2</v>
      </c>
    </row>
    <row r="469" spans="1:13" x14ac:dyDescent="0.2">
      <c r="A469" s="246"/>
      <c r="B469" s="8" t="s">
        <v>142</v>
      </c>
      <c r="C469" s="22">
        <v>30000000</v>
      </c>
      <c r="D469" s="2"/>
      <c r="E469" s="3"/>
      <c r="F469" s="2">
        <f t="shared" si="120"/>
        <v>30000000</v>
      </c>
      <c r="H469" s="3" t="s">
        <v>30</v>
      </c>
      <c r="I469" s="3"/>
      <c r="J469" s="2"/>
      <c r="K469" s="2"/>
      <c r="L469" s="2"/>
      <c r="M469" s="24">
        <f>(L469/$L$470)</f>
        <v>0</v>
      </c>
    </row>
    <row r="470" spans="1:13" x14ac:dyDescent="0.2">
      <c r="A470" s="246"/>
      <c r="B470" s="9" t="s">
        <v>136</v>
      </c>
      <c r="C470" s="22"/>
      <c r="D470" s="2">
        <v>40000000</v>
      </c>
      <c r="E470" s="3"/>
      <c r="F470" s="2">
        <f t="shared" si="120"/>
        <v>40000000</v>
      </c>
      <c r="H470" s="3" t="s">
        <v>17</v>
      </c>
      <c r="I470" s="4">
        <f>SUM(I465:I469)</f>
        <v>1080000000</v>
      </c>
      <c r="J470" s="4">
        <f>SUM(J465:J469)</f>
        <v>40000000</v>
      </c>
      <c r="K470" s="4"/>
      <c r="L470" s="4">
        <f>SUM(L465:L469)</f>
        <v>1120000000</v>
      </c>
      <c r="M470" s="24">
        <f>SUM(M465:M469)</f>
        <v>1</v>
      </c>
    </row>
    <row r="471" spans="1:13" x14ac:dyDescent="0.2">
      <c r="A471" s="246"/>
      <c r="B471" s="3" t="s">
        <v>17</v>
      </c>
      <c r="C471" s="23">
        <f>SUM(C466:C470)</f>
        <v>1080000000</v>
      </c>
      <c r="D471" s="23">
        <f>SUM(D466:D470)</f>
        <v>40000000</v>
      </c>
      <c r="E471" s="23"/>
      <c r="F471" s="23">
        <f>SUM(F466:F470)</f>
        <v>1120000000</v>
      </c>
      <c r="L471" s="19"/>
    </row>
    <row r="474" spans="1:13" x14ac:dyDescent="0.2">
      <c r="A474" s="267" t="s">
        <v>339</v>
      </c>
      <c r="B474" s="266" t="s">
        <v>430</v>
      </c>
      <c r="C474" s="266"/>
      <c r="D474" s="266"/>
      <c r="E474" s="266"/>
      <c r="F474" s="266"/>
      <c r="H474" s="266" t="s">
        <v>163</v>
      </c>
      <c r="I474" s="266"/>
      <c r="J474" s="266"/>
      <c r="K474" s="266"/>
      <c r="L474" s="266"/>
      <c r="M474" s="266"/>
    </row>
    <row r="475" spans="1:13" x14ac:dyDescent="0.2">
      <c r="A475" s="267"/>
      <c r="B475" s="254" t="s">
        <v>18</v>
      </c>
      <c r="C475" s="255" t="s">
        <v>0</v>
      </c>
      <c r="D475" s="255"/>
      <c r="E475" s="255"/>
      <c r="F475" s="254" t="s">
        <v>4</v>
      </c>
      <c r="H475" s="46" t="s">
        <v>5</v>
      </c>
      <c r="I475" s="45" t="s">
        <v>10</v>
      </c>
      <c r="J475" s="45" t="s">
        <v>20</v>
      </c>
      <c r="K475" s="45" t="s">
        <v>21</v>
      </c>
      <c r="L475" s="14" t="s">
        <v>17</v>
      </c>
      <c r="M475" s="15" t="s">
        <v>19</v>
      </c>
    </row>
    <row r="476" spans="1:13" x14ac:dyDescent="0.2">
      <c r="A476" s="267"/>
      <c r="B476" s="254"/>
      <c r="C476" s="16" t="s">
        <v>1</v>
      </c>
      <c r="D476" s="16" t="s">
        <v>2</v>
      </c>
      <c r="E476" s="16" t="s">
        <v>3</v>
      </c>
      <c r="F476" s="254"/>
      <c r="H476" s="3" t="s">
        <v>6</v>
      </c>
      <c r="I476" s="4">
        <v>0</v>
      </c>
      <c r="J476" s="2">
        <v>85250000</v>
      </c>
      <c r="K476" s="2"/>
      <c r="L476" s="2">
        <f>SUM(I476:K476)</f>
        <v>85250000</v>
      </c>
      <c r="M476" s="24">
        <f>(L476/$L$481)</f>
        <v>0.28416666666666668</v>
      </c>
    </row>
    <row r="477" spans="1:13" x14ac:dyDescent="0.2">
      <c r="A477" s="267"/>
      <c r="B477" s="8" t="s">
        <v>145</v>
      </c>
      <c r="C477" s="22">
        <v>6000000</v>
      </c>
      <c r="D477" s="3"/>
      <c r="E477" s="3"/>
      <c r="F477" s="2">
        <f>SUM(C477:E477)</f>
        <v>6000000</v>
      </c>
      <c r="H477" s="3" t="s">
        <v>7</v>
      </c>
      <c r="I477" s="4">
        <v>0</v>
      </c>
      <c r="J477" s="2"/>
      <c r="K477" s="2"/>
      <c r="L477" s="2"/>
      <c r="M477" s="24">
        <f t="shared" ref="M477:M481" si="122">(L477/$L$481)</f>
        <v>0</v>
      </c>
    </row>
    <row r="478" spans="1:13" s="49" customFormat="1" ht="27.75" customHeight="1" x14ac:dyDescent="0.2">
      <c r="A478" s="267"/>
      <c r="B478" s="8" t="s">
        <v>158</v>
      </c>
      <c r="C478" s="47">
        <v>900000</v>
      </c>
      <c r="D478" s="9"/>
      <c r="E478" s="9"/>
      <c r="F478" s="48">
        <f t="shared" ref="F478:F482" si="123">SUM(C478:E478)</f>
        <v>900000</v>
      </c>
      <c r="H478" s="3" t="s">
        <v>8</v>
      </c>
      <c r="I478" s="4">
        <v>214750000</v>
      </c>
      <c r="J478" s="2"/>
      <c r="K478" s="2"/>
      <c r="L478" s="2">
        <f>SUM(I478:K478)</f>
        <v>214750000</v>
      </c>
      <c r="M478" s="24">
        <f t="shared" si="122"/>
        <v>0.71583333333333332</v>
      </c>
    </row>
    <row r="479" spans="1:13" x14ac:dyDescent="0.2">
      <c r="A479" s="267"/>
      <c r="B479" s="8" t="s">
        <v>159</v>
      </c>
      <c r="C479" s="22">
        <v>207850000</v>
      </c>
      <c r="D479" s="3"/>
      <c r="E479" s="3"/>
      <c r="F479" s="2">
        <f t="shared" si="123"/>
        <v>207850000</v>
      </c>
      <c r="H479" s="3" t="s">
        <v>9</v>
      </c>
      <c r="I479" s="4"/>
      <c r="J479" s="2"/>
      <c r="K479" s="2"/>
      <c r="L479" s="2"/>
      <c r="M479" s="24">
        <f t="shared" si="122"/>
        <v>0</v>
      </c>
    </row>
    <row r="480" spans="1:13" x14ac:dyDescent="0.2">
      <c r="A480" s="267"/>
      <c r="B480" s="8" t="s">
        <v>148</v>
      </c>
      <c r="C480" s="22">
        <v>18000000</v>
      </c>
      <c r="D480" s="2"/>
      <c r="E480" s="3"/>
      <c r="F480" s="2">
        <f t="shared" si="123"/>
        <v>18000000</v>
      </c>
      <c r="H480" s="3" t="s">
        <v>30</v>
      </c>
      <c r="I480" s="3"/>
      <c r="J480" s="2"/>
      <c r="K480" s="2"/>
      <c r="L480" s="2"/>
      <c r="M480" s="24">
        <f t="shared" si="122"/>
        <v>0</v>
      </c>
    </row>
    <row r="481" spans="1:13" ht="22.5" x14ac:dyDescent="0.2">
      <c r="A481" s="267"/>
      <c r="B481" s="9" t="s">
        <v>160</v>
      </c>
      <c r="C481" s="22">
        <v>20400000</v>
      </c>
      <c r="D481" s="2"/>
      <c r="E481" s="3"/>
      <c r="F481" s="2">
        <f t="shared" si="123"/>
        <v>20400000</v>
      </c>
      <c r="H481" s="3" t="s">
        <v>17</v>
      </c>
      <c r="I481" s="4">
        <f>SUM(I476:I480)</f>
        <v>214750000</v>
      </c>
      <c r="J481" s="4">
        <f>SUM(J476:J480)</f>
        <v>85250000</v>
      </c>
      <c r="K481" s="4"/>
      <c r="L481" s="4">
        <f>SUM(L476:L480)</f>
        <v>300000000</v>
      </c>
      <c r="M481" s="24">
        <f t="shared" si="122"/>
        <v>1</v>
      </c>
    </row>
    <row r="482" spans="1:13" x14ac:dyDescent="0.2">
      <c r="A482" s="267"/>
      <c r="B482" s="9" t="s">
        <v>161</v>
      </c>
      <c r="C482" s="22">
        <v>4500000</v>
      </c>
      <c r="D482" s="2"/>
      <c r="E482" s="3"/>
      <c r="F482" s="2">
        <f t="shared" si="123"/>
        <v>4500000</v>
      </c>
    </row>
    <row r="483" spans="1:13" x14ac:dyDescent="0.2">
      <c r="A483" s="267"/>
      <c r="B483" s="9" t="s">
        <v>162</v>
      </c>
      <c r="C483" s="3">
        <v>0</v>
      </c>
      <c r="D483" s="22">
        <v>14700000</v>
      </c>
      <c r="E483" s="3"/>
      <c r="F483" s="2">
        <f>SUM(D483:E483)</f>
        <v>14700000</v>
      </c>
    </row>
    <row r="484" spans="1:13" x14ac:dyDescent="0.2">
      <c r="A484" s="267"/>
      <c r="B484" s="9" t="s">
        <v>153</v>
      </c>
      <c r="C484" s="3">
        <v>0</v>
      </c>
      <c r="D484" s="22">
        <v>27650000</v>
      </c>
      <c r="E484" s="3"/>
      <c r="F484" s="2">
        <f>SUM(D484:E484)</f>
        <v>27650000</v>
      </c>
    </row>
    <row r="485" spans="1:13" x14ac:dyDescent="0.2">
      <c r="A485" s="267"/>
      <c r="B485" s="3" t="s">
        <v>17</v>
      </c>
      <c r="C485" s="23">
        <f>SUM(C477:C484)</f>
        <v>257650000</v>
      </c>
      <c r="D485" s="23">
        <f>SUM(D477:D484)</f>
        <v>42350000</v>
      </c>
      <c r="E485" s="23"/>
      <c r="F485" s="23">
        <f>SUM(F477:F484)</f>
        <v>300000000</v>
      </c>
    </row>
    <row r="486" spans="1:13" x14ac:dyDescent="0.2">
      <c r="A486" s="50"/>
    </row>
    <row r="487" spans="1:13" x14ac:dyDescent="0.2">
      <c r="A487" s="73"/>
      <c r="B487" s="29"/>
    </row>
    <row r="488" spans="1:13" x14ac:dyDescent="0.2">
      <c r="A488" s="286" t="s">
        <v>464</v>
      </c>
      <c r="B488" s="265" t="s">
        <v>453</v>
      </c>
      <c r="C488" s="265"/>
      <c r="D488" s="265"/>
      <c r="E488" s="265"/>
      <c r="F488" s="265"/>
      <c r="H488" s="265" t="s">
        <v>460</v>
      </c>
      <c r="I488" s="265"/>
      <c r="J488" s="265"/>
      <c r="K488" s="265"/>
      <c r="L488" s="265"/>
      <c r="M488" s="265"/>
    </row>
    <row r="489" spans="1:13" x14ac:dyDescent="0.2">
      <c r="A489" s="286"/>
      <c r="B489" s="254" t="s">
        <v>18</v>
      </c>
      <c r="C489" s="255" t="s">
        <v>0</v>
      </c>
      <c r="D489" s="255"/>
      <c r="E489" s="255"/>
      <c r="F489" s="254" t="s">
        <v>4</v>
      </c>
      <c r="H489" s="193" t="s">
        <v>5</v>
      </c>
      <c r="I489" s="192" t="s">
        <v>10</v>
      </c>
      <c r="J489" s="192" t="s">
        <v>20</v>
      </c>
      <c r="K489" s="192" t="s">
        <v>21</v>
      </c>
      <c r="L489" s="14" t="s">
        <v>17</v>
      </c>
      <c r="M489" s="15" t="s">
        <v>19</v>
      </c>
    </row>
    <row r="490" spans="1:13" x14ac:dyDescent="0.2">
      <c r="A490" s="286"/>
      <c r="B490" s="254"/>
      <c r="C490" s="16" t="s">
        <v>1</v>
      </c>
      <c r="D490" s="16" t="s">
        <v>2</v>
      </c>
      <c r="E490" s="16" t="s">
        <v>3</v>
      </c>
      <c r="F490" s="254"/>
      <c r="H490" s="3" t="s">
        <v>6</v>
      </c>
      <c r="I490" s="4">
        <v>100500000</v>
      </c>
      <c r="J490" s="2">
        <v>59500000</v>
      </c>
      <c r="K490" s="2"/>
      <c r="L490" s="2">
        <f>SUM(I490:K490)</f>
        <v>160000000</v>
      </c>
      <c r="M490" s="24">
        <f>(L490/$L$495)</f>
        <v>0.42666666666666669</v>
      </c>
    </row>
    <row r="491" spans="1:13" x14ac:dyDescent="0.2">
      <c r="A491" s="286"/>
      <c r="B491" s="8" t="s">
        <v>145</v>
      </c>
      <c r="C491" s="22">
        <v>6000000</v>
      </c>
      <c r="D491" s="3"/>
      <c r="E491" s="3"/>
      <c r="F491" s="2">
        <f>SUM(C491:E491)</f>
        <v>6000000</v>
      </c>
      <c r="H491" s="3" t="s">
        <v>7</v>
      </c>
      <c r="I491" s="4"/>
      <c r="J491" s="2"/>
      <c r="K491" s="2"/>
      <c r="L491" s="2"/>
      <c r="M491" s="24">
        <f t="shared" ref="M491:M495" si="124">(L491/$L$495)</f>
        <v>0</v>
      </c>
    </row>
    <row r="492" spans="1:13" ht="22.5" x14ac:dyDescent="0.2">
      <c r="A492" s="286"/>
      <c r="B492" s="8" t="s">
        <v>455</v>
      </c>
      <c r="C492" s="47">
        <v>105000000</v>
      </c>
      <c r="D492" s="9"/>
      <c r="E492" s="9"/>
      <c r="F492" s="2">
        <f t="shared" ref="F492:F498" si="125">SUM(C492:E492)</f>
        <v>105000000</v>
      </c>
      <c r="H492" s="3" t="s">
        <v>8</v>
      </c>
      <c r="I492" s="4">
        <v>215000000</v>
      </c>
      <c r="J492" s="2"/>
      <c r="K492" s="2"/>
      <c r="L492" s="2">
        <f>SUM(I492:K492)</f>
        <v>215000000</v>
      </c>
      <c r="M492" s="24">
        <f t="shared" si="124"/>
        <v>0.57333333333333336</v>
      </c>
    </row>
    <row r="493" spans="1:13" ht="22.5" x14ac:dyDescent="0.2">
      <c r="A493" s="286"/>
      <c r="B493" s="8" t="s">
        <v>456</v>
      </c>
      <c r="C493" s="22">
        <v>156000000</v>
      </c>
      <c r="D493" s="3"/>
      <c r="E493" s="3"/>
      <c r="F493" s="2">
        <f t="shared" si="125"/>
        <v>156000000</v>
      </c>
      <c r="H493" s="3" t="s">
        <v>9</v>
      </c>
      <c r="I493" s="4"/>
      <c r="J493" s="2"/>
      <c r="K493" s="2"/>
      <c r="L493" s="2"/>
      <c r="M493" s="24">
        <f t="shared" si="124"/>
        <v>0</v>
      </c>
    </row>
    <row r="494" spans="1:13" x14ac:dyDescent="0.2">
      <c r="A494" s="286"/>
      <c r="B494" s="8" t="s">
        <v>148</v>
      </c>
      <c r="C494" s="22">
        <v>8000000</v>
      </c>
      <c r="D494" s="2"/>
      <c r="E494" s="3"/>
      <c r="F494" s="2">
        <f t="shared" si="125"/>
        <v>8000000</v>
      </c>
      <c r="H494" s="3" t="s">
        <v>30</v>
      </c>
      <c r="I494" s="3"/>
      <c r="J494" s="2"/>
      <c r="K494" s="2"/>
      <c r="L494" s="2"/>
      <c r="M494" s="24">
        <f t="shared" si="124"/>
        <v>0</v>
      </c>
    </row>
    <row r="495" spans="1:13" ht="22.5" x14ac:dyDescent="0.2">
      <c r="A495" s="286"/>
      <c r="B495" s="9" t="s">
        <v>457</v>
      </c>
      <c r="C495" s="22">
        <v>31500000</v>
      </c>
      <c r="D495" s="2"/>
      <c r="E495" s="3"/>
      <c r="F495" s="2">
        <f t="shared" si="125"/>
        <v>31500000</v>
      </c>
      <c r="H495" s="3" t="s">
        <v>17</v>
      </c>
      <c r="I495" s="4">
        <f>SUM(I490:I494)</f>
        <v>315500000</v>
      </c>
      <c r="J495" s="4">
        <f>SUM(J490:J494)</f>
        <v>59500000</v>
      </c>
      <c r="K495" s="4"/>
      <c r="L495" s="4">
        <f>SUM(L490:L494)</f>
        <v>375000000</v>
      </c>
      <c r="M495" s="24">
        <f t="shared" si="124"/>
        <v>1</v>
      </c>
    </row>
    <row r="496" spans="1:13" ht="22.5" x14ac:dyDescent="0.2">
      <c r="A496" s="286"/>
      <c r="B496" s="9" t="s">
        <v>458</v>
      </c>
      <c r="D496" s="22">
        <v>50000000</v>
      </c>
      <c r="E496" s="3"/>
      <c r="F496" s="2">
        <f t="shared" si="125"/>
        <v>50000000</v>
      </c>
    </row>
    <row r="497" spans="1:6" x14ac:dyDescent="0.2">
      <c r="A497" s="286"/>
      <c r="B497" s="9" t="s">
        <v>459</v>
      </c>
      <c r="C497" s="22">
        <v>9000000</v>
      </c>
      <c r="D497" s="22"/>
      <c r="E497" s="3"/>
      <c r="F497" s="2">
        <f t="shared" si="125"/>
        <v>9000000</v>
      </c>
    </row>
    <row r="498" spans="1:6" x14ac:dyDescent="0.2">
      <c r="A498" s="286"/>
      <c r="B498" s="9" t="s">
        <v>153</v>
      </c>
      <c r="D498" s="22">
        <v>9500000</v>
      </c>
      <c r="E498" s="3"/>
      <c r="F498" s="2">
        <f t="shared" si="125"/>
        <v>9500000</v>
      </c>
    </row>
    <row r="499" spans="1:6" x14ac:dyDescent="0.2">
      <c r="A499" s="286"/>
      <c r="B499" s="3" t="s">
        <v>17</v>
      </c>
      <c r="C499" s="23">
        <f>SUM(C491:C498)</f>
        <v>315500000</v>
      </c>
      <c r="D499" s="23">
        <f>SUM(D491:D498)</f>
        <v>59500000</v>
      </c>
      <c r="E499" s="23"/>
      <c r="F499" s="23">
        <f>SUM(F491:F498)</f>
        <v>375000000</v>
      </c>
    </row>
    <row r="500" spans="1:6" x14ac:dyDescent="0.2">
      <c r="A500" s="59"/>
    </row>
  </sheetData>
  <mergeCells count="226">
    <mergeCell ref="A488:A499"/>
    <mergeCell ref="B489:B490"/>
    <mergeCell ref="C489:E489"/>
    <mergeCell ref="F489:F490"/>
    <mergeCell ref="H488:M488"/>
    <mergeCell ref="B353:F353"/>
    <mergeCell ref="H353:M353"/>
    <mergeCell ref="B354:B355"/>
    <mergeCell ref="C354:E354"/>
    <mergeCell ref="F354:F355"/>
    <mergeCell ref="B369:F369"/>
    <mergeCell ref="B370:B371"/>
    <mergeCell ref="C370:E370"/>
    <mergeCell ref="F370:F371"/>
    <mergeCell ref="B416:F416"/>
    <mergeCell ref="B415:C415"/>
    <mergeCell ref="B454:F454"/>
    <mergeCell ref="C475:E475"/>
    <mergeCell ref="F475:F476"/>
    <mergeCell ref="A463:A471"/>
    <mergeCell ref="B463:F463"/>
    <mergeCell ref="A353:A366"/>
    <mergeCell ref="H454:M454"/>
    <mergeCell ref="A425:A437"/>
    <mergeCell ref="F290:F29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B168:F168"/>
    <mergeCell ref="B147:F147"/>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H405:M405"/>
    <mergeCell ref="B289:F289"/>
    <mergeCell ref="H289:M289"/>
    <mergeCell ref="B191:B192"/>
    <mergeCell ref="C191:E191"/>
    <mergeCell ref="F191:F192"/>
    <mergeCell ref="B242:F242"/>
    <mergeCell ref="B290:B291"/>
    <mergeCell ref="C290:E290"/>
    <mergeCell ref="B136:F136"/>
    <mergeCell ref="H136:M136"/>
    <mergeCell ref="B137:B138"/>
    <mergeCell ref="C137:E137"/>
    <mergeCell ref="F137:F138"/>
    <mergeCell ref="A159:A163"/>
    <mergeCell ref="C148:E148"/>
    <mergeCell ref="F148:F149"/>
    <mergeCell ref="B159:F159"/>
    <mergeCell ref="H147:M147"/>
    <mergeCell ref="B148:B149"/>
    <mergeCell ref="B125:F125"/>
    <mergeCell ref="H77:M77"/>
    <mergeCell ref="B78:B79"/>
    <mergeCell ref="C78:E78"/>
    <mergeCell ref="F78:F79"/>
    <mergeCell ref="B88:B89"/>
    <mergeCell ref="A43:A52"/>
    <mergeCell ref="B43:F43"/>
    <mergeCell ref="H43:M43"/>
    <mergeCell ref="B44:B45"/>
    <mergeCell ref="C44:E44"/>
    <mergeCell ref="F44:F45"/>
    <mergeCell ref="F106:F107"/>
    <mergeCell ref="B105:F105"/>
    <mergeCell ref="H105:M105"/>
    <mergeCell ref="B106:B107"/>
    <mergeCell ref="C106:E106"/>
    <mergeCell ref="B65:F65"/>
    <mergeCell ref="B66:B67"/>
    <mergeCell ref="C66:E66"/>
    <mergeCell ref="F66:F67"/>
    <mergeCell ref="F88:F89"/>
    <mergeCell ref="B87:F87"/>
    <mergeCell ref="C88:E88"/>
    <mergeCell ref="H242:M242"/>
    <mergeCell ref="B160:B161"/>
    <mergeCell ref="C160:E160"/>
    <mergeCell ref="F160:F161"/>
    <mergeCell ref="B190:F190"/>
    <mergeCell ref="F234:F235"/>
    <mergeCell ref="H215:M215"/>
    <mergeCell ref="B216:B217"/>
    <mergeCell ref="C216:E216"/>
    <mergeCell ref="B177:F177"/>
    <mergeCell ref="H177:M177"/>
    <mergeCell ref="B178:B179"/>
    <mergeCell ref="C178:E178"/>
    <mergeCell ref="H204:M204"/>
    <mergeCell ref="F178:F179"/>
    <mergeCell ref="H190:M190"/>
    <mergeCell ref="A87:A95"/>
    <mergeCell ref="A77:A84"/>
    <mergeCell ref="A105:A112"/>
    <mergeCell ref="A204:A211"/>
    <mergeCell ref="A147:A156"/>
    <mergeCell ref="A190:A201"/>
    <mergeCell ref="A215:A229"/>
    <mergeCell ref="A242:A250"/>
    <mergeCell ref="A405:A413"/>
    <mergeCell ref="A136:A144"/>
    <mergeCell ref="A177:A187"/>
    <mergeCell ref="A306:A319"/>
    <mergeCell ref="A322:A336"/>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A32:A40"/>
    <mergeCell ref="B5:F5"/>
    <mergeCell ref="B6:B7"/>
    <mergeCell ref="C6:E6"/>
    <mergeCell ref="F6:F7"/>
    <mergeCell ref="B24:F24"/>
    <mergeCell ref="B25:B26"/>
    <mergeCell ref="C25:E25"/>
    <mergeCell ref="F25:F26"/>
    <mergeCell ref="B488:F488"/>
    <mergeCell ref="B405:F405"/>
    <mergeCell ref="B406:B407"/>
    <mergeCell ref="C406:E406"/>
    <mergeCell ref="F406:F407"/>
    <mergeCell ref="B307:B308"/>
    <mergeCell ref="B425:F425"/>
    <mergeCell ref="B426:B427"/>
    <mergeCell ref="C426:E426"/>
    <mergeCell ref="F426:F427"/>
    <mergeCell ref="B339:F339"/>
    <mergeCell ref="B340:B341"/>
    <mergeCell ref="C340:E340"/>
    <mergeCell ref="F340:F341"/>
    <mergeCell ref="B32:F32"/>
    <mergeCell ref="B77:F7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204:F204"/>
    <mergeCell ref="H32:M32"/>
    <mergeCell ref="A55:A62"/>
    <mergeCell ref="A125:A133"/>
    <mergeCell ref="H24:M24"/>
    <mergeCell ref="H65:M65"/>
    <mergeCell ref="B243:B244"/>
    <mergeCell ref="C243:E243"/>
    <mergeCell ref="F243:F24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6"/>
  <sheetViews>
    <sheetView topLeftCell="C1" zoomScale="85" zoomScaleNormal="85" workbookViewId="0">
      <selection activeCell="M13" sqref="M13"/>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91" t="s">
        <v>206</v>
      </c>
      <c r="C2" s="290" t="s">
        <v>0</v>
      </c>
      <c r="D2" s="290"/>
      <c r="E2" s="290"/>
      <c r="F2" s="293" t="s">
        <v>4</v>
      </c>
      <c r="I2" s="289" t="s">
        <v>596</v>
      </c>
      <c r="J2" s="289"/>
      <c r="K2" s="289"/>
      <c r="L2" s="289"/>
      <c r="M2" s="289"/>
      <c r="N2" s="289"/>
    </row>
    <row r="3" spans="2:14" ht="30" x14ac:dyDescent="0.25">
      <c r="B3" s="292"/>
      <c r="C3" s="93" t="s">
        <v>1</v>
      </c>
      <c r="D3" s="93" t="s">
        <v>2</v>
      </c>
      <c r="E3" s="93" t="s">
        <v>3</v>
      </c>
      <c r="F3" s="293"/>
      <c r="I3" s="98" t="s">
        <v>5</v>
      </c>
      <c r="J3" s="99" t="s">
        <v>10</v>
      </c>
      <c r="K3" s="99" t="s">
        <v>20</v>
      </c>
      <c r="L3" s="99" t="s">
        <v>21</v>
      </c>
      <c r="M3" s="99" t="s">
        <v>17</v>
      </c>
      <c r="N3" s="98" t="s">
        <v>19</v>
      </c>
    </row>
    <row r="4" spans="2:14" ht="30" x14ac:dyDescent="0.25">
      <c r="B4" s="89" t="str">
        <f>'Tablas Río Córdoba'!B5:F5</f>
        <v>A. Programa de Fortalecimiento de la coordinación interinstitucional para la educación ambiental</v>
      </c>
      <c r="C4" s="91">
        <f>'Tablas Río Córdoba'!C9</f>
        <v>0</v>
      </c>
      <c r="D4" s="91">
        <f>'Tablas Río Córdoba'!D9</f>
        <v>0</v>
      </c>
      <c r="E4" s="91">
        <f>'Tablas Río Córdoba'!E9</f>
        <v>192000000</v>
      </c>
      <c r="F4" s="91">
        <f>'Tablas Río Córdoba'!F9</f>
        <v>192000000</v>
      </c>
      <c r="G4" s="92"/>
      <c r="I4" s="94" t="s">
        <v>6</v>
      </c>
      <c r="J4" s="95">
        <f>'Tablas Río Córdoba'!I6+'Tablas Río Córdoba'!I15+'Tablas Río Córdoba'!I26+'Tablas Río Córdoba'!I34+'Tablas Río Córdoba'!I45+'Tablas Río Córdoba'!I57+'Tablas Río Córdoba'!I67+'Tablas Río Córdoba'!I79+'Tablas Río Córdoba'!I89+'Tablas Río Córdoba'!I99+'Tablas Río Córdoba'!I107+'Tablas Río Córdoba'!I117+'Tablas Río Córdoba'!I127+'Tablas Río Córdoba'!I138+'Tablas Río Córdoba'!I149+'Tablas Río Córdoba'!I161+'Tablas Río Córdoba'!I170+'Tablas Río Córdoba'!I179+'Tablas Río Córdoba'!I192+'Tablas Río Córdoba'!I206+'Tablas Río Córdoba'!I217+'Tablas Río Córdoba'!I234+'Tablas Río Córdoba'!I244+'Tablas Río Córdoba'!I255+'Tablas Río Córdoba'!I270+'Tablas Río Córdoba'!I281+'Tablas Río Córdoba'!I291+'Tablas Río Córdoba'!I308+'Tablas Río Córdoba'!I324+'Tablas Río Córdoba'!I341+'Tablas Río Córdoba'!I355+'Tablas Río Córdoba'!I370+'Tablas Río Córdoba'!I380+'Tablas Río Córdoba'!I395+'Tablas Río Córdoba'!I407+'Tablas Río Córdoba'!I418+'Tablas Río Córdoba'!I427+'Tablas Río Córdoba'!I441+'Tablas Río Córdoba'!I456+'Tablas Río Córdoba'!I465+'Tablas Río Córdoba'!I476+'Tablas Río Córdoba'!I490</f>
        <v>22851861000</v>
      </c>
      <c r="K4" s="95">
        <f>'Tablas Río Córdoba'!J6+'Tablas Río Córdoba'!J15+'Tablas Río Córdoba'!J26+'Tablas Río Córdoba'!J34+'Tablas Río Córdoba'!J45+'Tablas Río Córdoba'!J57+'Tablas Río Córdoba'!J67+'Tablas Río Córdoba'!J79+'Tablas Río Córdoba'!J89+'Tablas Río Córdoba'!J99+'Tablas Río Córdoba'!J107+'Tablas Río Córdoba'!J117+'Tablas Río Córdoba'!J127+'Tablas Río Córdoba'!J138+'Tablas Río Córdoba'!J149+'Tablas Río Córdoba'!J161+'Tablas Río Córdoba'!J170+'Tablas Río Córdoba'!J179+'Tablas Río Córdoba'!J192+'Tablas Río Córdoba'!J206+'Tablas Río Córdoba'!J217+'Tablas Río Córdoba'!J234+'Tablas Río Córdoba'!J244+'Tablas Río Córdoba'!J255+'Tablas Río Córdoba'!J270+'Tablas Río Córdoba'!J281+'Tablas Río Córdoba'!J291+'Tablas Río Córdoba'!J308+'Tablas Río Córdoba'!J324+'Tablas Río Córdoba'!J341+'Tablas Río Córdoba'!J355+'Tablas Río Córdoba'!J370+'Tablas Río Córdoba'!J380+'Tablas Río Córdoba'!J395+'Tablas Río Córdoba'!J407+'Tablas Río Córdoba'!J418+'Tablas Río Córdoba'!J427+'Tablas Río Córdoba'!J441+'Tablas Río Córdoba'!J456+'Tablas Río Córdoba'!J465+'Tablas Río Córdoba'!J476+'Tablas Río Córdoba'!J490</f>
        <v>9617971000</v>
      </c>
      <c r="L4" s="95">
        <f>'Tablas Río Córdoba'!K6+'Tablas Río Córdoba'!K15+'Tablas Río Córdoba'!K26+'Tablas Río Córdoba'!K34+'Tablas Río Córdoba'!K45+'Tablas Río Córdoba'!K57+'Tablas Río Córdoba'!K67+'Tablas Río Córdoba'!K79+'Tablas Río Córdoba'!K89+'Tablas Río Córdoba'!K99+'Tablas Río Córdoba'!K107+'Tablas Río Córdoba'!K117+'Tablas Río Córdoba'!K127+'Tablas Río Córdoba'!K138+'Tablas Río Córdoba'!K149+'Tablas Río Córdoba'!K161+'Tablas Río Córdoba'!K170+'Tablas Río Córdoba'!K179+'Tablas Río Córdoba'!K192+'Tablas Río Córdoba'!K206+'Tablas Río Córdoba'!K217+'Tablas Río Córdoba'!K234+'Tablas Río Córdoba'!K244+'Tablas Río Córdoba'!K255+'Tablas Río Córdoba'!K270+'Tablas Río Córdoba'!K281+'Tablas Río Córdoba'!K291+'Tablas Río Córdoba'!K308+'Tablas Río Córdoba'!K324+'Tablas Río Córdoba'!K341+'Tablas Río Córdoba'!K355+'Tablas Río Córdoba'!K370+'Tablas Río Córdoba'!K380+'Tablas Río Córdoba'!K395+'Tablas Río Córdoba'!K407+'Tablas Río Córdoba'!K418+'Tablas Río Córdoba'!K427+'Tablas Río Córdoba'!K441+'Tablas Río Córdoba'!K456+'Tablas Río Córdoba'!K465+'Tablas Río Córdoba'!K476+'Tablas Río Córdoba'!K490</f>
        <v>21915868700</v>
      </c>
      <c r="M4" s="95">
        <f>'Tablas Río Córdoba'!L6+'Tablas Río Córdoba'!L15+'Tablas Río Córdoba'!L26+'Tablas Río Córdoba'!L34+'Tablas Río Córdoba'!L45+'Tablas Río Córdoba'!L57+'Tablas Río Córdoba'!L67+'Tablas Río Córdoba'!L79+'Tablas Río Córdoba'!L89+'Tablas Río Córdoba'!L99+'Tablas Río Córdoba'!L107+'Tablas Río Córdoba'!L117+'Tablas Río Córdoba'!L127+'Tablas Río Córdoba'!L138+'Tablas Río Córdoba'!L149+'Tablas Río Córdoba'!L161+'Tablas Río Córdoba'!L170+'Tablas Río Córdoba'!L179+'Tablas Río Córdoba'!L192+'Tablas Río Córdoba'!L206+'Tablas Río Córdoba'!L217+'Tablas Río Córdoba'!L234+'Tablas Río Córdoba'!L244+'Tablas Río Córdoba'!L255+'Tablas Río Córdoba'!L270+'Tablas Río Córdoba'!L281+'Tablas Río Córdoba'!L291+'Tablas Río Córdoba'!L308+'Tablas Río Córdoba'!L324+'Tablas Río Córdoba'!L341+'Tablas Río Córdoba'!L355+'Tablas Río Córdoba'!L370+'Tablas Río Córdoba'!L380+'Tablas Río Córdoba'!L395+'Tablas Río Córdoba'!L407+'Tablas Río Córdoba'!L418+'Tablas Río Córdoba'!L427+'Tablas Río Córdoba'!L441+'Tablas Río Córdoba'!L456+'Tablas Río Córdoba'!L465+'Tablas Río Córdoba'!L476+'Tablas Río Córdoba'!L490</f>
        <v>54385700700</v>
      </c>
      <c r="N4" s="97">
        <f>M4/$M$9</f>
        <v>0.71248233327607124</v>
      </c>
    </row>
    <row r="5" spans="2:14" x14ac:dyDescent="0.25">
      <c r="B5" s="89" t="str">
        <f>'Tablas Río Córdoba'!B13:F13</f>
        <v>Proyecto de Articulación interinstitucional para educación ambiental. 2 años</v>
      </c>
      <c r="C5" s="90">
        <f>'Tablas Río Córdoba'!C21</f>
        <v>300000000</v>
      </c>
      <c r="D5" s="90">
        <f>'Tablas Río Córdoba'!D21</f>
        <v>0</v>
      </c>
      <c r="E5" s="90">
        <f>'Tablas Río Córdoba'!E21</f>
        <v>0</v>
      </c>
      <c r="F5" s="90">
        <f>'Tablas Río Córdoba'!F21</f>
        <v>300000000</v>
      </c>
      <c r="I5" s="94" t="s">
        <v>7</v>
      </c>
      <c r="J5" s="95">
        <f>'Tablas Río Córdoba'!I7+'Tablas Río Córdoba'!I16+'Tablas Río Córdoba'!I27+'Tablas Río Córdoba'!I35+'Tablas Río Córdoba'!I46+'Tablas Río Córdoba'!I58+'Tablas Río Córdoba'!I68+'Tablas Río Córdoba'!I80+'Tablas Río Córdoba'!I90+'Tablas Río Córdoba'!I100+'Tablas Río Córdoba'!I108+'Tablas Río Córdoba'!I118+'Tablas Río Córdoba'!I128+'Tablas Río Córdoba'!I139+'Tablas Río Córdoba'!I150+'Tablas Río Córdoba'!I162+'Tablas Río Córdoba'!I171+'Tablas Río Córdoba'!I180+'Tablas Río Córdoba'!I193+'Tablas Río Córdoba'!I207+'Tablas Río Córdoba'!I218+'Tablas Río Córdoba'!I235+'Tablas Río Córdoba'!I245+'Tablas Río Córdoba'!I256+'Tablas Río Córdoba'!I271+'Tablas Río Córdoba'!I282+'Tablas Río Córdoba'!I292+'Tablas Río Córdoba'!I309+'Tablas Río Córdoba'!I325+'Tablas Río Córdoba'!I342+'Tablas Río Córdoba'!I356+'Tablas Río Córdoba'!I371+'Tablas Río Córdoba'!I381+'Tablas Río Córdoba'!I396+'Tablas Río Córdoba'!I408+'Tablas Río Córdoba'!I419+'Tablas Río Córdoba'!I428+'Tablas Río Córdoba'!I442+'Tablas Río Córdoba'!I457+'Tablas Río Córdoba'!I466+'Tablas Río Córdoba'!I477+'Tablas Río Córdoba'!I491</f>
        <v>0</v>
      </c>
      <c r="K5" s="95">
        <f>'Tablas Río Córdoba'!J7+'Tablas Río Córdoba'!J16+'Tablas Río Córdoba'!J27+'Tablas Río Córdoba'!J35+'Tablas Río Córdoba'!J46+'Tablas Río Córdoba'!J58+'Tablas Río Córdoba'!J68+'Tablas Río Córdoba'!J80+'Tablas Río Córdoba'!J90+'Tablas Río Córdoba'!J100+'Tablas Río Córdoba'!J108+'Tablas Río Córdoba'!J118+'Tablas Río Córdoba'!J128+'Tablas Río Córdoba'!J139+'Tablas Río Córdoba'!J150+'Tablas Río Córdoba'!J162+'Tablas Río Córdoba'!J171+'Tablas Río Córdoba'!J180+'Tablas Río Córdoba'!J193+'Tablas Río Córdoba'!J207+'Tablas Río Córdoba'!J218+'Tablas Río Córdoba'!J235+'Tablas Río Córdoba'!J245+'Tablas Río Córdoba'!J256+'Tablas Río Córdoba'!J271+'Tablas Río Córdoba'!J282+'Tablas Río Córdoba'!J292+'Tablas Río Córdoba'!J309+'Tablas Río Córdoba'!J325+'Tablas Río Córdoba'!J342+'Tablas Río Córdoba'!J356+'Tablas Río Córdoba'!J371+'Tablas Río Córdoba'!J381+'Tablas Río Córdoba'!J396+'Tablas Río Córdoba'!J408+'Tablas Río Córdoba'!J419+'Tablas Río Córdoba'!J428+'Tablas Río Córdoba'!J442+'Tablas Río Córdoba'!J457+'Tablas Río Córdoba'!J466+'Tablas Río Córdoba'!J477+'Tablas Río Córdoba'!J491</f>
        <v>0</v>
      </c>
      <c r="L5" s="95">
        <f>'Tablas Río Córdoba'!K7+'Tablas Río Córdoba'!K16+'Tablas Río Córdoba'!K27+'Tablas Río Córdoba'!K35+'Tablas Río Córdoba'!K46+'Tablas Río Córdoba'!K58+'Tablas Río Córdoba'!K68+'Tablas Río Córdoba'!K80+'Tablas Río Córdoba'!K90+'Tablas Río Córdoba'!K100+'Tablas Río Córdoba'!K108+'Tablas Río Córdoba'!K118+'Tablas Río Córdoba'!K128+'Tablas Río Córdoba'!K139+'Tablas Río Córdoba'!K150+'Tablas Río Córdoba'!K162+'Tablas Río Córdoba'!K171+'Tablas Río Córdoba'!K180+'Tablas Río Córdoba'!K193+'Tablas Río Córdoba'!K207+'Tablas Río Córdoba'!K218+'Tablas Río Córdoba'!K235+'Tablas Río Córdoba'!K245+'Tablas Río Córdoba'!K256+'Tablas Río Córdoba'!K271+'Tablas Río Córdoba'!K282+'Tablas Río Córdoba'!K292+'Tablas Río Córdoba'!K309+'Tablas Río Córdoba'!K325+'Tablas Río Córdoba'!K342+'Tablas Río Córdoba'!K356+'Tablas Río Córdoba'!K371+'Tablas Río Córdoba'!K381+'Tablas Río Córdoba'!K396+'Tablas Río Córdoba'!K408+'Tablas Río Córdoba'!K419+'Tablas Río Córdoba'!K428+'Tablas Río Córdoba'!K442+'Tablas Río Córdoba'!K457+'Tablas Río Córdoba'!K466+'Tablas Río Córdoba'!K477+'Tablas Río Córdoba'!K491</f>
        <v>0</v>
      </c>
      <c r="M5" s="95">
        <f>'Tablas Río Córdoba'!L7+'Tablas Río Córdoba'!L16+'Tablas Río Córdoba'!L27+'Tablas Río Córdoba'!L35+'Tablas Río Córdoba'!L46+'Tablas Río Córdoba'!L58+'Tablas Río Córdoba'!L68+'Tablas Río Córdoba'!L80+'Tablas Río Córdoba'!L90+'Tablas Río Córdoba'!L100+'Tablas Río Córdoba'!L108+'Tablas Río Córdoba'!L118+'Tablas Río Córdoba'!L128+'Tablas Río Córdoba'!L139+'Tablas Río Córdoba'!L150+'Tablas Río Córdoba'!L162+'Tablas Río Córdoba'!L171+'Tablas Río Córdoba'!L180+'Tablas Río Córdoba'!L193+'Tablas Río Córdoba'!L207+'Tablas Río Córdoba'!L218+'Tablas Río Córdoba'!L235+'Tablas Río Córdoba'!L245+'Tablas Río Córdoba'!L256+'Tablas Río Córdoba'!L271+'Tablas Río Córdoba'!L282+'Tablas Río Córdoba'!L292+'Tablas Río Córdoba'!L309+'Tablas Río Córdoba'!L325+'Tablas Río Córdoba'!L342+'Tablas Río Córdoba'!L356+'Tablas Río Córdoba'!L371+'Tablas Río Córdoba'!L381+'Tablas Río Córdoba'!L396+'Tablas Río Córdoba'!L408+'Tablas Río Córdoba'!L419+'Tablas Río Córdoba'!L428+'Tablas Río Córdoba'!L442+'Tablas Río Córdoba'!L457+'Tablas Río Córdoba'!L466+'Tablas Río Córdoba'!L477+'Tablas Río Córdoba'!L491</f>
        <v>0</v>
      </c>
      <c r="N5" s="96">
        <f t="shared" ref="N5:N9" si="0">M5/$M$9</f>
        <v>0</v>
      </c>
    </row>
    <row r="6" spans="2:14" x14ac:dyDescent="0.25">
      <c r="B6" s="88" t="str">
        <f>'Tablas Río Córdoba'!B24:F24</f>
        <v xml:space="preserve">B. Programa de Fortalecimiento del sistema de gestión </v>
      </c>
      <c r="C6" s="90">
        <f>'Tablas Río Córdoba'!C30</f>
        <v>0</v>
      </c>
      <c r="D6" s="90">
        <f>'Tablas Río Córdoba'!D30</f>
        <v>0</v>
      </c>
      <c r="E6" s="90">
        <f>'Tablas Río Córdoba'!E30</f>
        <v>696000000</v>
      </c>
      <c r="F6" s="90">
        <f>'Tablas Río Córdoba'!F30</f>
        <v>696000000</v>
      </c>
      <c r="I6" s="94" t="s">
        <v>8</v>
      </c>
      <c r="J6" s="95">
        <f>'Tablas Río Córdoba'!I8+'Tablas Río Córdoba'!I17+'Tablas Río Córdoba'!I28+'Tablas Río Córdoba'!I36+'Tablas Río Córdoba'!I47+'Tablas Río Córdoba'!I59+'Tablas Río Córdoba'!I69+'Tablas Río Córdoba'!I81+'Tablas Río Córdoba'!I91+'Tablas Río Córdoba'!I101+'Tablas Río Córdoba'!I109+'Tablas Río Córdoba'!I119+'Tablas Río Córdoba'!I129+'Tablas Río Córdoba'!I140+'Tablas Río Córdoba'!I151+'Tablas Río Córdoba'!I163+'Tablas Río Córdoba'!I172+'Tablas Río Córdoba'!I181+'Tablas Río Córdoba'!I194+'Tablas Río Córdoba'!I208+'Tablas Río Córdoba'!I219+'Tablas Río Córdoba'!I236+'Tablas Río Córdoba'!I246+'Tablas Río Córdoba'!I257+'Tablas Río Córdoba'!I272+'Tablas Río Córdoba'!I283+'Tablas Río Córdoba'!I293+'Tablas Río Córdoba'!I310+'Tablas Río Córdoba'!I326+'Tablas Río Córdoba'!I343+'Tablas Río Córdoba'!I357+'Tablas Río Córdoba'!I372+'Tablas Río Córdoba'!I382+'Tablas Río Córdoba'!I397+'Tablas Río Córdoba'!I409+'Tablas Río Córdoba'!I420+'Tablas Río Córdoba'!I429+'Tablas Río Córdoba'!I443+'Tablas Río Córdoba'!I458+'Tablas Río Córdoba'!I467+'Tablas Río Córdoba'!I478+'Tablas Río Córdoba'!I492</f>
        <v>10555000000</v>
      </c>
      <c r="K6" s="95">
        <f>'Tablas Río Córdoba'!J8+'Tablas Río Córdoba'!J17+'Tablas Río Córdoba'!J28+'Tablas Río Córdoba'!J36+'Tablas Río Córdoba'!J47+'Tablas Río Córdoba'!J59+'Tablas Río Córdoba'!J69+'Tablas Río Córdoba'!J81+'Tablas Río Córdoba'!J91+'Tablas Río Córdoba'!J101+'Tablas Río Córdoba'!J109+'Tablas Río Córdoba'!J119+'Tablas Río Córdoba'!J129+'Tablas Río Córdoba'!J140+'Tablas Río Córdoba'!J151+'Tablas Río Córdoba'!J163+'Tablas Río Córdoba'!J172+'Tablas Río Córdoba'!J181+'Tablas Río Córdoba'!J194+'Tablas Río Córdoba'!J208+'Tablas Río Córdoba'!J219+'Tablas Río Córdoba'!J236+'Tablas Río Córdoba'!J246+'Tablas Río Córdoba'!J257+'Tablas Río Córdoba'!J272+'Tablas Río Córdoba'!J283+'Tablas Río Córdoba'!J293+'Tablas Río Córdoba'!J310+'Tablas Río Córdoba'!J326+'Tablas Río Córdoba'!J343+'Tablas Río Córdoba'!J357+'Tablas Río Córdoba'!J372+'Tablas Río Córdoba'!J382+'Tablas Río Córdoba'!J397+'Tablas Río Córdoba'!J409+'Tablas Río Córdoba'!J420+'Tablas Río Córdoba'!J429+'Tablas Río Córdoba'!J443+'Tablas Río Córdoba'!J458+'Tablas Río Córdoba'!J467+'Tablas Río Córdoba'!J478+'Tablas Río Córdoba'!J492</f>
        <v>10772000000</v>
      </c>
      <c r="L6" s="95">
        <f>'Tablas Río Córdoba'!K8+'Tablas Río Córdoba'!K17+'Tablas Río Córdoba'!K28+'Tablas Río Córdoba'!K36+'Tablas Río Córdoba'!K47+'Tablas Río Córdoba'!K59+'Tablas Río Córdoba'!K69+'Tablas Río Córdoba'!K81+'Tablas Río Córdoba'!K91+'Tablas Río Córdoba'!K101+'Tablas Río Córdoba'!K109+'Tablas Río Córdoba'!K119+'Tablas Río Córdoba'!K129+'Tablas Río Córdoba'!K140+'Tablas Río Córdoba'!K151+'Tablas Río Córdoba'!K163+'Tablas Río Córdoba'!K172+'Tablas Río Córdoba'!K181+'Tablas Río Córdoba'!K194+'Tablas Río Córdoba'!K208+'Tablas Río Córdoba'!K219+'Tablas Río Córdoba'!K236+'Tablas Río Córdoba'!K246+'Tablas Río Córdoba'!K257+'Tablas Río Córdoba'!K272+'Tablas Río Córdoba'!K283+'Tablas Río Córdoba'!K293+'Tablas Río Córdoba'!K310+'Tablas Río Córdoba'!K326+'Tablas Río Córdoba'!K343+'Tablas Río Córdoba'!K357+'Tablas Río Córdoba'!K372+'Tablas Río Córdoba'!K382+'Tablas Río Córdoba'!K397+'Tablas Río Córdoba'!K409+'Tablas Río Córdoba'!K420+'Tablas Río Córdoba'!K429+'Tablas Río Córdoba'!K443+'Tablas Río Córdoba'!K458+'Tablas Río Córdoba'!K467+'Tablas Río Córdoba'!K478+'Tablas Río Córdoba'!K492</f>
        <v>0</v>
      </c>
      <c r="M6" s="95">
        <f>'Tablas Río Córdoba'!L8+'Tablas Río Córdoba'!L17+'Tablas Río Córdoba'!L28+'Tablas Río Córdoba'!L36+'Tablas Río Córdoba'!L47+'Tablas Río Córdoba'!L59+'Tablas Río Córdoba'!L69+'Tablas Río Córdoba'!L81+'Tablas Río Córdoba'!L91+'Tablas Río Córdoba'!L101+'Tablas Río Córdoba'!L109+'Tablas Río Córdoba'!L119+'Tablas Río Córdoba'!L129+'Tablas Río Córdoba'!L140+'Tablas Río Córdoba'!L151+'Tablas Río Córdoba'!L163+'Tablas Río Córdoba'!L172+'Tablas Río Córdoba'!L181+'Tablas Río Córdoba'!L194+'Tablas Río Córdoba'!L208+'Tablas Río Córdoba'!L219+'Tablas Río Córdoba'!L236+'Tablas Río Córdoba'!L246+'Tablas Río Córdoba'!L257+'Tablas Río Córdoba'!L272+'Tablas Río Córdoba'!L283+'Tablas Río Córdoba'!L293+'Tablas Río Córdoba'!L310+'Tablas Río Córdoba'!L326+'Tablas Río Córdoba'!L343+'Tablas Río Córdoba'!L357+'Tablas Río Córdoba'!L372+'Tablas Río Córdoba'!L382+'Tablas Río Córdoba'!L397+'Tablas Río Córdoba'!L409+'Tablas Río Córdoba'!L420+'Tablas Río Córdoba'!L429+'Tablas Río Córdoba'!L443+'Tablas Río Córdoba'!L458+'Tablas Río Córdoba'!L467+'Tablas Río Córdoba'!L478+'Tablas Río Córdoba'!L492</f>
        <v>21327000000</v>
      </c>
      <c r="N6" s="97">
        <f>M6/$M$9</f>
        <v>0.27939532866547717</v>
      </c>
    </row>
    <row r="7" spans="2:14" ht="31.5" customHeight="1" x14ac:dyDescent="0.25">
      <c r="B7" s="88" t="str">
        <f>'Tablas Río Córdoba'!B32:F32</f>
        <v>Proyecto de Fortalecimiento del sistema de calidad institucional. 4 años</v>
      </c>
      <c r="C7" s="90">
        <f>'Tablas Río Córdoba'!C40</f>
        <v>350000000</v>
      </c>
      <c r="D7" s="90">
        <f>'Tablas Río Córdoba'!D40</f>
        <v>250000000</v>
      </c>
      <c r="E7" s="90">
        <f>'Tablas Río Córdoba'!E40</f>
        <v>0</v>
      </c>
      <c r="F7" s="90">
        <f>'Tablas Río Córdoba'!F40</f>
        <v>600000000</v>
      </c>
      <c r="I7" s="94" t="s">
        <v>9</v>
      </c>
      <c r="J7" s="95">
        <f>'Tablas Río Córdoba'!I9+'Tablas Río Córdoba'!I18+'Tablas Río Córdoba'!I29+'Tablas Río Córdoba'!I37+'Tablas Río Córdoba'!I48+'Tablas Río Córdoba'!I60+'Tablas Río Córdoba'!I70+'Tablas Río Córdoba'!I82+'Tablas Río Córdoba'!I92+'Tablas Río Córdoba'!I102+'Tablas Río Córdoba'!I110+'Tablas Río Córdoba'!I120+'Tablas Río Córdoba'!I130+'Tablas Río Córdoba'!I141+'Tablas Río Córdoba'!I152+'Tablas Río Córdoba'!I164+'Tablas Río Córdoba'!I173+'Tablas Río Córdoba'!I182+'Tablas Río Córdoba'!I195+'Tablas Río Córdoba'!I209+'Tablas Río Córdoba'!I220+'Tablas Río Córdoba'!I237+'Tablas Río Córdoba'!I247+'Tablas Río Córdoba'!I258+'Tablas Río Córdoba'!I273+'Tablas Río Córdoba'!I284+'Tablas Río Córdoba'!I294+'Tablas Río Córdoba'!I311+'Tablas Río Córdoba'!I327+'Tablas Río Córdoba'!I344+'Tablas Río Córdoba'!I358+'Tablas Río Córdoba'!I373+'Tablas Río Córdoba'!I383+'Tablas Río Córdoba'!I398+'Tablas Río Córdoba'!I410+'Tablas Río Córdoba'!I421+'Tablas Río Córdoba'!I430+'Tablas Río Córdoba'!I444+'Tablas Río Córdoba'!I459+'Tablas Río Córdoba'!I468+'Tablas Río Córdoba'!I479+'Tablas Río Córdoba'!I493</f>
        <v>580000000</v>
      </c>
      <c r="K7" s="95">
        <f>'Tablas Río Córdoba'!J9+'Tablas Río Córdoba'!J18+'Tablas Río Córdoba'!J29+'Tablas Río Córdoba'!J37+'Tablas Río Córdoba'!J48+'Tablas Río Córdoba'!J60+'Tablas Río Córdoba'!J70+'Tablas Río Córdoba'!J82+'Tablas Río Córdoba'!J92+'Tablas Río Córdoba'!J102+'Tablas Río Córdoba'!J110+'Tablas Río Córdoba'!J120+'Tablas Río Córdoba'!J130+'Tablas Río Córdoba'!J141+'Tablas Río Córdoba'!J152+'Tablas Río Córdoba'!J164+'Tablas Río Córdoba'!J173+'Tablas Río Córdoba'!J182+'Tablas Río Córdoba'!J195+'Tablas Río Córdoba'!J209+'Tablas Río Córdoba'!J220+'Tablas Río Córdoba'!J237+'Tablas Río Córdoba'!J247+'Tablas Río Córdoba'!J258+'Tablas Río Córdoba'!J273+'Tablas Río Córdoba'!J284+'Tablas Río Córdoba'!J294+'Tablas Río Córdoba'!J311+'Tablas Río Córdoba'!J327+'Tablas Río Córdoba'!J344+'Tablas Río Córdoba'!J358+'Tablas Río Córdoba'!J373+'Tablas Río Córdoba'!J383+'Tablas Río Córdoba'!J398+'Tablas Río Córdoba'!J410+'Tablas Río Córdoba'!J421+'Tablas Río Córdoba'!J430+'Tablas Río Córdoba'!J444+'Tablas Río Córdoba'!J459+'Tablas Río Córdoba'!J468+'Tablas Río Córdoba'!J479+'Tablas Río Córdoba'!J493</f>
        <v>40000000</v>
      </c>
      <c r="L7" s="95">
        <f>'Tablas Río Córdoba'!K9+'Tablas Río Córdoba'!K18+'Tablas Río Córdoba'!K29+'Tablas Río Córdoba'!K37+'Tablas Río Córdoba'!K48+'Tablas Río Córdoba'!K60+'Tablas Río Córdoba'!K70+'Tablas Río Córdoba'!K82+'Tablas Río Córdoba'!K92+'Tablas Río Córdoba'!K102+'Tablas Río Córdoba'!K110+'Tablas Río Córdoba'!K120+'Tablas Río Córdoba'!K130+'Tablas Río Córdoba'!K141+'Tablas Río Córdoba'!K152+'Tablas Río Córdoba'!K164+'Tablas Río Córdoba'!K173+'Tablas Río Córdoba'!K182+'Tablas Río Córdoba'!K195+'Tablas Río Córdoba'!K209+'Tablas Río Córdoba'!K220+'Tablas Río Córdoba'!K237+'Tablas Río Córdoba'!K247+'Tablas Río Córdoba'!K258+'Tablas Río Córdoba'!K273+'Tablas Río Córdoba'!K284+'Tablas Río Córdoba'!K294+'Tablas Río Córdoba'!K311+'Tablas Río Córdoba'!K327+'Tablas Río Córdoba'!K344+'Tablas Río Córdoba'!K358+'Tablas Río Córdoba'!K373+'Tablas Río Córdoba'!K383+'Tablas Río Córdoba'!K398+'Tablas Río Córdoba'!K410+'Tablas Río Córdoba'!K421+'Tablas Río Córdoba'!K430+'Tablas Río Córdoba'!K444+'Tablas Río Córdoba'!K459+'Tablas Río Córdoba'!K468+'Tablas Río Córdoba'!K479+'Tablas Río Córdoba'!K493</f>
        <v>0</v>
      </c>
      <c r="M7" s="95">
        <f>'Tablas Río Córdoba'!L9+'Tablas Río Córdoba'!L18+'Tablas Río Córdoba'!L29+'Tablas Río Córdoba'!L37+'Tablas Río Córdoba'!L48+'Tablas Río Córdoba'!L60+'Tablas Río Córdoba'!L70+'Tablas Río Córdoba'!L82+'Tablas Río Córdoba'!L92+'Tablas Río Córdoba'!L102+'Tablas Río Córdoba'!L110+'Tablas Río Córdoba'!L120+'Tablas Río Córdoba'!L130+'Tablas Río Córdoba'!L141+'Tablas Río Córdoba'!L152+'Tablas Río Córdoba'!L164+'Tablas Río Córdoba'!L173+'Tablas Río Córdoba'!L182+'Tablas Río Córdoba'!L195+'Tablas Río Córdoba'!L209+'Tablas Río Córdoba'!L220+'Tablas Río Córdoba'!L237+'Tablas Río Córdoba'!L247+'Tablas Río Córdoba'!L258+'Tablas Río Córdoba'!L273+'Tablas Río Córdoba'!L284+'Tablas Río Córdoba'!L294+'Tablas Río Córdoba'!L311+'Tablas Río Córdoba'!L327+'Tablas Río Córdoba'!L344+'Tablas Río Córdoba'!L358+'Tablas Río Córdoba'!L373+'Tablas Río Córdoba'!L383+'Tablas Río Córdoba'!L398+'Tablas Río Córdoba'!L410+'Tablas Río Córdoba'!L421+'Tablas Río Córdoba'!L430+'Tablas Río Córdoba'!L444+'Tablas Río Córdoba'!L459+'Tablas Río Córdoba'!L468+'Tablas Río Córdoba'!L479+'Tablas Río Córdoba'!L493</f>
        <v>620000000</v>
      </c>
      <c r="N7" s="97">
        <f>M7/$M$9</f>
        <v>8.1223380584515333E-3</v>
      </c>
    </row>
    <row r="8" spans="2:14" x14ac:dyDescent="0.25">
      <c r="B8" s="88" t="str">
        <f>'Tablas Río Córdoba'!B43:F43</f>
        <v>Proyecto de Fortalecimiento del sistema de información ambiental de la cuenca. 2 años</v>
      </c>
      <c r="C8" s="90">
        <f>'Tablas Río Córdoba'!C52</f>
        <v>410000000</v>
      </c>
      <c r="D8" s="90">
        <f>'Tablas Río Córdoba'!D52</f>
        <v>0</v>
      </c>
      <c r="E8" s="90">
        <f>'Tablas Río Córdoba'!E52</f>
        <v>0</v>
      </c>
      <c r="F8" s="90">
        <f>'Tablas Río Córdoba'!F52</f>
        <v>410000000</v>
      </c>
      <c r="I8" s="94" t="s">
        <v>30</v>
      </c>
      <c r="J8" s="95">
        <f>'Tablas Río Córdoba'!I10+'Tablas Río Córdoba'!I19+'Tablas Río Córdoba'!I30+'Tablas Río Córdoba'!I38+'Tablas Río Córdoba'!I49+'Tablas Río Córdoba'!I61+'Tablas Río Córdoba'!I71+'Tablas Río Córdoba'!I83+'Tablas Río Córdoba'!I93+'Tablas Río Córdoba'!I103+'Tablas Río Córdoba'!I111+'Tablas Río Córdoba'!I121+'Tablas Río Córdoba'!I131+'Tablas Río Córdoba'!I142+'Tablas Río Córdoba'!I153+'Tablas Río Córdoba'!I165+'Tablas Río Córdoba'!I174+'Tablas Río Córdoba'!I183+'Tablas Río Córdoba'!I196+'Tablas Río Córdoba'!I210+'Tablas Río Córdoba'!I221+'Tablas Río Córdoba'!I238+'Tablas Río Córdoba'!I248+'Tablas Río Córdoba'!I259+'Tablas Río Córdoba'!I274+'Tablas Río Córdoba'!I285+'Tablas Río Córdoba'!I295+'Tablas Río Córdoba'!I312+'Tablas Río Córdoba'!I328+'Tablas Río Córdoba'!I345+'Tablas Río Córdoba'!I359+'Tablas Río Córdoba'!I374+'Tablas Río Córdoba'!I384+'Tablas Río Córdoba'!I399+'Tablas Río Córdoba'!I411+'Tablas Río Córdoba'!I422+'Tablas Río Córdoba'!I431+'Tablas Río Córdoba'!I445+'Tablas Río Córdoba'!I460+'Tablas Río Córdoba'!I469+'Tablas Río Córdoba'!I480+'Tablas Río Córdoba'!I494</f>
        <v>0</v>
      </c>
      <c r="K8" s="95">
        <f>'Tablas Río Córdoba'!J10+'Tablas Río Córdoba'!J19+'Tablas Río Córdoba'!J30+'Tablas Río Córdoba'!J38+'Tablas Río Córdoba'!J49+'Tablas Río Córdoba'!J61+'Tablas Río Córdoba'!J71+'Tablas Río Córdoba'!J83+'Tablas Río Córdoba'!J93+'Tablas Río Córdoba'!J103+'Tablas Río Córdoba'!J111+'Tablas Río Córdoba'!J121+'Tablas Río Córdoba'!J131+'Tablas Río Córdoba'!J142+'Tablas Río Córdoba'!J153+'Tablas Río Córdoba'!J165+'Tablas Río Córdoba'!J174+'Tablas Río Córdoba'!J183+'Tablas Río Córdoba'!J196+'Tablas Río Córdoba'!J210+'Tablas Río Córdoba'!J221+'Tablas Río Córdoba'!J238+'Tablas Río Córdoba'!J248+'Tablas Río Córdoba'!J259+'Tablas Río Córdoba'!J274+'Tablas Río Córdoba'!J285+'Tablas Río Córdoba'!J295+'Tablas Río Córdoba'!J312+'Tablas Río Córdoba'!J328+'Tablas Río Córdoba'!J345+'Tablas Río Córdoba'!J359+'Tablas Río Córdoba'!J374+'Tablas Río Córdoba'!J384+'Tablas Río Córdoba'!J399+'Tablas Río Córdoba'!J411+'Tablas Río Córdoba'!J422+'Tablas Río Córdoba'!J431+'Tablas Río Córdoba'!J445+'Tablas Río Córdoba'!J460+'Tablas Río Córdoba'!J469+'Tablas Río Córdoba'!J480+'Tablas Río Córdoba'!J494</f>
        <v>0</v>
      </c>
      <c r="L8" s="95">
        <f>'Tablas Río Córdoba'!K10+'Tablas Río Córdoba'!K19+'Tablas Río Córdoba'!K30+'Tablas Río Córdoba'!K38+'Tablas Río Córdoba'!K49+'Tablas Río Córdoba'!K61+'Tablas Río Córdoba'!K71+'Tablas Río Córdoba'!K83+'Tablas Río Córdoba'!K93+'Tablas Río Córdoba'!K103+'Tablas Río Córdoba'!K111+'Tablas Río Córdoba'!K121+'Tablas Río Córdoba'!K131+'Tablas Río Córdoba'!K142+'Tablas Río Córdoba'!K153+'Tablas Río Córdoba'!K165+'Tablas Río Córdoba'!K174+'Tablas Río Córdoba'!K183+'Tablas Río Córdoba'!K196+'Tablas Río Córdoba'!K210+'Tablas Río Córdoba'!K221+'Tablas Río Córdoba'!K238+'Tablas Río Córdoba'!K248+'Tablas Río Córdoba'!K259+'Tablas Río Córdoba'!K274+'Tablas Río Córdoba'!K285+'Tablas Río Córdoba'!K295+'Tablas Río Córdoba'!K312+'Tablas Río Córdoba'!K328+'Tablas Río Córdoba'!K345+'Tablas Río Córdoba'!K359+'Tablas Río Córdoba'!K374+'Tablas Río Córdoba'!K384+'Tablas Río Córdoba'!K399+'Tablas Río Córdoba'!K411+'Tablas Río Córdoba'!K422+'Tablas Río Córdoba'!K431+'Tablas Río Córdoba'!K445+'Tablas Río Córdoba'!K460+'Tablas Río Córdoba'!K469+'Tablas Río Córdoba'!K480+'Tablas Río Córdoba'!K494</f>
        <v>0</v>
      </c>
      <c r="M8" s="95">
        <f>'Tablas Río Córdoba'!L10+'Tablas Río Córdoba'!L19+'Tablas Río Córdoba'!L30+'Tablas Río Córdoba'!L38+'Tablas Río Córdoba'!L49+'Tablas Río Córdoba'!L61+'Tablas Río Córdoba'!L71+'Tablas Río Córdoba'!L83+'Tablas Río Córdoba'!L93+'Tablas Río Córdoba'!L103+'Tablas Río Córdoba'!L111+'Tablas Río Córdoba'!L121+'Tablas Río Córdoba'!L131+'Tablas Río Córdoba'!L142+'Tablas Río Córdoba'!L153+'Tablas Río Córdoba'!L165+'Tablas Río Córdoba'!L174+'Tablas Río Córdoba'!L183+'Tablas Río Córdoba'!L196+'Tablas Río Córdoba'!L210+'Tablas Río Córdoba'!L221+'Tablas Río Córdoba'!L238+'Tablas Río Córdoba'!L248+'Tablas Río Córdoba'!L259+'Tablas Río Córdoba'!L274+'Tablas Río Córdoba'!L285+'Tablas Río Córdoba'!L295+'Tablas Río Córdoba'!L312+'Tablas Río Córdoba'!L328+'Tablas Río Córdoba'!L345+'Tablas Río Córdoba'!L359+'Tablas Río Córdoba'!L374+'Tablas Río Córdoba'!L384+'Tablas Río Córdoba'!L399+'Tablas Río Córdoba'!L411+'Tablas Río Córdoba'!L422+'Tablas Río Córdoba'!L431+'Tablas Río Córdoba'!L445+'Tablas Río Córdoba'!L460+'Tablas Río Córdoba'!L469+'Tablas Río Córdoba'!L480+'Tablas Río Córdoba'!L494</f>
        <v>0</v>
      </c>
      <c r="N8" s="96">
        <f t="shared" si="0"/>
        <v>0</v>
      </c>
    </row>
    <row r="9" spans="2:14" ht="30" x14ac:dyDescent="0.25">
      <c r="B9" s="88" t="str">
        <f>'Tablas Río Córdoba'!B55:F55</f>
        <v>Proyecto de Capacitación y formación de los empleados a nivel de postgrado en sistemas de calidad ambiente y administración pública . 4 años</v>
      </c>
      <c r="C9" s="90">
        <f>'Tablas Río Córdoba'!C62</f>
        <v>30000000</v>
      </c>
      <c r="D9" s="90">
        <f>'Tablas Río Córdoba'!D62</f>
        <v>1620000000</v>
      </c>
      <c r="E9" s="90">
        <f>'Tablas Río Córdoba'!E62</f>
        <v>0</v>
      </c>
      <c r="F9" s="90">
        <f>'Tablas Río Córdoba'!F62</f>
        <v>1650000000</v>
      </c>
      <c r="I9" s="100" t="s">
        <v>17</v>
      </c>
      <c r="J9" s="101">
        <f>SUM(J4:J8)</f>
        <v>33986861000</v>
      </c>
      <c r="K9" s="101">
        <f t="shared" ref="K9:L9" si="1">SUM(K4:K8)</f>
        <v>20429971000</v>
      </c>
      <c r="L9" s="101">
        <f t="shared" si="1"/>
        <v>21915868700</v>
      </c>
      <c r="M9" s="101">
        <f>SUM(M4:M8)</f>
        <v>76332700700</v>
      </c>
      <c r="N9" s="102">
        <f t="shared" si="0"/>
        <v>1</v>
      </c>
    </row>
    <row r="10" spans="2:14" x14ac:dyDescent="0.25">
      <c r="B10" s="88" t="str">
        <f>'Tablas Río Córdoba'!B65:F65</f>
        <v>C. Programa de Educación Ambiental, comunicación y participación comunitaria</v>
      </c>
      <c r="C10" s="90">
        <f>'Tablas Río Córdoba'!C74</f>
        <v>0</v>
      </c>
      <c r="D10" s="90">
        <f>'Tablas Río Córdoba'!D74</f>
        <v>0</v>
      </c>
      <c r="E10" s="90">
        <f>'Tablas Río Córdoba'!E74</f>
        <v>1152000000</v>
      </c>
      <c r="F10" s="90">
        <f>'Tablas Río Córdoba'!F74</f>
        <v>1152000000</v>
      </c>
    </row>
    <row r="11" spans="2:14" x14ac:dyDescent="0.25">
      <c r="B11" s="194" t="str">
        <f>'Tablas Río Córdoba'!B77:F77</f>
        <v>Proyecto de Educación Ambiental Participativa. 2 años</v>
      </c>
      <c r="C11" s="195">
        <f>'Tablas Río Córdoba'!C84</f>
        <v>760000000</v>
      </c>
      <c r="D11" s="195">
        <f>'Tablas Río Córdoba'!D84</f>
        <v>0</v>
      </c>
      <c r="E11" s="195">
        <f>'Tablas Río Córdoba'!E84</f>
        <v>0</v>
      </c>
      <c r="F11" s="195">
        <f>'Tablas Río Córdoba'!F84</f>
        <v>760000000</v>
      </c>
    </row>
    <row r="12" spans="2:14" ht="30" x14ac:dyDescent="0.25">
      <c r="B12" s="88" t="str">
        <f>'Tablas Río Córdoba'!B87:F87</f>
        <v>Proyecto de conformación, consolidación y capacitación de comités de gestores ambientales comunitarios. 2 años</v>
      </c>
      <c r="C12" s="90">
        <f>'Tablas Río Córdoba'!C95</f>
        <v>300000000</v>
      </c>
      <c r="D12" s="90">
        <f>'Tablas Río Córdoba'!D95</f>
        <v>0</v>
      </c>
      <c r="E12" s="90">
        <f>'Tablas Río Córdoba'!E95</f>
        <v>0</v>
      </c>
      <c r="F12" s="90">
        <f>'Tablas Río Córdoba'!F95</f>
        <v>300000000</v>
      </c>
    </row>
    <row r="13" spans="2:14" ht="30" x14ac:dyDescent="0.25">
      <c r="B13" s="88" t="str">
        <f>'Tablas Río Córdoba'!B98:F98</f>
        <v>D. Fortalecimiento de las relaciones sociales e institucionales con grupos étnicas presentes en la cuenca</v>
      </c>
      <c r="C13" s="90">
        <f>'Tablas Río Córdoba'!C102</f>
        <v>0</v>
      </c>
      <c r="D13" s="90">
        <f>'Tablas Río Córdoba'!D102</f>
        <v>0</v>
      </c>
      <c r="E13" s="90">
        <f>'Tablas Río Córdoba'!E102</f>
        <v>480000000</v>
      </c>
      <c r="F13" s="90">
        <f>'Tablas Río Córdoba'!F102</f>
        <v>480000000</v>
      </c>
    </row>
    <row r="14" spans="2:14" ht="33.75" customHeight="1" x14ac:dyDescent="0.25">
      <c r="B14" s="88" t="str">
        <f>'Tablas Río Córdoba'!B105:F105</f>
        <v>Proyecto de Coordinación institucional con los territorios etnicos. 2 años</v>
      </c>
      <c r="C14" s="90">
        <f>'Tablas Río Córdoba'!C112</f>
        <v>460000000</v>
      </c>
      <c r="D14" s="90">
        <f>'Tablas Río Córdoba'!D112</f>
        <v>0</v>
      </c>
      <c r="E14" s="90">
        <f>'Tablas Río Córdoba'!E112</f>
        <v>0</v>
      </c>
      <c r="F14" s="90">
        <f>'Tablas Río Córdoba'!F112</f>
        <v>460000000</v>
      </c>
    </row>
    <row r="15" spans="2:14" x14ac:dyDescent="0.25">
      <c r="B15" s="135" t="str">
        <f>'Tablas Río Córdoba'!B116:F116</f>
        <v>E. Programa de Producción limpia de bienes de origen agropecuario</v>
      </c>
      <c r="C15" s="136">
        <f>'Tablas Río Córdoba'!C120</f>
        <v>0</v>
      </c>
      <c r="D15" s="136">
        <f>'Tablas Río Córdoba'!D120</f>
        <v>0</v>
      </c>
      <c r="E15" s="136">
        <f>'Tablas Río Córdoba'!E120</f>
        <v>1158868700</v>
      </c>
      <c r="F15" s="136">
        <f>'Tablas Río Córdoba'!F120</f>
        <v>1158868700</v>
      </c>
    </row>
    <row r="16" spans="2:14" x14ac:dyDescent="0.25">
      <c r="B16" s="88" t="str">
        <f>'Tablas Río Córdoba'!B125:F125</f>
        <v>Proyecto de Gestión de los residuos generados en la actividad productiva. 8 años</v>
      </c>
      <c r="C16" s="90">
        <f>'Tablas Río Córdoba'!C133</f>
        <v>530000000</v>
      </c>
      <c r="D16" s="90">
        <f>'Tablas Río Córdoba'!D133</f>
        <v>470000000</v>
      </c>
      <c r="E16" s="90">
        <f>'Tablas Río Córdoba'!E133</f>
        <v>0</v>
      </c>
      <c r="F16" s="90">
        <f>'Tablas Río Córdoba'!F133</f>
        <v>1000000000</v>
      </c>
    </row>
    <row r="17" spans="2:7" ht="33" customHeight="1" x14ac:dyDescent="0.25">
      <c r="B17" s="88" t="str">
        <f>'Tablas Río Córdoba'!B136:F136</f>
        <v>Proyecto de Gestión sostenible del uso del agua en la agroindustria. 4 años</v>
      </c>
      <c r="C17" s="90">
        <f>'Tablas Río Córdoba'!C144</f>
        <v>1000000000</v>
      </c>
      <c r="D17" s="90">
        <f>'Tablas Río Córdoba'!D144</f>
        <v>1780000000</v>
      </c>
      <c r="E17" s="90">
        <f>'Tablas Río Córdoba'!E144</f>
        <v>0</v>
      </c>
      <c r="F17" s="90">
        <f>'Tablas Río Córdoba'!F144</f>
        <v>2780000000</v>
      </c>
    </row>
    <row r="18" spans="2:7" ht="30" x14ac:dyDescent="0.25">
      <c r="B18" s="88" t="str">
        <f>'Tablas Río Córdoba'!B147:F147</f>
        <v>Proyecto de Capacitación e implementación de tecnologías sostenibles para las actividades agropecuarias. 5 años</v>
      </c>
      <c r="C18" s="90">
        <f>'Tablas Río Córdoba'!C156</f>
        <v>100000000</v>
      </c>
      <c r="D18" s="90">
        <f>'Tablas Río Córdoba'!D156</f>
        <v>176221000</v>
      </c>
      <c r="E18" s="90">
        <f>'Tablas Río Córdoba'!E156</f>
        <v>0</v>
      </c>
      <c r="F18" s="90">
        <f>'Tablas Río Córdoba'!F156</f>
        <v>276221000</v>
      </c>
    </row>
    <row r="19" spans="2:7" ht="30" x14ac:dyDescent="0.25">
      <c r="B19" s="88" t="str">
        <f>'Tablas Río Córdoba'!B159:F159</f>
        <v>Proyecto de Formulación de un plan de incentivos a las prácticas productivas sostenibles. 1 año</v>
      </c>
      <c r="C19" s="90">
        <f>'Tablas Río Córdoba'!C163</f>
        <v>851851000</v>
      </c>
      <c r="D19" s="90">
        <f>'Tablas Río Córdoba'!D163</f>
        <v>0</v>
      </c>
      <c r="E19" s="90">
        <f>'Tablas Río Córdoba'!E163</f>
        <v>0</v>
      </c>
      <c r="F19" s="90">
        <f>'Tablas Río Córdoba'!F163</f>
        <v>851851000</v>
      </c>
    </row>
    <row r="20" spans="2:7" x14ac:dyDescent="0.25">
      <c r="B20" s="88" t="str">
        <f>'Tablas Río Córdoba'!B168:F168</f>
        <v>F. Programa de Disminución de la pobreza  y mejoramiento de la calidad de vida</v>
      </c>
      <c r="C20" s="90">
        <f>'Tablas Río Córdoba'!C172</f>
        <v>0</v>
      </c>
      <c r="D20" s="90">
        <f>'Tablas Río Córdoba'!D172</f>
        <v>0</v>
      </c>
      <c r="E20" s="90">
        <f>'Tablas Río Córdoba'!E172</f>
        <v>480000000</v>
      </c>
      <c r="F20" s="90">
        <f>'Tablas Río Córdoba'!F172</f>
        <v>480000000</v>
      </c>
    </row>
    <row r="21" spans="2:7" ht="30" x14ac:dyDescent="0.25">
      <c r="B21" s="88" t="str">
        <f>'Tablas Río Córdoba'!B177:F177</f>
        <v>Proyecto de Ampliación y mejoramiento en la calidad de servicios de agua potable y saneamiento básico. 4 años</v>
      </c>
      <c r="C21" s="90">
        <f>'Tablas Río Córdoba'!C187</f>
        <v>7200000000</v>
      </c>
      <c r="D21" s="90">
        <f>'Tablas Río Córdoba'!D187</f>
        <v>12800000000</v>
      </c>
      <c r="E21" s="90">
        <f>'Tablas Río Córdoba'!E187</f>
        <v>0</v>
      </c>
      <c r="F21" s="90">
        <f>'Tablas Río Córdoba'!F187</f>
        <v>20000000000</v>
      </c>
    </row>
    <row r="22" spans="2:7" ht="46.5" customHeight="1" x14ac:dyDescent="0.25">
      <c r="B22" s="88" t="str">
        <f>'Tablas Río Córdoba'!B190:F190</f>
        <v>Proyecto de Formulación de un plan de mejoramiento de hábitat para comunidades localizadas en zonas aptas para uso residencial. 1 año</v>
      </c>
      <c r="C22" s="90">
        <f>'Tablas Río Córdoba'!C201</f>
        <v>300000000</v>
      </c>
      <c r="D22" s="90">
        <f>'Tablas Río Córdoba'!D201</f>
        <v>0</v>
      </c>
      <c r="E22" s="90">
        <f>'Tablas Río Córdoba'!E201</f>
        <v>0</v>
      </c>
      <c r="F22" s="90">
        <f>'Tablas Río Córdoba'!F201</f>
        <v>300000000</v>
      </c>
    </row>
    <row r="23" spans="2:7" x14ac:dyDescent="0.25">
      <c r="B23" s="135" t="str">
        <f>'Tablas Río Córdoba'!B204:F204</f>
        <v>Proyecto de Evaluación de los mecanismos de gestión de salud y educación. 2 años</v>
      </c>
      <c r="C23" s="136">
        <f>'Tablas Río Córdoba'!C211</f>
        <v>250000000</v>
      </c>
      <c r="D23" s="136">
        <f>'Tablas Río Córdoba'!D211</f>
        <v>0</v>
      </c>
      <c r="E23" s="136">
        <f>'Tablas Río Córdoba'!E211</f>
        <v>0</v>
      </c>
      <c r="F23" s="136">
        <f>'Tablas Río Córdoba'!F211</f>
        <v>250000000</v>
      </c>
    </row>
    <row r="24" spans="2:7" ht="30" x14ac:dyDescent="0.25">
      <c r="B24" s="135" t="str">
        <f>'Tablas Río Córdoba'!B215:F215</f>
        <v>Proyecto de Capacitación ciudadana para la vigilancia, control y seguimiento de los recursos destinados a invertir. 2 años</v>
      </c>
      <c r="C24" s="136">
        <f>'Tablas Río Córdoba'!C229</f>
        <v>200000000</v>
      </c>
      <c r="D24" s="136">
        <f>'Tablas Río Córdoba'!D229</f>
        <v>0</v>
      </c>
      <c r="E24" s="136">
        <f>'Tablas Río Córdoba'!E229</f>
        <v>0</v>
      </c>
      <c r="F24" s="136">
        <f>'Tablas Río Córdoba'!F229</f>
        <v>200000000</v>
      </c>
    </row>
    <row r="25" spans="2:7" x14ac:dyDescent="0.25">
      <c r="B25" s="135" t="str">
        <f>'Tablas Río Córdoba'!B233:F233</f>
        <v>G. Programa de Ordenamiento Ambiental  Territorial</v>
      </c>
      <c r="C25" s="136">
        <f>'Tablas Río Córdoba'!C237</f>
        <v>0</v>
      </c>
      <c r="D25" s="136">
        <f>'Tablas Río Córdoba'!D237</f>
        <v>0</v>
      </c>
      <c r="E25" s="136">
        <f>'Tablas Río Córdoba'!E237</f>
        <v>480000000</v>
      </c>
      <c r="F25" s="136">
        <f>'Tablas Río Córdoba'!F237</f>
        <v>480000000</v>
      </c>
    </row>
    <row r="26" spans="2:7" ht="30" x14ac:dyDescent="0.25">
      <c r="B26" s="135" t="str">
        <f>'Tablas Río Córdoba'!B242:F242</f>
        <v>Proyecto de Incorporación de determinantes ambientales POMCAs en los POT, EOT y PBNOT de los municipios que hacen parte de la Cuenca. 1 año</v>
      </c>
      <c r="C26" s="136">
        <f>'Tablas Río Córdoba'!C250</f>
        <v>300000000</v>
      </c>
      <c r="D26" s="136">
        <f>'Tablas Río Córdoba'!D250</f>
        <v>0</v>
      </c>
      <c r="E26" s="136">
        <f>'Tablas Río Córdoba'!E250</f>
        <v>0</v>
      </c>
      <c r="F26" s="136">
        <f>'Tablas Río Córdoba'!F250</f>
        <v>300000000</v>
      </c>
    </row>
    <row r="27" spans="2:7" ht="33.75" customHeight="1" x14ac:dyDescent="0.25">
      <c r="B27" s="135" t="str">
        <f>'Tablas Río Córdoba'!B253:F253</f>
        <v>Proyecto de Lineamientos para el ordenamiento y manejo forestal. 10 años</v>
      </c>
      <c r="C27" s="136">
        <f>'Tablas Río Córdoba'!C265</f>
        <v>2940910000</v>
      </c>
      <c r="D27" s="136">
        <f>'Tablas Río Córdoba'!D265</f>
        <v>0</v>
      </c>
      <c r="E27" s="136">
        <f>'Tablas Río Córdoba'!E265</f>
        <v>1600000000</v>
      </c>
      <c r="F27" s="136">
        <f>'Tablas Río Córdoba'!F265</f>
        <v>4540910000</v>
      </c>
    </row>
    <row r="28" spans="2:7" x14ac:dyDescent="0.25">
      <c r="B28" s="135" t="str">
        <f>'Tablas Río Córdoba'!B268:F268</f>
        <v>Proyecto de Formulación de los lineamientos para el turismo sostenible. 2 años</v>
      </c>
      <c r="C28" s="136">
        <f>'Tablas Río Córdoba'!C278</f>
        <v>703000000</v>
      </c>
      <c r="D28" s="136">
        <f>'Tablas Río Córdoba'!D278</f>
        <v>0</v>
      </c>
      <c r="E28" s="136">
        <f>'Tablas Río Córdoba'!E278</f>
        <v>97000000</v>
      </c>
      <c r="F28" s="136">
        <f>'Tablas Río Córdoba'!F278</f>
        <v>800000000</v>
      </c>
      <c r="G28" s="92"/>
    </row>
    <row r="29" spans="2:7" x14ac:dyDescent="0.25">
      <c r="B29" s="135" t="str">
        <f>'Tablas Río Córdoba'!B280:F280</f>
        <v>H. Programa de Sostenibilidad ambiental</v>
      </c>
      <c r="C29" s="136">
        <f>'Tablas Río Córdoba'!C284</f>
        <v>0</v>
      </c>
      <c r="D29" s="136">
        <f>'Tablas Río Córdoba'!D284</f>
        <v>0</v>
      </c>
      <c r="E29" s="136">
        <f>'Tablas Río Córdoba'!E284</f>
        <v>480000000</v>
      </c>
      <c r="F29" s="136">
        <f>'Tablas Río Córdoba'!F284</f>
        <v>480000000</v>
      </c>
    </row>
    <row r="30" spans="2:7" x14ac:dyDescent="0.25">
      <c r="B30" s="135" t="str">
        <f>'Tablas Río Córdoba'!B289:F289</f>
        <v>Proyecto de Restauración  ecológica de bosques, rondas hídricas y nacederos. 10 años</v>
      </c>
      <c r="C30" s="136">
        <f>'Tablas Río Córdoba'!C303</f>
        <v>3888600000</v>
      </c>
      <c r="D30" s="136">
        <f>'Tablas Río Córdoba'!D303</f>
        <v>0</v>
      </c>
      <c r="E30" s="136">
        <f>'Tablas Río Córdoba'!E303</f>
        <v>100000000</v>
      </c>
      <c r="F30" s="136">
        <f>'Tablas Río Córdoba'!F303</f>
        <v>3988600000</v>
      </c>
    </row>
    <row r="31" spans="2:7" ht="30" x14ac:dyDescent="0.25">
      <c r="B31" s="135" t="str">
        <f>'Tablas Río Córdoba'!B306:F306</f>
        <v>Proyecto de Directrices para la conservación y el uso sostenible de las especies de fauna. 5 años</v>
      </c>
      <c r="C31" s="136">
        <f>'Tablas Río Córdoba'!C319</f>
        <v>328000000</v>
      </c>
      <c r="D31" s="136">
        <f>'Tablas Río Córdoba'!D319</f>
        <v>422000000</v>
      </c>
      <c r="E31" s="136">
        <f>'Tablas Río Córdoba'!E319</f>
        <v>0</v>
      </c>
      <c r="F31" s="136">
        <f>'Tablas Río Córdoba'!F319</f>
        <v>750000000</v>
      </c>
    </row>
    <row r="32" spans="2:7" ht="30" x14ac:dyDescent="0.25">
      <c r="B32" s="135" t="str">
        <f>'Tablas Río Córdoba'!B322:F322</f>
        <v>Proyecto de establecimiento de una nueva área protegida (AP) para la conservación de la biodiversidad. 2 años</v>
      </c>
      <c r="C32" s="136">
        <f>'Tablas Río Córdoba'!C336</f>
        <v>400000000</v>
      </c>
      <c r="D32" s="136">
        <f>'Tablas Río Córdoba'!D336</f>
        <v>0</v>
      </c>
      <c r="E32" s="136">
        <f>'Tablas Río Córdoba'!E336</f>
        <v>0</v>
      </c>
      <c r="F32" s="136">
        <f>'Tablas Río Córdoba'!F336</f>
        <v>400000000</v>
      </c>
    </row>
    <row r="33" spans="2:8" ht="30" x14ac:dyDescent="0.25">
      <c r="B33" s="135" t="str">
        <f>'Tablas Río Córdoba'!B339:F339</f>
        <v>Proyecto de Formulación del plan de investigación sobre la base natural de la Cuenca. 2 años</v>
      </c>
      <c r="C33" s="136">
        <f>'Tablas Río Córdoba'!C350</f>
        <v>400000000</v>
      </c>
      <c r="D33" s="136">
        <f>'Tablas Río Córdoba'!D350</f>
        <v>0</v>
      </c>
      <c r="E33" s="136">
        <f>'Tablas Río Córdoba'!E350</f>
        <v>0</v>
      </c>
      <c r="F33" s="136">
        <f>'Tablas Río Córdoba'!F350</f>
        <v>400000000</v>
      </c>
    </row>
    <row r="34" spans="2:8" ht="30" x14ac:dyDescent="0.25">
      <c r="B34" s="135" t="str">
        <f>'Tablas Río Córdoba'!B353:F353</f>
        <v>Proyecto de Formulación del programa de monitoreo de los ecosistemas, recursos naturales y las variables climáticas. 10 años</v>
      </c>
      <c r="C34" s="136">
        <f>'Tablas Río Córdoba'!C365</f>
        <v>3190000000</v>
      </c>
      <c r="D34" s="136">
        <f>'Tablas Río Córdoba'!D365</f>
        <v>2410000000</v>
      </c>
      <c r="E34" s="136">
        <f>'Tablas Río Córdoba'!E365</f>
        <v>0</v>
      </c>
      <c r="F34" s="136">
        <f>'Tablas Río Córdoba'!F365</f>
        <v>5600000000</v>
      </c>
    </row>
    <row r="35" spans="2:8" ht="30" x14ac:dyDescent="0.25">
      <c r="B35" s="135" t="str">
        <f>'Tablas Río Córdoba'!B369:F369</f>
        <v>I. Programa de Manejo y Seguimiento  de riesgos ambientales y tecnologicos y  Control integral de  Asentamientos Subnormales</v>
      </c>
      <c r="C35" s="136">
        <f>'Tablas Río Córdoba'!C373</f>
        <v>0</v>
      </c>
      <c r="D35" s="136">
        <f>'Tablas Río Córdoba'!D373</f>
        <v>0</v>
      </c>
      <c r="E35" s="136">
        <f>'Tablas Río Córdoba'!E373</f>
        <v>2880000000</v>
      </c>
      <c r="F35" s="136">
        <f>'Tablas Río Córdoba'!F373</f>
        <v>2880000000</v>
      </c>
    </row>
    <row r="36" spans="2:8" ht="30" x14ac:dyDescent="0.25">
      <c r="B36" s="196" t="str">
        <f>'Tablas Río Córdoba'!B378:F378</f>
        <v>Proyecto de Estudio de evaluación semi-cuantitativa de riesgos ambientales y tecnológicos (por lo menos a escala 1:25000). 2 años</v>
      </c>
      <c r="C36" s="195">
        <f>'Tablas Río Córdoba'!C390</f>
        <v>2967000000</v>
      </c>
      <c r="D36" s="195">
        <f>'Tablas Río Córdoba'!D390</f>
        <v>68000000</v>
      </c>
      <c r="E36" s="195">
        <f>'Tablas Río Córdoba'!E390</f>
        <v>0</v>
      </c>
      <c r="F36" s="195">
        <f>'Tablas Río Córdoba'!F390</f>
        <v>3035000000</v>
      </c>
    </row>
    <row r="37" spans="2:8" x14ac:dyDescent="0.25">
      <c r="B37" s="194" t="str">
        <f>'Tablas Río Córdoba'!B393:F393</f>
        <v>Proyecto de Diseño de un sistema de alerta temprana. 1 año</v>
      </c>
      <c r="C37" s="195">
        <f>'Tablas Río Córdoba'!C402</f>
        <v>566250000</v>
      </c>
      <c r="D37" s="195">
        <f>'Tablas Río Córdoba'!D402</f>
        <v>0</v>
      </c>
      <c r="E37" s="195">
        <f>'Tablas Río Córdoba'!E402</f>
        <v>0</v>
      </c>
      <c r="F37" s="195">
        <f>'Tablas Río Córdoba'!F402</f>
        <v>566250000</v>
      </c>
    </row>
    <row r="38" spans="2:8" ht="30" x14ac:dyDescent="0.25">
      <c r="B38" s="135" t="str">
        <f>'Tablas Río Córdoba'!B405:F405</f>
        <v>Proyecto de Estudio demografico para la definición de zonas de expansión urbanas. 1 año</v>
      </c>
      <c r="C38" s="136">
        <f>'Tablas Río Córdoba'!C412</f>
        <v>200000000</v>
      </c>
      <c r="D38" s="136">
        <f>'Tablas Río Córdoba'!D412</f>
        <v>0</v>
      </c>
      <c r="E38" s="136">
        <f>'Tablas Río Córdoba'!E412</f>
        <v>0</v>
      </c>
      <c r="F38" s="136">
        <f>'Tablas Río Córdoba'!F412</f>
        <v>200000000</v>
      </c>
      <c r="G38" s="177"/>
    </row>
    <row r="39" spans="2:8" ht="30" x14ac:dyDescent="0.25">
      <c r="B39" s="135" t="str">
        <f>'Tablas Río Córdoba'!B416:F416</f>
        <v>J. Programa de Recuperación,  mantenimiento y protección de las rondas hídricas y Acuíferos</v>
      </c>
      <c r="C39" s="136">
        <f>'Tablas Río Córdoba'!C422</f>
        <v>0</v>
      </c>
      <c r="D39" s="136">
        <f>'Tablas Río Córdoba'!D422</f>
        <v>0</v>
      </c>
      <c r="E39" s="136">
        <f>'Tablas Río Córdoba'!E422</f>
        <v>7800000000</v>
      </c>
      <c r="F39" s="136">
        <f>'Tablas Río Córdoba'!F422</f>
        <v>7800000000</v>
      </c>
    </row>
    <row r="40" spans="2:8" ht="30" x14ac:dyDescent="0.25">
      <c r="B40" s="196" t="str">
        <f>'Tablas Río Córdoba'!B425:F425</f>
        <v>Proyecto de Delimitación física, recuperación  y saneamiento de las rondas hídricas del río y principales afluentes. 4 años</v>
      </c>
      <c r="C40" s="195">
        <f>'Tablas Río Córdoba'!C437</f>
        <v>459000000</v>
      </c>
      <c r="D40" s="195">
        <f>'Tablas Río Córdoba'!D437</f>
        <v>41000000</v>
      </c>
      <c r="E40" s="195">
        <f>'Tablas Río Córdoba'!E437</f>
        <v>0</v>
      </c>
      <c r="F40" s="195">
        <f>'Tablas Río Córdoba'!F437</f>
        <v>500000000</v>
      </c>
    </row>
    <row r="41" spans="2:8" ht="27.75" customHeight="1" x14ac:dyDescent="0.25">
      <c r="B41" s="196" t="str">
        <f>'Tablas Río Córdoba'!B439:F439</f>
        <v>Proyecto de Delimitación Física de las áreas de recarga de Acuíferos. 4 años</v>
      </c>
      <c r="C41" s="195">
        <f>'Tablas Río Córdoba'!C451</f>
        <v>2992000000</v>
      </c>
      <c r="D41" s="195">
        <f>'Tablas Río Córdoba'!D451</f>
        <v>208000000</v>
      </c>
      <c r="E41" s="195">
        <f>'Tablas Río Córdoba'!E451</f>
        <v>0</v>
      </c>
      <c r="F41" s="195">
        <f>'Tablas Río Córdoba'!F451</f>
        <v>3200000000</v>
      </c>
    </row>
    <row r="42" spans="2:8" x14ac:dyDescent="0.25">
      <c r="B42" s="135" t="str">
        <f>'Tablas Río Córdoba'!B454:F454</f>
        <v>K. Programa de Control, seguimiento y monitoreo del recurso hídrico</v>
      </c>
      <c r="C42" s="136">
        <f>'Tablas Río Córdoba'!C459</f>
        <v>0</v>
      </c>
      <c r="D42" s="136">
        <f>'Tablas Río Córdoba'!D459</f>
        <v>0</v>
      </c>
      <c r="E42" s="136">
        <f>'Tablas Río Córdoba'!E459</f>
        <v>4320000000</v>
      </c>
      <c r="F42" s="136">
        <f>'Tablas Río Córdoba'!F459</f>
        <v>4320000000</v>
      </c>
    </row>
    <row r="43" spans="2:8" x14ac:dyDescent="0.25">
      <c r="B43" s="135" t="str">
        <f>'Tablas Río Córdoba'!B463:F463</f>
        <v>Proyecto de  Fortalecimiento de redes de monitoreo de la calidad del agua. 2 años</v>
      </c>
      <c r="C43" s="136">
        <f>'Tablas Río Córdoba'!C471</f>
        <v>1080000000</v>
      </c>
      <c r="D43" s="136">
        <f>'Tablas Río Córdoba'!D471</f>
        <v>40000000</v>
      </c>
      <c r="E43" s="136">
        <f>'Tablas Río Córdoba'!E471</f>
        <v>0</v>
      </c>
      <c r="F43" s="136">
        <f>'Tablas Río Córdoba'!F471</f>
        <v>1120000000</v>
      </c>
    </row>
    <row r="44" spans="2:8" ht="30" x14ac:dyDescent="0.25">
      <c r="B44" s="196" t="str">
        <f>'Tablas Río Córdoba'!B474:F474</f>
        <v>Proyecto de Instrumentación de cuencas para manejo y aprovechamiento controlado del recurso hídrico superficial y subterráneo. 4 años</v>
      </c>
      <c r="C44" s="195">
        <f>'Tablas Río Córdoba'!C485</f>
        <v>257650000</v>
      </c>
      <c r="D44" s="195">
        <f>'Tablas Río Córdoba'!D485</f>
        <v>42350000</v>
      </c>
      <c r="E44" s="195">
        <f>'Tablas Río Córdoba'!E485</f>
        <v>0</v>
      </c>
      <c r="F44" s="195">
        <f>'Tablas Río Córdoba'!F485</f>
        <v>300000000</v>
      </c>
    </row>
    <row r="45" spans="2:8" x14ac:dyDescent="0.25">
      <c r="B45" s="196" t="str">
        <f>'Tablas Río Córdoba'!B488:F488</f>
        <v>Proyecto de Seguimiento y Monitoreo de las concesiones otorgadas por Corpamag</v>
      </c>
      <c r="C45" s="195">
        <f>'Tablas Río Córdoba'!C499</f>
        <v>315500000</v>
      </c>
      <c r="D45" s="195">
        <f>'Tablas Río Córdoba'!D499</f>
        <v>59500000</v>
      </c>
      <c r="E45" s="195">
        <f>'Tablas Río Córdoba'!E499</f>
        <v>0</v>
      </c>
      <c r="F45" s="195">
        <f>'Tablas Río Córdoba'!F499</f>
        <v>375000000</v>
      </c>
    </row>
    <row r="46" spans="2:8" x14ac:dyDescent="0.25">
      <c r="B46" s="185" t="s">
        <v>17</v>
      </c>
      <c r="C46" s="186">
        <f t="shared" ref="C46:E46" si="2">SUM(C4:C45)</f>
        <v>34029761000</v>
      </c>
      <c r="D46" s="186">
        <f t="shared" si="2"/>
        <v>20387071000</v>
      </c>
      <c r="E46" s="186">
        <f t="shared" si="2"/>
        <v>21915868700</v>
      </c>
      <c r="F46" s="186">
        <f>SUM(F4:F45)</f>
        <v>76332700700</v>
      </c>
      <c r="G46" s="92">
        <f>F4+F6+F10+F13+F15+F20+F25+F29+F35+F39+F42</f>
        <v>20118868700</v>
      </c>
      <c r="H46" s="92">
        <f>F46-G46</f>
        <v>56213832000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5" zoomScaleNormal="85" workbookViewId="0">
      <pane xSplit="3" ySplit="1" topLeftCell="H26" activePane="bottomRight" state="frozen"/>
      <selection pane="topRight" activeCell="D1" sqref="D1"/>
      <selection pane="bottomLeft" activeCell="A2" sqref="A2"/>
      <selection pane="bottomRight" activeCell="D7" sqref="D7:E7"/>
    </sheetView>
  </sheetViews>
  <sheetFormatPr baseColWidth="10" defaultRowHeight="15" x14ac:dyDescent="0.25"/>
  <cols>
    <col min="1" max="1" width="9.85546875" style="84"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3" bestFit="1" customWidth="1"/>
    <col min="17" max="17" width="14.7109375" style="83" bestFit="1" customWidth="1"/>
    <col min="18" max="18" width="19.42578125" style="83" bestFit="1" customWidth="1"/>
  </cols>
  <sheetData>
    <row r="1" spans="1:18" x14ac:dyDescent="0.25">
      <c r="A1" s="295" t="s">
        <v>205</v>
      </c>
      <c r="B1" s="294" t="s">
        <v>204</v>
      </c>
      <c r="C1" s="294" t="s">
        <v>203</v>
      </c>
      <c r="D1" s="294" t="s">
        <v>202</v>
      </c>
      <c r="E1" s="294"/>
      <c r="F1" s="294"/>
      <c r="G1" s="294"/>
      <c r="H1" s="294"/>
      <c r="I1" s="294"/>
      <c r="J1" s="294"/>
      <c r="K1" s="294"/>
      <c r="L1" s="294"/>
      <c r="M1" s="178"/>
      <c r="N1" s="294" t="s">
        <v>17</v>
      </c>
    </row>
    <row r="2" spans="1:18" x14ac:dyDescent="0.25">
      <c r="A2" s="295"/>
      <c r="B2" s="294"/>
      <c r="C2" s="294"/>
      <c r="D2" s="178" t="s">
        <v>433</v>
      </c>
      <c r="E2" s="178" t="s">
        <v>434</v>
      </c>
      <c r="F2" s="178" t="s">
        <v>435</v>
      </c>
      <c r="G2" s="178" t="s">
        <v>436</v>
      </c>
      <c r="H2" s="178" t="s">
        <v>437</v>
      </c>
      <c r="I2" s="178" t="s">
        <v>438</v>
      </c>
      <c r="J2" s="178" t="s">
        <v>439</v>
      </c>
      <c r="K2" s="178" t="s">
        <v>440</v>
      </c>
      <c r="L2" s="178" t="s">
        <v>441</v>
      </c>
      <c r="M2" s="178" t="s">
        <v>442</v>
      </c>
      <c r="N2" s="294"/>
    </row>
    <row r="3" spans="1:18" x14ac:dyDescent="0.25">
      <c r="A3" s="179" t="s">
        <v>341</v>
      </c>
      <c r="B3" s="149">
        <v>1</v>
      </c>
      <c r="C3" s="152" t="str">
        <f>'Resumen Totales'!B5</f>
        <v>Proyecto de Articulación interinstitucional para educación ambiental. 2 años</v>
      </c>
      <c r="D3" s="106">
        <v>150000000</v>
      </c>
      <c r="E3" s="106">
        <v>150000000</v>
      </c>
      <c r="F3" s="87"/>
      <c r="G3" s="187"/>
      <c r="H3" s="87"/>
      <c r="I3" s="87"/>
      <c r="J3" s="87"/>
      <c r="K3" s="87"/>
      <c r="L3" s="87"/>
      <c r="M3" s="87"/>
      <c r="N3" s="151">
        <f>SUM(D3:M3)</f>
        <v>300000000</v>
      </c>
      <c r="O3" s="86"/>
    </row>
    <row r="4" spans="1:18" x14ac:dyDescent="0.25">
      <c r="A4" s="296" t="s">
        <v>342</v>
      </c>
      <c r="B4" s="149">
        <v>2</v>
      </c>
      <c r="C4" s="152" t="str">
        <f>'Resumen Totales'!B7</f>
        <v>Proyecto de Fortalecimiento del sistema de calidad institucional. 4 años</v>
      </c>
      <c r="D4" s="106">
        <v>150000000</v>
      </c>
      <c r="E4" s="106">
        <v>150000000</v>
      </c>
      <c r="F4" s="106">
        <v>150000000</v>
      </c>
      <c r="G4" s="106">
        <v>150000000</v>
      </c>
      <c r="H4" s="188"/>
      <c r="I4" s="188"/>
      <c r="J4" s="188"/>
      <c r="K4" s="188"/>
      <c r="L4" s="188"/>
      <c r="M4" s="188"/>
      <c r="N4" s="151">
        <f t="shared" ref="N4:N33" si="0">SUM(D4:M4)</f>
        <v>600000000</v>
      </c>
      <c r="O4" s="86"/>
    </row>
    <row r="5" spans="1:18" ht="24" x14ac:dyDescent="0.25">
      <c r="A5" s="296"/>
      <c r="B5" s="149">
        <v>3</v>
      </c>
      <c r="C5" s="152" t="str">
        <f>'Resumen Totales'!B8</f>
        <v>Proyecto de Fortalecimiento del sistema de información ambiental de la cuenca. 2 años</v>
      </c>
      <c r="D5" s="106">
        <v>205000000</v>
      </c>
      <c r="E5" s="106">
        <v>205000000</v>
      </c>
      <c r="F5" s="188"/>
      <c r="G5" s="187"/>
      <c r="H5" s="187"/>
      <c r="I5" s="187"/>
      <c r="J5" s="187"/>
      <c r="K5" s="187"/>
      <c r="L5" s="187"/>
      <c r="M5" s="187"/>
      <c r="N5" s="151">
        <f t="shared" si="0"/>
        <v>410000000</v>
      </c>
      <c r="O5" s="86"/>
    </row>
    <row r="6" spans="1:18" ht="24" x14ac:dyDescent="0.25">
      <c r="A6" s="296"/>
      <c r="B6" s="149">
        <v>4</v>
      </c>
      <c r="C6" s="152" t="str">
        <f>'Resumen Totales'!B9</f>
        <v>Proyecto de Capacitación y formación de los empleados a nivel de postgrado en sistemas de calidad ambiente y administración pública . 4 años</v>
      </c>
      <c r="D6" s="106">
        <v>412500000</v>
      </c>
      <c r="E6" s="106">
        <v>412500000</v>
      </c>
      <c r="F6" s="106">
        <v>412500000</v>
      </c>
      <c r="G6" s="106">
        <v>412500000</v>
      </c>
      <c r="H6" s="188"/>
      <c r="I6" s="188"/>
      <c r="J6" s="188"/>
      <c r="K6" s="188"/>
      <c r="L6" s="188"/>
      <c r="M6" s="188"/>
      <c r="N6" s="151">
        <f t="shared" si="0"/>
        <v>1650000000</v>
      </c>
      <c r="O6" s="86"/>
    </row>
    <row r="7" spans="1:18" x14ac:dyDescent="0.25">
      <c r="A7" s="296" t="s">
        <v>343</v>
      </c>
      <c r="B7" s="149">
        <v>5</v>
      </c>
      <c r="C7" s="197" t="str">
        <f>'Resumen Totales'!B11</f>
        <v>Proyecto de Educación Ambiental Participativa. 2 años</v>
      </c>
      <c r="D7" s="198">
        <v>380000000</v>
      </c>
      <c r="E7" s="198">
        <v>380000000</v>
      </c>
      <c r="F7" s="199"/>
      <c r="G7" s="200"/>
      <c r="H7" s="200"/>
      <c r="I7" s="200"/>
      <c r="J7" s="200"/>
      <c r="K7" s="200"/>
      <c r="L7" s="200"/>
      <c r="M7" s="200"/>
      <c r="N7" s="201">
        <f t="shared" si="0"/>
        <v>760000000</v>
      </c>
      <c r="O7" s="86"/>
    </row>
    <row r="8" spans="1:18" ht="24" x14ac:dyDescent="0.25">
      <c r="A8" s="296"/>
      <c r="B8" s="149">
        <v>6</v>
      </c>
      <c r="C8" s="150" t="str">
        <f>'Resumen Totales'!B12</f>
        <v>Proyecto de conformación, consolidación y capacitación de comités de gestores ambientales comunitarios. 2 años</v>
      </c>
      <c r="D8" s="106">
        <v>150000000</v>
      </c>
      <c r="E8" s="106">
        <v>150000000</v>
      </c>
      <c r="F8" s="188"/>
      <c r="G8" s="187"/>
      <c r="H8" s="187"/>
      <c r="I8" s="187"/>
      <c r="J8" s="187"/>
      <c r="K8" s="187"/>
      <c r="L8" s="187"/>
      <c r="M8" s="187"/>
      <c r="N8" s="151">
        <f t="shared" si="0"/>
        <v>300000000</v>
      </c>
      <c r="O8" s="86"/>
    </row>
    <row r="9" spans="1:18" x14ac:dyDescent="0.25">
      <c r="A9" s="179" t="s">
        <v>344</v>
      </c>
      <c r="B9" s="149">
        <v>7</v>
      </c>
      <c r="C9" s="152" t="str">
        <f>'Resumen Totales'!B14</f>
        <v>Proyecto de Coordinación institucional con los territorios etnicos. 2 años</v>
      </c>
      <c r="D9" s="106">
        <v>230000000</v>
      </c>
      <c r="E9" s="106">
        <v>230000000</v>
      </c>
      <c r="F9" s="188"/>
      <c r="G9" s="187"/>
      <c r="H9" s="187"/>
      <c r="I9" s="187"/>
      <c r="J9" s="187"/>
      <c r="K9" s="187"/>
      <c r="L9" s="187"/>
      <c r="M9" s="187"/>
      <c r="N9" s="151">
        <f t="shared" si="0"/>
        <v>460000000</v>
      </c>
      <c r="O9" s="86"/>
      <c r="P9" s="85"/>
    </row>
    <row r="10" spans="1:18" ht="24" x14ac:dyDescent="0.25">
      <c r="A10" s="296" t="s">
        <v>345</v>
      </c>
      <c r="B10" s="149">
        <v>8</v>
      </c>
      <c r="C10" s="152" t="str">
        <f>'Resumen Totales'!B16</f>
        <v>Proyecto de Gestión de los residuos generados en la actividad productiva. 8 años</v>
      </c>
      <c r="D10" s="106">
        <v>125000000</v>
      </c>
      <c r="E10" s="106">
        <v>125000000</v>
      </c>
      <c r="F10" s="106">
        <v>125000000</v>
      </c>
      <c r="G10" s="106">
        <v>125000000</v>
      </c>
      <c r="H10" s="106">
        <v>125000000</v>
      </c>
      <c r="I10" s="106">
        <v>125000000</v>
      </c>
      <c r="J10" s="106">
        <v>125000000</v>
      </c>
      <c r="K10" s="106">
        <v>125000000</v>
      </c>
      <c r="L10" s="188"/>
      <c r="M10" s="188"/>
      <c r="N10" s="151">
        <f t="shared" si="0"/>
        <v>1000000000</v>
      </c>
      <c r="O10" s="86"/>
    </row>
    <row r="11" spans="1:18" x14ac:dyDescent="0.25">
      <c r="A11" s="296"/>
      <c r="B11" s="149">
        <v>9</v>
      </c>
      <c r="C11" s="152" t="str">
        <f>'Resumen Totales'!B17</f>
        <v>Proyecto de Gestión sostenible del uso del agua en la agroindustria. 4 años</v>
      </c>
      <c r="D11" s="106">
        <v>695000000</v>
      </c>
      <c r="E11" s="106">
        <v>695000000</v>
      </c>
      <c r="F11" s="106">
        <v>695000000</v>
      </c>
      <c r="G11" s="106">
        <v>695000000</v>
      </c>
      <c r="H11" s="188"/>
      <c r="I11" s="188"/>
      <c r="J11" s="188"/>
      <c r="K11" s="188"/>
      <c r="L11" s="188"/>
      <c r="M11" s="188"/>
      <c r="N11" s="151">
        <f t="shared" si="0"/>
        <v>2780000000</v>
      </c>
      <c r="O11" s="86"/>
    </row>
    <row r="12" spans="1:18" ht="24" x14ac:dyDescent="0.25">
      <c r="A12" s="296"/>
      <c r="B12" s="149">
        <v>10</v>
      </c>
      <c r="C12" s="152" t="str">
        <f>'Resumen Totales'!B18</f>
        <v>Proyecto de Capacitación e implementación de tecnologías sostenibles para las actividades agropecuarias. 5 años</v>
      </c>
      <c r="D12" s="106">
        <v>55244200</v>
      </c>
      <c r="E12" s="106">
        <v>55244200</v>
      </c>
      <c r="F12" s="106">
        <v>55244200</v>
      </c>
      <c r="G12" s="106">
        <v>55244200</v>
      </c>
      <c r="H12" s="106">
        <v>55244200</v>
      </c>
      <c r="I12" s="188"/>
      <c r="J12" s="188"/>
      <c r="K12" s="188"/>
      <c r="L12" s="188"/>
      <c r="M12" s="188"/>
      <c r="N12" s="151">
        <f t="shared" si="0"/>
        <v>276221000</v>
      </c>
      <c r="O12" s="86"/>
      <c r="R12" s="85"/>
    </row>
    <row r="13" spans="1:18" ht="24" x14ac:dyDescent="0.25">
      <c r="A13" s="296"/>
      <c r="B13" s="149">
        <v>11</v>
      </c>
      <c r="C13" s="152" t="str">
        <f>'Resumen Totales'!B19</f>
        <v>Proyecto de Formulación de un plan de incentivos a las prácticas productivas sostenibles. 1 año</v>
      </c>
      <c r="D13" s="106">
        <v>851851000</v>
      </c>
      <c r="E13" s="188"/>
      <c r="F13" s="188"/>
      <c r="G13" s="187"/>
      <c r="H13" s="187"/>
      <c r="I13" s="187"/>
      <c r="J13" s="187"/>
      <c r="K13" s="187"/>
      <c r="L13" s="187"/>
      <c r="M13" s="187"/>
      <c r="N13" s="151">
        <f t="shared" si="0"/>
        <v>851851000</v>
      </c>
      <c r="O13" s="86"/>
    </row>
    <row r="14" spans="1:18" ht="24" x14ac:dyDescent="0.25">
      <c r="A14" s="296" t="s">
        <v>346</v>
      </c>
      <c r="B14" s="149">
        <v>12</v>
      </c>
      <c r="C14" s="152" t="str">
        <f>'Resumen Totales'!B21</f>
        <v>Proyecto de Ampliación y mejoramiento en la calidad de servicios de agua potable y saneamiento básico. 4 años</v>
      </c>
      <c r="D14" s="106">
        <v>5000000000</v>
      </c>
      <c r="E14" s="106">
        <v>5000000000</v>
      </c>
      <c r="F14" s="106">
        <v>5000000000</v>
      </c>
      <c r="G14" s="106">
        <v>5000000000</v>
      </c>
      <c r="H14" s="188"/>
      <c r="I14" s="188"/>
      <c r="J14" s="188"/>
      <c r="K14" s="188"/>
      <c r="L14" s="188"/>
      <c r="M14" s="188"/>
      <c r="N14" s="151">
        <f t="shared" si="0"/>
        <v>20000000000</v>
      </c>
      <c r="O14" s="86"/>
    </row>
    <row r="15" spans="1:18" ht="24" x14ac:dyDescent="0.25">
      <c r="A15" s="296"/>
      <c r="B15" s="149">
        <v>13</v>
      </c>
      <c r="C15" s="152" t="str">
        <f>'Resumen Totales'!B22</f>
        <v>Proyecto de Formulación de un plan de mejoramiento de hábitat para comunidades localizadas en zonas aptas para uso residencial. 1 año</v>
      </c>
      <c r="D15" s="106">
        <v>300000000</v>
      </c>
      <c r="E15" s="188"/>
      <c r="F15" s="188"/>
      <c r="G15" s="187"/>
      <c r="H15" s="187"/>
      <c r="I15" s="187"/>
      <c r="J15" s="187"/>
      <c r="K15" s="187"/>
      <c r="L15" s="187"/>
      <c r="M15" s="187"/>
      <c r="N15" s="151">
        <f t="shared" si="0"/>
        <v>300000000</v>
      </c>
      <c r="O15" s="86"/>
    </row>
    <row r="16" spans="1:18" ht="24" x14ac:dyDescent="0.25">
      <c r="A16" s="296"/>
      <c r="B16" s="149">
        <v>14</v>
      </c>
      <c r="C16" s="152" t="str">
        <f>'Resumen Totales'!B23</f>
        <v>Proyecto de Evaluación de los mecanismos de gestión de salud y educación. 2 años</v>
      </c>
      <c r="D16" s="106">
        <v>125000000</v>
      </c>
      <c r="E16" s="106">
        <v>125000000</v>
      </c>
      <c r="F16" s="188"/>
      <c r="G16" s="187"/>
      <c r="H16" s="187"/>
      <c r="I16" s="187"/>
      <c r="J16" s="187"/>
      <c r="K16" s="187"/>
      <c r="L16" s="187"/>
      <c r="M16" s="187"/>
      <c r="N16" s="151">
        <f t="shared" si="0"/>
        <v>250000000</v>
      </c>
      <c r="O16" s="86"/>
    </row>
    <row r="17" spans="1:18" ht="24" x14ac:dyDescent="0.25">
      <c r="A17" s="296"/>
      <c r="B17" s="149">
        <v>15</v>
      </c>
      <c r="C17" s="152" t="str">
        <f>'Resumen Totales'!B24</f>
        <v>Proyecto de Capacitación ciudadana para la vigilancia, control y seguimiento de los recursos destinados a invertir. 2 años</v>
      </c>
      <c r="D17" s="106">
        <v>100000000</v>
      </c>
      <c r="E17" s="106">
        <v>100000000</v>
      </c>
      <c r="F17" s="188"/>
      <c r="G17" s="187"/>
      <c r="H17" s="187"/>
      <c r="I17" s="187"/>
      <c r="J17" s="187"/>
      <c r="K17" s="187"/>
      <c r="L17" s="187"/>
      <c r="M17" s="187"/>
      <c r="N17" s="151">
        <f t="shared" si="0"/>
        <v>200000000</v>
      </c>
      <c r="O17" s="86"/>
    </row>
    <row r="18" spans="1:18" ht="24" x14ac:dyDescent="0.25">
      <c r="A18" s="296" t="s">
        <v>347</v>
      </c>
      <c r="B18" s="149">
        <v>16</v>
      </c>
      <c r="C18" s="152" t="str">
        <f>'Resumen Totales'!B26</f>
        <v>Proyecto de Incorporación de determinantes ambientales POMCAs en los POT, EOT y PBNOT de los municipios que hacen parte de la Cuenca. 1 año</v>
      </c>
      <c r="D18" s="106">
        <v>300000000</v>
      </c>
      <c r="E18" s="188"/>
      <c r="F18" s="188"/>
      <c r="G18" s="187"/>
      <c r="H18" s="187"/>
      <c r="I18" s="187"/>
      <c r="J18" s="187"/>
      <c r="K18" s="187"/>
      <c r="L18" s="187"/>
      <c r="M18" s="187"/>
      <c r="N18" s="151">
        <f t="shared" si="0"/>
        <v>300000000</v>
      </c>
      <c r="O18" s="86"/>
      <c r="P18" s="85"/>
    </row>
    <row r="19" spans="1:18" x14ac:dyDescent="0.25">
      <c r="A19" s="296"/>
      <c r="B19" s="149">
        <v>17</v>
      </c>
      <c r="C19" s="152" t="str">
        <f>'Resumen Totales'!B27</f>
        <v>Proyecto de Lineamientos para el ordenamiento y manejo forestal. 10 años</v>
      </c>
      <c r="D19" s="106">
        <v>454091000</v>
      </c>
      <c r="E19" s="106">
        <v>454091000</v>
      </c>
      <c r="F19" s="106">
        <v>454091000</v>
      </c>
      <c r="G19" s="106">
        <v>454091000</v>
      </c>
      <c r="H19" s="106">
        <v>454091000</v>
      </c>
      <c r="I19" s="106">
        <v>454091000</v>
      </c>
      <c r="J19" s="106">
        <v>454091000</v>
      </c>
      <c r="K19" s="106">
        <v>454091000</v>
      </c>
      <c r="L19" s="106">
        <v>454091000</v>
      </c>
      <c r="M19" s="106">
        <v>454091000</v>
      </c>
      <c r="N19" s="151">
        <f t="shared" si="0"/>
        <v>4540910000</v>
      </c>
      <c r="O19" s="86"/>
    </row>
    <row r="20" spans="1:18" ht="24" x14ac:dyDescent="0.25">
      <c r="A20" s="296"/>
      <c r="B20" s="149">
        <v>18</v>
      </c>
      <c r="C20" s="152" t="str">
        <f>'Resumen Totales'!B28</f>
        <v>Proyecto de Formulación de los lineamientos para el turismo sostenible. 2 años</v>
      </c>
      <c r="D20" s="106">
        <v>400000000</v>
      </c>
      <c r="E20" s="106">
        <v>400000000</v>
      </c>
      <c r="F20" s="188"/>
      <c r="G20" s="187"/>
      <c r="H20" s="187"/>
      <c r="I20" s="187"/>
      <c r="J20" s="187"/>
      <c r="K20" s="187"/>
      <c r="L20" s="187"/>
      <c r="M20" s="187"/>
      <c r="N20" s="151">
        <f t="shared" si="0"/>
        <v>800000000</v>
      </c>
      <c r="O20" s="86"/>
    </row>
    <row r="21" spans="1:18" ht="24" x14ac:dyDescent="0.25">
      <c r="A21" s="296" t="s">
        <v>348</v>
      </c>
      <c r="B21" s="149">
        <v>19</v>
      </c>
      <c r="C21" s="153" t="str">
        <f>'Resumen Totales'!B30</f>
        <v>Proyecto de Restauración  ecológica de bosques, rondas hídricas y nacederos. 10 años</v>
      </c>
      <c r="D21" s="106">
        <v>398860000</v>
      </c>
      <c r="E21" s="106">
        <v>398860000</v>
      </c>
      <c r="F21" s="106">
        <v>398860000</v>
      </c>
      <c r="G21" s="106">
        <v>398860000</v>
      </c>
      <c r="H21" s="106">
        <v>398860000</v>
      </c>
      <c r="I21" s="106">
        <v>398860000</v>
      </c>
      <c r="J21" s="106">
        <v>398860000</v>
      </c>
      <c r="K21" s="106">
        <v>398860000</v>
      </c>
      <c r="L21" s="106">
        <v>398860000</v>
      </c>
      <c r="M21" s="106">
        <v>398860000</v>
      </c>
      <c r="N21" s="151">
        <f t="shared" si="0"/>
        <v>3988600000</v>
      </c>
      <c r="O21" s="86"/>
    </row>
    <row r="22" spans="1:18" ht="24" x14ac:dyDescent="0.25">
      <c r="A22" s="296"/>
      <c r="B22" s="149">
        <v>20</v>
      </c>
      <c r="C22" s="153" t="str">
        <f>'Resumen Totales'!B31</f>
        <v>Proyecto de Directrices para la conservación y el uso sostenible de las especies de fauna. 5 años</v>
      </c>
      <c r="D22" s="106">
        <v>150000000</v>
      </c>
      <c r="E22" s="106">
        <v>150000000</v>
      </c>
      <c r="F22" s="106">
        <v>150000000</v>
      </c>
      <c r="G22" s="106">
        <v>150000000</v>
      </c>
      <c r="H22" s="106">
        <v>150000000</v>
      </c>
      <c r="I22" s="188"/>
      <c r="J22" s="188"/>
      <c r="K22" s="188"/>
      <c r="L22" s="188"/>
      <c r="M22" s="188"/>
      <c r="N22" s="151">
        <f t="shared" si="0"/>
        <v>750000000</v>
      </c>
      <c r="O22" s="86"/>
      <c r="P22" s="85"/>
    </row>
    <row r="23" spans="1:18" ht="24" x14ac:dyDescent="0.25">
      <c r="A23" s="296"/>
      <c r="B23" s="149">
        <v>21</v>
      </c>
      <c r="C23" s="153" t="str">
        <f>'Resumen Totales'!B32</f>
        <v>Proyecto de establecimiento de una nueva área protegida (AP) para la conservación de la biodiversidad. 2 años</v>
      </c>
      <c r="D23" s="106">
        <v>200000000</v>
      </c>
      <c r="E23" s="106">
        <v>200000000</v>
      </c>
      <c r="F23" s="188"/>
      <c r="G23" s="187"/>
      <c r="H23" s="187"/>
      <c r="I23" s="187"/>
      <c r="J23" s="187"/>
      <c r="K23" s="187"/>
      <c r="L23" s="187"/>
      <c r="M23" s="187"/>
      <c r="N23" s="151">
        <f t="shared" si="0"/>
        <v>400000000</v>
      </c>
      <c r="O23" s="86"/>
      <c r="R23" s="85"/>
    </row>
    <row r="24" spans="1:18" ht="24" x14ac:dyDescent="0.25">
      <c r="A24" s="296"/>
      <c r="B24" s="149">
        <v>22</v>
      </c>
      <c r="C24" s="153" t="str">
        <f>'Resumen Totales'!B33</f>
        <v>Proyecto de Formulación del plan de investigación sobre la base natural de la Cuenca. 2 años</v>
      </c>
      <c r="D24" s="106">
        <v>200000000</v>
      </c>
      <c r="E24" s="106">
        <v>200000000</v>
      </c>
      <c r="F24" s="188"/>
      <c r="G24" s="187"/>
      <c r="H24" s="187"/>
      <c r="I24" s="187"/>
      <c r="J24" s="187"/>
      <c r="K24" s="187"/>
      <c r="L24" s="187"/>
      <c r="M24" s="187"/>
      <c r="N24" s="151">
        <f t="shared" si="0"/>
        <v>400000000</v>
      </c>
      <c r="O24" s="86"/>
    </row>
    <row r="25" spans="1:18" ht="24" x14ac:dyDescent="0.25">
      <c r="A25" s="296"/>
      <c r="B25" s="149">
        <v>23</v>
      </c>
      <c r="C25" s="153" t="str">
        <f>'Resumen Totales'!B34</f>
        <v>Proyecto de Formulación del programa de monitoreo de los ecosistemas, recursos naturales y las variables climáticas. 10 años</v>
      </c>
      <c r="D25" s="106">
        <v>560000000</v>
      </c>
      <c r="E25" s="106">
        <v>560000000</v>
      </c>
      <c r="F25" s="106">
        <v>560000000</v>
      </c>
      <c r="G25" s="106">
        <v>560000000</v>
      </c>
      <c r="H25" s="106">
        <v>560000000</v>
      </c>
      <c r="I25" s="106">
        <v>560000000</v>
      </c>
      <c r="J25" s="106">
        <v>560000000</v>
      </c>
      <c r="K25" s="106">
        <v>560000000</v>
      </c>
      <c r="L25" s="106">
        <v>560000000</v>
      </c>
      <c r="M25" s="106">
        <v>560000000</v>
      </c>
      <c r="N25" s="151">
        <f t="shared" si="0"/>
        <v>5600000000</v>
      </c>
      <c r="O25" s="86"/>
    </row>
    <row r="26" spans="1:18" ht="24" x14ac:dyDescent="0.25">
      <c r="A26" s="296" t="s">
        <v>349</v>
      </c>
      <c r="B26" s="149">
        <v>24</v>
      </c>
      <c r="C26" s="197" t="str">
        <f>'Resumen Totales'!B36</f>
        <v>Proyecto de Estudio de evaluación semi-cuantitativa de riesgos ambientales y tecnológicos (por lo menos a escala 1:25000). 2 años</v>
      </c>
      <c r="D26" s="198">
        <v>1517500000</v>
      </c>
      <c r="E26" s="198">
        <v>1517500000</v>
      </c>
      <c r="F26" s="199"/>
      <c r="G26" s="202"/>
      <c r="H26" s="202"/>
      <c r="I26" s="202"/>
      <c r="J26" s="202"/>
      <c r="K26" s="202"/>
      <c r="L26" s="202"/>
      <c r="M26" s="202"/>
      <c r="N26" s="201">
        <f t="shared" si="0"/>
        <v>3035000000</v>
      </c>
      <c r="O26" s="86"/>
      <c r="P26" s="85"/>
    </row>
    <row r="27" spans="1:18" x14ac:dyDescent="0.25">
      <c r="A27" s="296"/>
      <c r="B27" s="149">
        <v>25</v>
      </c>
      <c r="C27" s="197" t="str">
        <f>'Resumen Totales'!B37</f>
        <v>Proyecto de Diseño de un sistema de alerta temprana. 1 año</v>
      </c>
      <c r="D27" s="198">
        <v>566250000</v>
      </c>
      <c r="E27" s="199"/>
      <c r="F27" s="199"/>
      <c r="G27" s="202"/>
      <c r="H27" s="202"/>
      <c r="I27" s="202"/>
      <c r="J27" s="202"/>
      <c r="K27" s="202"/>
      <c r="L27" s="202"/>
      <c r="M27" s="202"/>
      <c r="N27" s="201">
        <f t="shared" si="0"/>
        <v>566250000</v>
      </c>
      <c r="O27" s="86"/>
    </row>
    <row r="28" spans="1:18" ht="24" x14ac:dyDescent="0.25">
      <c r="A28" s="296"/>
      <c r="B28" s="149">
        <v>26</v>
      </c>
      <c r="C28" s="150" t="str">
        <f>'Resumen Totales'!B38</f>
        <v>Proyecto de Estudio demografico para la definición de zonas de expansión urbanas. 1 año</v>
      </c>
      <c r="D28" s="106">
        <v>200000000</v>
      </c>
      <c r="E28" s="188"/>
      <c r="F28" s="188"/>
      <c r="G28" s="189"/>
      <c r="H28" s="189"/>
      <c r="I28" s="189"/>
      <c r="J28" s="189"/>
      <c r="K28" s="189"/>
      <c r="L28" s="189"/>
      <c r="M28" s="189"/>
      <c r="N28" s="151">
        <f t="shared" si="0"/>
        <v>200000000</v>
      </c>
      <c r="O28" s="86"/>
    </row>
    <row r="29" spans="1:18" ht="24" x14ac:dyDescent="0.25">
      <c r="A29" s="296" t="s">
        <v>350</v>
      </c>
      <c r="B29" s="149">
        <v>27</v>
      </c>
      <c r="C29" s="203" t="str">
        <f>'Resumen Totales'!B40</f>
        <v>Proyecto de Delimitación física, recuperación  y saneamiento de las rondas hídricas del río y principales afluentes. 4 años</v>
      </c>
      <c r="D29" s="198">
        <v>125000000</v>
      </c>
      <c r="E29" s="198">
        <v>125000000</v>
      </c>
      <c r="F29" s="198">
        <v>125000000</v>
      </c>
      <c r="G29" s="198">
        <v>125000000</v>
      </c>
      <c r="H29" s="199"/>
      <c r="I29" s="199"/>
      <c r="J29" s="199"/>
      <c r="K29" s="199"/>
      <c r="L29" s="199"/>
      <c r="M29" s="199"/>
      <c r="N29" s="201">
        <f t="shared" si="0"/>
        <v>500000000</v>
      </c>
      <c r="O29" s="86"/>
      <c r="R29" s="85"/>
    </row>
    <row r="30" spans="1:18" x14ac:dyDescent="0.25">
      <c r="A30" s="296"/>
      <c r="B30" s="149">
        <v>28</v>
      </c>
      <c r="C30" s="203" t="str">
        <f>'Resumen Totales'!B41</f>
        <v>Proyecto de Delimitación Física de las áreas de recarga de Acuíferos. 4 años</v>
      </c>
      <c r="D30" s="198">
        <v>800000000</v>
      </c>
      <c r="E30" s="198">
        <v>800000000</v>
      </c>
      <c r="F30" s="198">
        <v>800000000</v>
      </c>
      <c r="G30" s="198">
        <v>800000000</v>
      </c>
      <c r="H30" s="199"/>
      <c r="I30" s="199"/>
      <c r="J30" s="199"/>
      <c r="K30" s="199"/>
      <c r="L30" s="199"/>
      <c r="M30" s="199"/>
      <c r="N30" s="201">
        <f t="shared" si="0"/>
        <v>3200000000</v>
      </c>
      <c r="O30" s="86"/>
    </row>
    <row r="31" spans="1:18" ht="24" x14ac:dyDescent="0.25">
      <c r="A31" s="298" t="s">
        <v>351</v>
      </c>
      <c r="B31" s="149">
        <v>29</v>
      </c>
      <c r="C31" s="150" t="str">
        <f>'Resumen Totales'!B43</f>
        <v>Proyecto de  Fortalecimiento de redes de monitoreo de la calidad del agua. 2 años</v>
      </c>
      <c r="D31" s="106">
        <v>560000000</v>
      </c>
      <c r="E31" s="106">
        <v>560000000</v>
      </c>
      <c r="F31" s="188"/>
      <c r="G31" s="188"/>
      <c r="H31" s="188"/>
      <c r="I31" s="188"/>
      <c r="J31" s="188"/>
      <c r="K31" s="188"/>
      <c r="L31" s="188"/>
      <c r="M31" s="188"/>
      <c r="N31" s="151">
        <f t="shared" si="0"/>
        <v>1120000000</v>
      </c>
      <c r="O31" s="86"/>
    </row>
    <row r="32" spans="1:18" ht="24" x14ac:dyDescent="0.25">
      <c r="A32" s="299"/>
      <c r="B32" s="149">
        <v>30</v>
      </c>
      <c r="C32" s="197" t="str">
        <f>'Resumen Totales'!B44</f>
        <v>Proyecto de Instrumentación de cuencas para manejo y aprovechamiento controlado del recurso hídrico superficial y subterráneo. 4 años</v>
      </c>
      <c r="D32" s="198">
        <v>75000000</v>
      </c>
      <c r="E32" s="198">
        <v>75000000</v>
      </c>
      <c r="F32" s="198">
        <v>75000000</v>
      </c>
      <c r="G32" s="198">
        <v>75000000</v>
      </c>
      <c r="H32" s="199"/>
      <c r="I32" s="199"/>
      <c r="J32" s="199"/>
      <c r="K32" s="199"/>
      <c r="L32" s="199"/>
      <c r="M32" s="199"/>
      <c r="N32" s="201">
        <f t="shared" si="0"/>
        <v>300000000</v>
      </c>
      <c r="O32" s="86"/>
      <c r="P32" s="85"/>
    </row>
    <row r="33" spans="1:18" ht="24" x14ac:dyDescent="0.25">
      <c r="A33" s="300"/>
      <c r="B33" s="149">
        <v>31</v>
      </c>
      <c r="C33" s="197" t="str">
        <f>'Resumen Totales'!B45</f>
        <v>Proyecto de Seguimiento y Monitoreo de las concesiones otorgadas por Corpamag</v>
      </c>
      <c r="D33" s="198">
        <v>93750000</v>
      </c>
      <c r="E33" s="198">
        <v>93750000</v>
      </c>
      <c r="F33" s="198">
        <v>93750000</v>
      </c>
      <c r="G33" s="198">
        <v>93750000</v>
      </c>
      <c r="H33" s="199"/>
      <c r="I33" s="199"/>
      <c r="J33" s="199"/>
      <c r="K33" s="199"/>
      <c r="L33" s="199"/>
      <c r="M33" s="199"/>
      <c r="N33" s="201">
        <f t="shared" si="0"/>
        <v>375000000</v>
      </c>
      <c r="O33" s="86"/>
      <c r="P33" s="85"/>
    </row>
    <row r="34" spans="1:18" x14ac:dyDescent="0.25">
      <c r="A34" s="295" t="s">
        <v>17</v>
      </c>
      <c r="B34" s="295"/>
      <c r="C34" s="295"/>
      <c r="D34" s="154">
        <f>SUM(D3:D33)</f>
        <v>15530046200</v>
      </c>
      <c r="E34" s="154">
        <f t="shared" ref="E34:N34" si="1">SUM(E3:E33)</f>
        <v>13311945200</v>
      </c>
      <c r="F34" s="154">
        <f t="shared" si="1"/>
        <v>9094445200</v>
      </c>
      <c r="G34" s="154">
        <f t="shared" si="1"/>
        <v>9094445200</v>
      </c>
      <c r="H34" s="154">
        <f t="shared" si="1"/>
        <v>1743195200</v>
      </c>
      <c r="I34" s="154">
        <f t="shared" si="1"/>
        <v>1537951000</v>
      </c>
      <c r="J34" s="154">
        <f t="shared" si="1"/>
        <v>1537951000</v>
      </c>
      <c r="K34" s="154">
        <f t="shared" si="1"/>
        <v>1537951000</v>
      </c>
      <c r="L34" s="154">
        <f t="shared" si="1"/>
        <v>1412951000</v>
      </c>
      <c r="M34" s="154">
        <f t="shared" si="1"/>
        <v>1412951000</v>
      </c>
      <c r="N34" s="154">
        <f t="shared" si="1"/>
        <v>56213832000</v>
      </c>
      <c r="O34" s="86"/>
      <c r="R34" s="85"/>
    </row>
    <row r="35" spans="1:18" x14ac:dyDescent="0.25">
      <c r="A35" s="295" t="s">
        <v>19</v>
      </c>
      <c r="B35" s="295"/>
      <c r="C35" s="295"/>
      <c r="D35" s="190">
        <f>(D34/$N$34)</f>
        <v>0.27626734644242007</v>
      </c>
      <c r="E35" s="190">
        <f t="shared" ref="E35:M35" si="2">(E34/$N$34)</f>
        <v>0.2368090686292299</v>
      </c>
      <c r="F35" s="190">
        <f t="shared" si="2"/>
        <v>0.16178305012189884</v>
      </c>
      <c r="G35" s="190">
        <f t="shared" si="2"/>
        <v>0.16178305012189884</v>
      </c>
      <c r="H35" s="190">
        <f t="shared" si="2"/>
        <v>3.1010075954259798E-2</v>
      </c>
      <c r="I35" s="190">
        <f t="shared" si="2"/>
        <v>2.7358942546382534E-2</v>
      </c>
      <c r="J35" s="190">
        <f t="shared" si="2"/>
        <v>2.7358942546382534E-2</v>
      </c>
      <c r="K35" s="190">
        <f t="shared" si="2"/>
        <v>2.7358942546382534E-2</v>
      </c>
      <c r="L35" s="190">
        <f t="shared" si="2"/>
        <v>2.5135290545572484E-2</v>
      </c>
      <c r="M35" s="190">
        <f t="shared" si="2"/>
        <v>2.5135290545572484E-2</v>
      </c>
      <c r="N35" s="191">
        <f>(N34/$N$34)</f>
        <v>1</v>
      </c>
    </row>
    <row r="36" spans="1:18" x14ac:dyDescent="0.25">
      <c r="A36" s="103"/>
    </row>
    <row r="37" spans="1:18" x14ac:dyDescent="0.25">
      <c r="A37" s="103"/>
    </row>
    <row r="38" spans="1:18" x14ac:dyDescent="0.25">
      <c r="C38" s="289" t="s">
        <v>207</v>
      </c>
      <c r="D38" s="289"/>
      <c r="E38" s="289"/>
      <c r="F38" s="289"/>
      <c r="G38" s="289"/>
      <c r="H38" s="289"/>
      <c r="I38" s="289"/>
      <c r="J38" s="289"/>
      <c r="K38" s="289"/>
      <c r="L38" s="289"/>
      <c r="M38" s="289"/>
      <c r="N38" s="289"/>
    </row>
    <row r="39" spans="1:18" x14ac:dyDescent="0.25">
      <c r="C39" s="297" t="s">
        <v>307</v>
      </c>
      <c r="D39" s="294" t="s">
        <v>306</v>
      </c>
      <c r="E39" s="294"/>
      <c r="F39" s="294"/>
      <c r="G39" s="294"/>
      <c r="H39" s="294"/>
      <c r="I39" s="294"/>
      <c r="J39" s="294"/>
      <c r="K39" s="294"/>
      <c r="L39" s="294"/>
      <c r="M39" s="294"/>
      <c r="N39" s="294"/>
    </row>
    <row r="40" spans="1:18" x14ac:dyDescent="0.25">
      <c r="C40" s="297"/>
      <c r="D40" s="178" t="s">
        <v>433</v>
      </c>
      <c r="E40" s="178" t="s">
        <v>434</v>
      </c>
      <c r="F40" s="178" t="s">
        <v>435</v>
      </c>
      <c r="G40" s="178" t="s">
        <v>436</v>
      </c>
      <c r="H40" s="178" t="s">
        <v>437</v>
      </c>
      <c r="I40" s="178" t="s">
        <v>438</v>
      </c>
      <c r="J40" s="178" t="s">
        <v>439</v>
      </c>
      <c r="K40" s="178" t="s">
        <v>440</v>
      </c>
      <c r="L40" s="178" t="s">
        <v>441</v>
      </c>
      <c r="M40" s="178" t="s">
        <v>442</v>
      </c>
      <c r="N40" s="104" t="s">
        <v>17</v>
      </c>
    </row>
    <row r="41" spans="1:18" x14ac:dyDescent="0.25">
      <c r="A41" s="130">
        <f>'Resumen Totales'!N4</f>
        <v>0.71248233327607124</v>
      </c>
      <c r="C41" s="94" t="s">
        <v>6</v>
      </c>
      <c r="D41" s="95">
        <f>D34*$A$41</f>
        <v>11064883552.461184</v>
      </c>
      <c r="E41" s="95">
        <f>E34*$A$41</f>
        <v>9484525776.539196</v>
      </c>
      <c r="F41" s="95">
        <f>F34*$A$41</f>
        <v>6479631535.9473667</v>
      </c>
      <c r="G41" s="95">
        <f>G34*$A$41</f>
        <v>6479631535.9473667</v>
      </c>
      <c r="H41" s="95">
        <f t="shared" ref="H41:J41" si="3">H34*$A$41</f>
        <v>1241995783.4516478</v>
      </c>
      <c r="I41" s="95">
        <f t="shared" si="3"/>
        <v>1095762916.944267</v>
      </c>
      <c r="J41" s="95">
        <f t="shared" si="3"/>
        <v>1095762916.944267</v>
      </c>
      <c r="K41" s="95">
        <f>K34*$A$41</f>
        <v>1095762916.944267</v>
      </c>
      <c r="L41" s="95">
        <f>L34*$A$41</f>
        <v>1006702625.2847581</v>
      </c>
      <c r="M41" s="95">
        <f>M34*$A$41</f>
        <v>1006702625.2847581</v>
      </c>
      <c r="N41" s="131">
        <f>SUM(D41:M41)</f>
        <v>40051362185.749077</v>
      </c>
    </row>
    <row r="42" spans="1:18" x14ac:dyDescent="0.25">
      <c r="A42" s="130">
        <f>'Resumen Totales'!N5</f>
        <v>0</v>
      </c>
      <c r="C42" s="94" t="s">
        <v>7</v>
      </c>
      <c r="D42" s="95"/>
      <c r="E42" s="95"/>
      <c r="F42" s="95"/>
      <c r="G42" s="95"/>
      <c r="H42" s="95"/>
      <c r="I42" s="95"/>
      <c r="J42" s="95"/>
      <c r="K42" s="95"/>
      <c r="L42" s="95"/>
      <c r="M42" s="95"/>
      <c r="N42" s="131"/>
    </row>
    <row r="43" spans="1:18" x14ac:dyDescent="0.25">
      <c r="A43" s="130">
        <f>'Resumen Totales'!N6</f>
        <v>0.27939532866547717</v>
      </c>
      <c r="C43" s="94" t="s">
        <v>8</v>
      </c>
      <c r="D43" s="95">
        <f>D34*$A$43</f>
        <v>4339022362.2390451</v>
      </c>
      <c r="E43" s="95">
        <f t="shared" ref="E43:K43" si="4">E34*$A$43</f>
        <v>3719295304.330821</v>
      </c>
      <c r="F43" s="95">
        <f>F34*$A$43</f>
        <v>2540945505.6841712</v>
      </c>
      <c r="G43" s="95">
        <f t="shared" si="4"/>
        <v>2540945505.6841712</v>
      </c>
      <c r="H43" s="95">
        <f t="shared" si="4"/>
        <v>487040595.83208221</v>
      </c>
      <c r="I43" s="95">
        <f t="shared" si="4"/>
        <v>429696325.11639929</v>
      </c>
      <c r="J43" s="95">
        <f t="shared" si="4"/>
        <v>429696325.11639929</v>
      </c>
      <c r="K43" s="95">
        <f t="shared" si="4"/>
        <v>429696325.11639929</v>
      </c>
      <c r="L43" s="95">
        <f>L34*$A$43</f>
        <v>394771909.03321463</v>
      </c>
      <c r="M43" s="95">
        <f>M34*$A$43</f>
        <v>394771909.03321463</v>
      </c>
      <c r="N43" s="131">
        <f t="shared" ref="N43:N46" si="5">SUM(D43:M43)</f>
        <v>15705882067.185921</v>
      </c>
    </row>
    <row r="44" spans="1:18" x14ac:dyDescent="0.25">
      <c r="A44" s="130">
        <f>'Resumen Totales'!N7</f>
        <v>8.1223380584515333E-3</v>
      </c>
      <c r="C44" s="94" t="s">
        <v>9</v>
      </c>
      <c r="D44" s="95">
        <f>D34*$A$44</f>
        <v>126140285.29977061</v>
      </c>
      <c r="E44" s="95">
        <f t="shared" ref="E44:L44" si="6">E34*$A$44</f>
        <v>108124119.1299812</v>
      </c>
      <c r="F44" s="95">
        <f>F34*$A$44</f>
        <v>73868158.368461862</v>
      </c>
      <c r="G44" s="95">
        <f t="shared" si="6"/>
        <v>73868158.368461862</v>
      </c>
      <c r="H44" s="95">
        <f t="shared" si="6"/>
        <v>14158820.716270031</v>
      </c>
      <c r="I44" s="95">
        <f t="shared" si="6"/>
        <v>12491757.939333593</v>
      </c>
      <c r="J44" s="95">
        <f t="shared" si="6"/>
        <v>12491757.939333593</v>
      </c>
      <c r="K44" s="95">
        <f t="shared" si="6"/>
        <v>12491757.939333593</v>
      </c>
      <c r="L44" s="95">
        <f t="shared" si="6"/>
        <v>11476465.682027152</v>
      </c>
      <c r="M44" s="95">
        <f t="shared" ref="M44" si="7">M34*$A$44</f>
        <v>11476465.682027152</v>
      </c>
      <c r="N44" s="131">
        <f t="shared" si="5"/>
        <v>456587747.06500071</v>
      </c>
    </row>
    <row r="45" spans="1:18" x14ac:dyDescent="0.25">
      <c r="A45" s="130">
        <f>'Resumen Totales'!N8</f>
        <v>0</v>
      </c>
      <c r="C45" s="94" t="s">
        <v>30</v>
      </c>
      <c r="D45" s="95"/>
      <c r="E45" s="95"/>
      <c r="F45" s="95"/>
      <c r="G45" s="95"/>
      <c r="H45" s="95"/>
      <c r="I45" s="95"/>
      <c r="J45" s="95"/>
      <c r="K45" s="95"/>
      <c r="L45" s="95"/>
      <c r="M45" s="95"/>
      <c r="N45" s="131"/>
    </row>
    <row r="46" spans="1:18" x14ac:dyDescent="0.25">
      <c r="C46" s="99" t="s">
        <v>17</v>
      </c>
      <c r="D46" s="101">
        <f>SUM(D41:D45)</f>
        <v>15530046200</v>
      </c>
      <c r="E46" s="101">
        <f t="shared" ref="E46:M46" si="8">SUM(E41:E45)</f>
        <v>13311945200</v>
      </c>
      <c r="F46" s="101">
        <f>SUM(F41:F45)</f>
        <v>9094445200</v>
      </c>
      <c r="G46" s="101">
        <f t="shared" si="8"/>
        <v>9094445200</v>
      </c>
      <c r="H46" s="101">
        <f t="shared" si="8"/>
        <v>1743195200</v>
      </c>
      <c r="I46" s="101">
        <f t="shared" si="8"/>
        <v>1537951000</v>
      </c>
      <c r="J46" s="101">
        <f t="shared" si="8"/>
        <v>1537951000</v>
      </c>
      <c r="K46" s="101">
        <f t="shared" si="8"/>
        <v>1537951000</v>
      </c>
      <c r="L46" s="101">
        <f t="shared" si="8"/>
        <v>1412950999.9999998</v>
      </c>
      <c r="M46" s="101">
        <f t="shared" si="8"/>
        <v>1412950999.9999998</v>
      </c>
      <c r="N46" s="131">
        <f t="shared" si="5"/>
        <v>56213832000</v>
      </c>
    </row>
    <row r="47" spans="1:18" x14ac:dyDescent="0.25">
      <c r="C47" s="128" t="s">
        <v>19</v>
      </c>
      <c r="D47" s="132">
        <f t="shared" ref="D47:J47" si="9">D46/$N$46</f>
        <v>0.27626734644242007</v>
      </c>
      <c r="E47" s="132">
        <f t="shared" si="9"/>
        <v>0.2368090686292299</v>
      </c>
      <c r="F47" s="132">
        <f t="shared" si="9"/>
        <v>0.16178305012189884</v>
      </c>
      <c r="G47" s="132">
        <f t="shared" si="9"/>
        <v>0.16178305012189884</v>
      </c>
      <c r="H47" s="132">
        <f t="shared" si="9"/>
        <v>3.1010075954259798E-2</v>
      </c>
      <c r="I47" s="132">
        <f t="shared" si="9"/>
        <v>2.7358942546382534E-2</v>
      </c>
      <c r="J47" s="132">
        <f t="shared" si="9"/>
        <v>2.7358942546382534E-2</v>
      </c>
      <c r="K47" s="132">
        <f>K46/$N$46</f>
        <v>2.7358942546382534E-2</v>
      </c>
      <c r="L47" s="132">
        <f>L46/$N$46</f>
        <v>2.5135290545572481E-2</v>
      </c>
      <c r="M47" s="132">
        <f>M46/$N$46</f>
        <v>2.5135290545572481E-2</v>
      </c>
      <c r="N47" s="133">
        <f>N46/$N$46</f>
        <v>1</v>
      </c>
      <c r="O47" s="83"/>
    </row>
    <row r="51" spans="3:8" x14ac:dyDescent="0.25">
      <c r="C51" s="129"/>
    </row>
    <row r="60" spans="3:8" x14ac:dyDescent="0.25">
      <c r="C60" s="107"/>
      <c r="D60" s="107"/>
      <c r="E60" s="107"/>
      <c r="F60" s="107"/>
      <c r="G60" s="107"/>
      <c r="H60" s="107"/>
    </row>
    <row r="61" spans="3:8" x14ac:dyDescent="0.25">
      <c r="C61" s="107"/>
      <c r="D61" s="113"/>
      <c r="E61" s="113"/>
      <c r="F61" s="113"/>
      <c r="G61" s="107"/>
      <c r="H61" s="107"/>
    </row>
    <row r="62" spans="3:8" x14ac:dyDescent="0.25">
      <c r="C62" s="107"/>
      <c r="D62" s="108"/>
      <c r="E62" s="108"/>
      <c r="F62" s="108"/>
      <c r="G62" s="107"/>
      <c r="H62" s="107"/>
    </row>
    <row r="63" spans="3:8" x14ac:dyDescent="0.25">
      <c r="C63" s="107"/>
      <c r="D63" s="105"/>
      <c r="E63" s="105"/>
      <c r="F63" s="109"/>
      <c r="G63" s="107"/>
      <c r="H63" s="107"/>
    </row>
    <row r="64" spans="3:8" x14ac:dyDescent="0.25">
      <c r="C64" s="107"/>
      <c r="D64" s="105"/>
      <c r="E64" s="105"/>
      <c r="F64" s="105"/>
      <c r="G64" s="107"/>
      <c r="H64" s="107"/>
    </row>
    <row r="65" spans="3:8" x14ac:dyDescent="0.25">
      <c r="C65" s="107"/>
      <c r="D65" s="110"/>
      <c r="E65" s="110"/>
      <c r="F65" s="110"/>
      <c r="G65" s="107"/>
      <c r="H65" s="107"/>
    </row>
    <row r="66" spans="3:8" x14ac:dyDescent="0.25">
      <c r="C66" s="107"/>
      <c r="D66" s="108"/>
      <c r="E66" s="108"/>
      <c r="F66" s="108"/>
      <c r="G66" s="107"/>
      <c r="H66" s="107"/>
    </row>
    <row r="67" spans="3:8" x14ac:dyDescent="0.25">
      <c r="C67" s="107"/>
      <c r="D67" s="107"/>
      <c r="E67" s="107"/>
      <c r="F67" s="107"/>
      <c r="G67" s="107"/>
      <c r="H67" s="107"/>
    </row>
    <row r="68" spans="3:8" x14ac:dyDescent="0.25">
      <c r="C68" s="107"/>
      <c r="D68" s="107"/>
      <c r="E68" s="107"/>
      <c r="F68" s="107"/>
      <c r="G68" s="107"/>
      <c r="H68" s="107"/>
    </row>
    <row r="69" spans="3:8" x14ac:dyDescent="0.25">
      <c r="C69" s="107"/>
      <c r="D69" s="107"/>
      <c r="E69" s="107"/>
      <c r="F69" s="107"/>
      <c r="G69" s="107"/>
      <c r="H69" s="107"/>
    </row>
    <row r="70" spans="3:8" x14ac:dyDescent="0.25">
      <c r="C70" s="107"/>
      <c r="D70" s="107"/>
      <c r="E70" s="107"/>
      <c r="F70" s="107"/>
      <c r="G70" s="107"/>
      <c r="H70" s="107"/>
    </row>
    <row r="71" spans="3:8" x14ac:dyDescent="0.25">
      <c r="C71" s="107"/>
      <c r="D71" s="107"/>
      <c r="E71" s="107"/>
      <c r="F71" s="107"/>
      <c r="G71" s="107"/>
      <c r="H71" s="107"/>
    </row>
    <row r="72" spans="3:8" x14ac:dyDescent="0.25">
      <c r="C72" s="107"/>
      <c r="D72" s="107"/>
      <c r="E72" s="107"/>
      <c r="F72" s="107"/>
      <c r="G72" s="107"/>
      <c r="H72" s="107"/>
    </row>
    <row r="73" spans="3:8" x14ac:dyDescent="0.25">
      <c r="C73" s="107"/>
      <c r="D73" s="107"/>
      <c r="E73" s="107"/>
      <c r="F73" s="107"/>
      <c r="G73" s="107"/>
      <c r="H73" s="107"/>
    </row>
    <row r="74" spans="3:8" x14ac:dyDescent="0.25">
      <c r="C74" s="107"/>
      <c r="D74" s="108"/>
      <c r="E74" s="108"/>
      <c r="F74" s="108"/>
      <c r="G74" s="107"/>
      <c r="H74" s="107"/>
    </row>
    <row r="75" spans="3:8" x14ac:dyDescent="0.25">
      <c r="C75" s="107"/>
      <c r="D75" s="108"/>
      <c r="E75" s="108"/>
      <c r="F75" s="108"/>
      <c r="G75" s="107"/>
      <c r="H75" s="107"/>
    </row>
    <row r="76" spans="3:8" x14ac:dyDescent="0.25">
      <c r="C76" s="107"/>
      <c r="D76" s="105"/>
      <c r="E76" s="105"/>
      <c r="F76" s="109"/>
      <c r="G76" s="107"/>
      <c r="H76" s="107"/>
    </row>
    <row r="77" spans="3:8" x14ac:dyDescent="0.25">
      <c r="C77" s="107"/>
      <c r="D77" s="107"/>
      <c r="E77" s="107"/>
      <c r="F77" s="111"/>
      <c r="G77" s="107"/>
      <c r="H77" s="107"/>
    </row>
    <row r="78" spans="3:8" x14ac:dyDescent="0.25">
      <c r="C78" s="107"/>
      <c r="D78" s="107"/>
      <c r="E78" s="107"/>
      <c r="F78" s="107"/>
      <c r="G78" s="107"/>
      <c r="H78" s="107"/>
    </row>
    <row r="79" spans="3:8" x14ac:dyDescent="0.25">
      <c r="C79" s="107"/>
      <c r="D79" s="107"/>
      <c r="E79" s="107"/>
      <c r="F79" s="107"/>
      <c r="G79" s="107"/>
      <c r="H79" s="107"/>
    </row>
    <row r="80" spans="3:8" x14ac:dyDescent="0.25">
      <c r="C80" s="107"/>
      <c r="D80" s="107"/>
      <c r="E80" s="107"/>
      <c r="F80" s="107"/>
      <c r="G80" s="107"/>
      <c r="H80" s="107"/>
    </row>
    <row r="81" spans="3:8" x14ac:dyDescent="0.25">
      <c r="C81" s="107"/>
      <c r="D81" s="107"/>
      <c r="E81" s="107"/>
      <c r="F81" s="107"/>
      <c r="G81" s="107"/>
      <c r="H81" s="107"/>
    </row>
    <row r="82" spans="3:8" x14ac:dyDescent="0.25">
      <c r="C82" s="107"/>
      <c r="D82" s="107"/>
      <c r="E82" s="112"/>
      <c r="F82" s="112"/>
      <c r="G82" s="107"/>
      <c r="H82" s="107"/>
    </row>
    <row r="83" spans="3:8" x14ac:dyDescent="0.25">
      <c r="C83" s="107"/>
      <c r="D83" s="107"/>
      <c r="E83" s="112"/>
      <c r="F83" s="112"/>
      <c r="G83" s="107"/>
      <c r="H83" s="107"/>
    </row>
    <row r="84" spans="3:8" x14ac:dyDescent="0.25">
      <c r="C84" s="107"/>
      <c r="D84" s="107"/>
      <c r="E84" s="112"/>
      <c r="F84" s="112"/>
      <c r="G84" s="107"/>
      <c r="H84" s="107"/>
    </row>
    <row r="85" spans="3:8" x14ac:dyDescent="0.25">
      <c r="C85" s="107"/>
      <c r="D85" s="107"/>
      <c r="E85" s="112"/>
      <c r="F85" s="112"/>
      <c r="G85" s="107"/>
      <c r="H85" s="107"/>
    </row>
    <row r="86" spans="3:8" x14ac:dyDescent="0.25">
      <c r="C86" s="107"/>
      <c r="D86" s="107"/>
      <c r="E86" s="112"/>
      <c r="F86" s="112"/>
      <c r="G86" s="107"/>
      <c r="H86" s="107"/>
    </row>
    <row r="87" spans="3:8" x14ac:dyDescent="0.25">
      <c r="C87" s="107"/>
      <c r="D87" s="107"/>
      <c r="E87" s="112"/>
      <c r="F87" s="112"/>
      <c r="G87" s="107"/>
      <c r="H87" s="107"/>
    </row>
    <row r="88" spans="3:8" x14ac:dyDescent="0.25">
      <c r="C88" s="107"/>
      <c r="D88" s="107"/>
      <c r="E88" s="112"/>
      <c r="F88" s="112"/>
      <c r="G88" s="107"/>
      <c r="H88" s="107"/>
    </row>
    <row r="89" spans="3:8" x14ac:dyDescent="0.25">
      <c r="C89" s="107"/>
      <c r="D89" s="107"/>
      <c r="E89" s="112"/>
      <c r="F89" s="112"/>
      <c r="G89" s="107"/>
      <c r="H89" s="107"/>
    </row>
    <row r="90" spans="3:8" x14ac:dyDescent="0.25">
      <c r="C90" s="107"/>
      <c r="D90" s="107"/>
      <c r="E90" s="112"/>
      <c r="F90" s="112"/>
      <c r="G90" s="107"/>
      <c r="H90" s="107"/>
    </row>
    <row r="91" spans="3:8" x14ac:dyDescent="0.25">
      <c r="C91" s="107"/>
      <c r="D91" s="107"/>
      <c r="E91" s="107"/>
      <c r="F91" s="112"/>
      <c r="G91" s="107"/>
      <c r="H91" s="107"/>
    </row>
    <row r="92" spans="3:8" x14ac:dyDescent="0.25">
      <c r="C92" s="107"/>
      <c r="D92" s="107"/>
      <c r="E92" s="107"/>
      <c r="F92" s="107"/>
      <c r="G92" s="107"/>
      <c r="H92" s="107"/>
    </row>
    <row r="93" spans="3:8" x14ac:dyDescent="0.25">
      <c r="C93" s="107"/>
      <c r="D93" s="107"/>
      <c r="E93" s="107"/>
      <c r="F93" s="107"/>
      <c r="G93" s="107"/>
      <c r="H93" s="107"/>
    </row>
    <row r="94" spans="3:8" x14ac:dyDescent="0.25">
      <c r="C94" s="107"/>
      <c r="D94" s="107"/>
      <c r="E94" s="107"/>
      <c r="F94" s="107"/>
      <c r="G94" s="107"/>
      <c r="H94" s="107"/>
    </row>
  </sheetData>
  <mergeCells count="19">
    <mergeCell ref="C39:C40"/>
    <mergeCell ref="C38:N38"/>
    <mergeCell ref="D39:N39"/>
    <mergeCell ref="A35:C35"/>
    <mergeCell ref="A4:A6"/>
    <mergeCell ref="A10:A13"/>
    <mergeCell ref="A14:A17"/>
    <mergeCell ref="A18:A20"/>
    <mergeCell ref="A21:A25"/>
    <mergeCell ref="A31:A33"/>
    <mergeCell ref="N1:N2"/>
    <mergeCell ref="A1:A2"/>
    <mergeCell ref="B1:B2"/>
    <mergeCell ref="C1:C2"/>
    <mergeCell ref="A34:C34"/>
    <mergeCell ref="A29:A30"/>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tabSelected="1" zoomScale="10" zoomScaleNormal="10" workbookViewId="0">
      <pane ySplit="1" topLeftCell="A2" activePane="bottomLeft" state="frozen"/>
      <selection pane="bottomLeft" activeCell="O55" sqref="O55"/>
    </sheetView>
  </sheetViews>
  <sheetFormatPr baseColWidth="10" defaultRowHeight="15" x14ac:dyDescent="0.25"/>
  <cols>
    <col min="1" max="1" width="7.140625" customWidth="1"/>
    <col min="2" max="2" width="37.7109375" customWidth="1"/>
    <col min="3" max="3" width="64.85546875" customWidth="1"/>
    <col min="4" max="4" width="32.42578125" customWidth="1"/>
    <col min="5" max="5" width="29.85546875" customWidth="1"/>
    <col min="6" max="6" width="16.28515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4" customWidth="1"/>
    <col min="21" max="21" width="28.5703125" style="114" customWidth="1"/>
    <col min="22" max="22" width="23.28515625" style="84" customWidth="1"/>
  </cols>
  <sheetData>
    <row r="1" spans="1:22" ht="36.75" customHeight="1" x14ac:dyDescent="0.25">
      <c r="A1" s="326" t="s">
        <v>297</v>
      </c>
      <c r="B1" s="326"/>
      <c r="C1" s="326"/>
      <c r="D1" s="326"/>
      <c r="E1" s="326"/>
      <c r="F1" s="327" t="s">
        <v>296</v>
      </c>
      <c r="G1" s="327"/>
      <c r="H1" s="115"/>
      <c r="I1" s="115"/>
      <c r="J1" s="127" t="s">
        <v>277</v>
      </c>
      <c r="K1" s="126" t="s">
        <v>295</v>
      </c>
      <c r="L1" s="125" t="s">
        <v>294</v>
      </c>
      <c r="M1" s="328" t="s">
        <v>293</v>
      </c>
      <c r="N1" s="328"/>
      <c r="O1" s="328"/>
      <c r="P1" s="124" t="s">
        <v>451</v>
      </c>
      <c r="Q1" s="123" t="s">
        <v>292</v>
      </c>
      <c r="R1" s="122" t="s">
        <v>291</v>
      </c>
      <c r="S1" s="121" t="s">
        <v>290</v>
      </c>
      <c r="T1" s="120" t="s">
        <v>289</v>
      </c>
      <c r="U1" s="119" t="s">
        <v>288</v>
      </c>
      <c r="V1" s="118" t="s">
        <v>287</v>
      </c>
    </row>
    <row r="2" spans="1:22" x14ac:dyDescent="0.25">
      <c r="B2" s="116"/>
      <c r="C2" s="117"/>
    </row>
    <row r="3" spans="1:22" ht="23.25" customHeight="1" x14ac:dyDescent="0.25">
      <c r="A3" s="329" t="s">
        <v>597</v>
      </c>
      <c r="B3" s="224" t="s">
        <v>286</v>
      </c>
      <c r="C3" s="313" t="s">
        <v>215</v>
      </c>
      <c r="D3" s="313" t="s">
        <v>285</v>
      </c>
      <c r="E3" s="313" t="s">
        <v>213</v>
      </c>
      <c r="F3" s="313" t="s">
        <v>212</v>
      </c>
      <c r="G3" s="313" t="s">
        <v>211</v>
      </c>
    </row>
    <row r="4" spans="1:22" ht="72" customHeight="1" x14ac:dyDescent="0.25">
      <c r="A4" s="329"/>
      <c r="B4" s="224" t="s">
        <v>284</v>
      </c>
      <c r="C4" s="313"/>
      <c r="D4" s="313"/>
      <c r="E4" s="313"/>
      <c r="F4" s="313"/>
      <c r="G4" s="313"/>
    </row>
    <row r="5" spans="1:22" ht="120" customHeight="1" x14ac:dyDescent="0.25">
      <c r="A5" s="329"/>
      <c r="B5" s="302" t="s">
        <v>283</v>
      </c>
      <c r="C5" s="301" t="s">
        <v>465</v>
      </c>
      <c r="D5" s="301" t="s">
        <v>555</v>
      </c>
      <c r="E5" s="301" t="s">
        <v>556</v>
      </c>
      <c r="F5" s="241" t="s">
        <v>259</v>
      </c>
      <c r="G5" s="241" t="s">
        <v>506</v>
      </c>
    </row>
    <row r="6" spans="1:22" ht="192" x14ac:dyDescent="0.25">
      <c r="A6" s="329"/>
      <c r="B6" s="302"/>
      <c r="C6" s="301"/>
      <c r="D6" s="301"/>
      <c r="E6" s="301"/>
      <c r="F6" s="241" t="s">
        <v>282</v>
      </c>
      <c r="G6" s="241" t="s">
        <v>508</v>
      </c>
    </row>
    <row r="7" spans="1:22" ht="108" x14ac:dyDescent="0.25">
      <c r="A7" s="329"/>
      <c r="B7" s="302"/>
      <c r="C7" s="301"/>
      <c r="D7" s="301"/>
      <c r="E7" s="301"/>
      <c r="F7" s="241" t="s">
        <v>466</v>
      </c>
      <c r="G7" s="241" t="s">
        <v>511</v>
      </c>
    </row>
    <row r="8" spans="1:22" ht="48" x14ac:dyDescent="0.25">
      <c r="A8" s="329"/>
      <c r="B8" s="302"/>
      <c r="C8" s="301"/>
      <c r="D8" s="301"/>
      <c r="E8" s="301"/>
      <c r="F8" s="241" t="s">
        <v>209</v>
      </c>
      <c r="G8" s="241" t="s">
        <v>208</v>
      </c>
    </row>
    <row r="9" spans="1:22" ht="46.5" customHeight="1" x14ac:dyDescent="0.25">
      <c r="A9" s="329"/>
      <c r="B9" s="303" t="s">
        <v>467</v>
      </c>
      <c r="C9" s="301" t="s">
        <v>468</v>
      </c>
      <c r="D9" s="301" t="s">
        <v>557</v>
      </c>
      <c r="E9" s="301" t="s">
        <v>558</v>
      </c>
      <c r="F9" s="302" t="s">
        <v>466</v>
      </c>
      <c r="G9" s="302" t="s">
        <v>511</v>
      </c>
    </row>
    <row r="10" spans="1:22" ht="118.5" customHeight="1" x14ac:dyDescent="0.25">
      <c r="A10" s="329"/>
      <c r="B10" s="303"/>
      <c r="C10" s="301"/>
      <c r="D10" s="301"/>
      <c r="E10" s="301"/>
      <c r="F10" s="302"/>
      <c r="G10" s="302"/>
    </row>
    <row r="11" spans="1:22" ht="24" customHeight="1" x14ac:dyDescent="0.25">
      <c r="A11" s="329"/>
      <c r="B11" s="303"/>
      <c r="C11" s="301"/>
      <c r="D11" s="301"/>
      <c r="E11" s="301"/>
      <c r="F11" s="331" t="s">
        <v>281</v>
      </c>
      <c r="G11" s="302" t="s">
        <v>278</v>
      </c>
    </row>
    <row r="12" spans="1:22" x14ac:dyDescent="0.25">
      <c r="A12" s="329"/>
      <c r="B12" s="303"/>
      <c r="C12" s="301"/>
      <c r="D12" s="301"/>
      <c r="E12" s="301"/>
      <c r="F12" s="331"/>
      <c r="G12" s="302"/>
    </row>
    <row r="13" spans="1:22" ht="48" customHeight="1" x14ac:dyDescent="0.25">
      <c r="A13" s="329"/>
      <c r="B13" s="303"/>
      <c r="C13" s="301"/>
      <c r="D13" s="301"/>
      <c r="E13" s="301"/>
      <c r="F13" s="302" t="s">
        <v>469</v>
      </c>
      <c r="G13" s="302" t="s">
        <v>508</v>
      </c>
    </row>
    <row r="14" spans="1:22" x14ac:dyDescent="0.25">
      <c r="A14" s="329"/>
      <c r="B14" s="303"/>
      <c r="C14" s="301"/>
      <c r="D14" s="301"/>
      <c r="E14" s="301"/>
      <c r="F14" s="302"/>
      <c r="G14" s="302"/>
    </row>
    <row r="15" spans="1:22" ht="141.75" customHeight="1" x14ac:dyDescent="0.25">
      <c r="A15" s="329"/>
      <c r="B15" s="303"/>
      <c r="C15" s="301"/>
      <c r="D15" s="301"/>
      <c r="E15" s="301"/>
      <c r="F15" s="302"/>
      <c r="G15" s="302"/>
    </row>
    <row r="16" spans="1:22" ht="108.75" customHeight="1" x14ac:dyDescent="0.25">
      <c r="A16" s="329"/>
      <c r="B16" s="303"/>
      <c r="C16" s="301"/>
      <c r="D16" s="301"/>
      <c r="E16" s="301"/>
      <c r="F16" s="241" t="s">
        <v>280</v>
      </c>
      <c r="G16" s="241" t="s">
        <v>512</v>
      </c>
    </row>
    <row r="17" spans="1:22" ht="86.25" customHeight="1" x14ac:dyDescent="0.25">
      <c r="A17" s="329"/>
      <c r="B17" s="303" t="s">
        <v>470</v>
      </c>
      <c r="C17" s="301" t="s">
        <v>561</v>
      </c>
      <c r="D17" s="301" t="s">
        <v>562</v>
      </c>
      <c r="E17" s="301" t="s">
        <v>563</v>
      </c>
      <c r="F17" s="302" t="s">
        <v>280</v>
      </c>
      <c r="G17" s="302" t="s">
        <v>512</v>
      </c>
    </row>
    <row r="18" spans="1:22" ht="58.5" customHeight="1" x14ac:dyDescent="0.25">
      <c r="A18" s="329"/>
      <c r="B18" s="303"/>
      <c r="C18" s="301"/>
      <c r="D18" s="301"/>
      <c r="E18" s="301"/>
      <c r="F18" s="302"/>
      <c r="G18" s="302"/>
    </row>
    <row r="19" spans="1:22" ht="39.75" customHeight="1" x14ac:dyDescent="0.25">
      <c r="A19" s="329"/>
      <c r="B19" s="303"/>
      <c r="C19" s="301"/>
      <c r="D19" s="301"/>
      <c r="E19" s="301"/>
      <c r="F19" s="241" t="s">
        <v>279</v>
      </c>
      <c r="G19" s="241" t="s">
        <v>471</v>
      </c>
    </row>
    <row r="20" spans="1:22" ht="31.5" customHeight="1" x14ac:dyDescent="0.25">
      <c r="A20" s="329"/>
      <c r="B20" s="303" t="s">
        <v>472</v>
      </c>
      <c r="C20" s="301" t="s">
        <v>559</v>
      </c>
      <c r="D20" s="301" t="s">
        <v>557</v>
      </c>
      <c r="E20" s="301" t="s">
        <v>560</v>
      </c>
      <c r="F20" s="302" t="s">
        <v>252</v>
      </c>
      <c r="G20" s="302" t="s">
        <v>509</v>
      </c>
      <c r="J20" s="234" t="s">
        <v>277</v>
      </c>
      <c r="K20" s="231" t="s">
        <v>182</v>
      </c>
      <c r="L20" s="231" t="s">
        <v>276</v>
      </c>
      <c r="M20" s="231" t="s">
        <v>275</v>
      </c>
      <c r="N20" s="231" t="s">
        <v>274</v>
      </c>
      <c r="O20" s="231" t="s">
        <v>273</v>
      </c>
      <c r="P20" s="231" t="s">
        <v>272</v>
      </c>
      <c r="Q20" s="231" t="s">
        <v>271</v>
      </c>
      <c r="R20" s="231" t="s">
        <v>270</v>
      </c>
      <c r="S20" s="231" t="s">
        <v>269</v>
      </c>
      <c r="T20" s="231" t="s">
        <v>268</v>
      </c>
      <c r="U20" s="232" t="s">
        <v>267</v>
      </c>
      <c r="V20" s="233" t="s">
        <v>305</v>
      </c>
    </row>
    <row r="21" spans="1:22" ht="135.75" customHeight="1" x14ac:dyDescent="0.25">
      <c r="A21" s="329"/>
      <c r="B21" s="303"/>
      <c r="C21" s="301"/>
      <c r="D21" s="301"/>
      <c r="E21" s="301"/>
      <c r="F21" s="302"/>
      <c r="G21" s="302"/>
      <c r="J21" s="334" t="s">
        <v>266</v>
      </c>
      <c r="K21" s="242" t="s">
        <v>515</v>
      </c>
      <c r="L21" s="242" t="s">
        <v>516</v>
      </c>
      <c r="M21" s="242" t="s">
        <v>265</v>
      </c>
      <c r="N21" s="242" t="s">
        <v>517</v>
      </c>
      <c r="O21" s="242" t="s">
        <v>518</v>
      </c>
      <c r="P21" s="344" t="s">
        <v>548</v>
      </c>
      <c r="Q21" s="332" t="s">
        <v>264</v>
      </c>
      <c r="R21" s="243" t="s">
        <v>298</v>
      </c>
      <c r="S21" s="216" t="s">
        <v>308</v>
      </c>
      <c r="T21" s="210" t="s">
        <v>220</v>
      </c>
      <c r="U21" s="182">
        <f>Flujos!N3</f>
        <v>300000000</v>
      </c>
      <c r="V21" s="209">
        <v>2</v>
      </c>
    </row>
    <row r="22" spans="1:22" ht="60" customHeight="1" x14ac:dyDescent="0.25">
      <c r="A22" s="329"/>
      <c r="B22" s="303"/>
      <c r="C22" s="301"/>
      <c r="D22" s="301"/>
      <c r="E22" s="301"/>
      <c r="F22" s="302"/>
      <c r="G22" s="302"/>
      <c r="J22" s="334"/>
      <c r="K22" s="330" t="s">
        <v>519</v>
      </c>
      <c r="L22" s="330" t="s">
        <v>520</v>
      </c>
      <c r="M22" s="330" t="s">
        <v>521</v>
      </c>
      <c r="N22" s="330" t="s">
        <v>520</v>
      </c>
      <c r="O22" s="330" t="s">
        <v>522</v>
      </c>
      <c r="P22" s="344"/>
      <c r="Q22" s="332"/>
      <c r="R22" s="332" t="s">
        <v>299</v>
      </c>
      <c r="S22" s="211" t="s">
        <v>300</v>
      </c>
      <c r="T22" s="210" t="s">
        <v>220</v>
      </c>
      <c r="U22" s="182">
        <f>Flujos!N4</f>
        <v>600000000</v>
      </c>
      <c r="V22" s="209">
        <v>4</v>
      </c>
    </row>
    <row r="23" spans="1:22" ht="72" customHeight="1" x14ac:dyDescent="0.25">
      <c r="A23" s="329"/>
      <c r="B23" s="303"/>
      <c r="C23" s="301"/>
      <c r="D23" s="301"/>
      <c r="E23" s="301"/>
      <c r="F23" s="241" t="s">
        <v>281</v>
      </c>
      <c r="G23" s="241" t="s">
        <v>473</v>
      </c>
      <c r="J23" s="334"/>
      <c r="K23" s="330"/>
      <c r="L23" s="330"/>
      <c r="M23" s="330"/>
      <c r="N23" s="330"/>
      <c r="O23" s="330"/>
      <c r="P23" s="344"/>
      <c r="Q23" s="332"/>
      <c r="R23" s="332"/>
      <c r="S23" s="211" t="s">
        <v>301</v>
      </c>
      <c r="T23" s="210" t="s">
        <v>220</v>
      </c>
      <c r="U23" s="182">
        <f>Flujos!N5</f>
        <v>410000000</v>
      </c>
      <c r="V23" s="209">
        <v>2</v>
      </c>
    </row>
    <row r="24" spans="1:22" ht="96" customHeight="1" x14ac:dyDescent="0.25">
      <c r="A24" s="329"/>
      <c r="B24" s="303"/>
      <c r="C24" s="301"/>
      <c r="D24" s="301"/>
      <c r="E24" s="301"/>
      <c r="F24" s="241" t="s">
        <v>474</v>
      </c>
      <c r="G24" s="241" t="s">
        <v>511</v>
      </c>
      <c r="J24" s="334"/>
      <c r="K24" s="330" t="s">
        <v>263</v>
      </c>
      <c r="L24" s="330" t="s">
        <v>523</v>
      </c>
      <c r="M24" s="330" t="s">
        <v>262</v>
      </c>
      <c r="N24" s="330" t="s">
        <v>261</v>
      </c>
      <c r="O24" s="330" t="s">
        <v>260</v>
      </c>
      <c r="P24" s="344"/>
      <c r="Q24" s="332"/>
      <c r="R24" s="332"/>
      <c r="S24" s="336" t="s">
        <v>452</v>
      </c>
      <c r="T24" s="337" t="s">
        <v>221</v>
      </c>
      <c r="U24" s="338">
        <f>Flujos!N6</f>
        <v>1650000000</v>
      </c>
      <c r="V24" s="333">
        <v>4</v>
      </c>
    </row>
    <row r="25" spans="1:22" ht="15" customHeight="1" x14ac:dyDescent="0.25">
      <c r="A25" s="218"/>
      <c r="B25" s="115"/>
      <c r="J25" s="334"/>
      <c r="K25" s="330"/>
      <c r="L25" s="330"/>
      <c r="M25" s="330"/>
      <c r="N25" s="330"/>
      <c r="O25" s="330"/>
      <c r="P25" s="344"/>
      <c r="Q25" s="332"/>
      <c r="R25" s="332"/>
      <c r="S25" s="336"/>
      <c r="T25" s="337"/>
      <c r="U25" s="338"/>
      <c r="V25" s="333"/>
    </row>
    <row r="26" spans="1:22" ht="63.75" customHeight="1" x14ac:dyDescent="0.25">
      <c r="A26" s="305" t="s">
        <v>598</v>
      </c>
      <c r="B26" s="224" t="s">
        <v>286</v>
      </c>
      <c r="C26" s="313" t="s">
        <v>215</v>
      </c>
      <c r="D26" s="313" t="s">
        <v>214</v>
      </c>
      <c r="E26" s="313" t="s">
        <v>213</v>
      </c>
      <c r="F26" s="313" t="s">
        <v>212</v>
      </c>
      <c r="G26" s="313" t="s">
        <v>211</v>
      </c>
      <c r="J26" s="334"/>
      <c r="K26" s="330"/>
      <c r="L26" s="330"/>
      <c r="M26" s="330"/>
      <c r="N26" s="330"/>
      <c r="O26" s="330"/>
      <c r="P26" s="344"/>
      <c r="Q26" s="332"/>
      <c r="R26" s="332"/>
      <c r="S26" s="336"/>
      <c r="T26" s="337"/>
      <c r="U26" s="338"/>
      <c r="V26" s="333"/>
    </row>
    <row r="27" spans="1:22" ht="51" customHeight="1" x14ac:dyDescent="0.25">
      <c r="A27" s="306"/>
      <c r="B27" s="224" t="s">
        <v>284</v>
      </c>
      <c r="C27" s="313"/>
      <c r="D27" s="313"/>
      <c r="E27" s="313"/>
      <c r="F27" s="313"/>
      <c r="G27" s="313"/>
      <c r="J27" s="334" t="s">
        <v>219</v>
      </c>
      <c r="K27" s="330" t="s">
        <v>524</v>
      </c>
      <c r="L27" s="330" t="s">
        <v>525</v>
      </c>
      <c r="M27" s="330" t="s">
        <v>447</v>
      </c>
      <c r="N27" s="330" t="s">
        <v>448</v>
      </c>
      <c r="O27" s="330" t="s">
        <v>449</v>
      </c>
      <c r="P27" s="335" t="s">
        <v>549</v>
      </c>
      <c r="Q27" s="332" t="s">
        <v>258</v>
      </c>
      <c r="R27" s="332" t="s">
        <v>324</v>
      </c>
      <c r="S27" s="216" t="s">
        <v>302</v>
      </c>
      <c r="T27" s="210" t="s">
        <v>220</v>
      </c>
      <c r="U27" s="182">
        <f>Flujos!N7</f>
        <v>760000000</v>
      </c>
      <c r="V27" s="209">
        <v>2</v>
      </c>
    </row>
    <row r="28" spans="1:22" ht="159.75" customHeight="1" x14ac:dyDescent="0.25">
      <c r="A28" s="306"/>
      <c r="B28" s="302" t="s">
        <v>599</v>
      </c>
      <c r="C28" s="301" t="s">
        <v>564</v>
      </c>
      <c r="D28" s="301" t="s">
        <v>600</v>
      </c>
      <c r="E28" s="301" t="s">
        <v>565</v>
      </c>
      <c r="F28" s="241" t="s">
        <v>466</v>
      </c>
      <c r="G28" s="244" t="s">
        <v>511</v>
      </c>
      <c r="J28" s="334"/>
      <c r="K28" s="330"/>
      <c r="L28" s="330"/>
      <c r="M28" s="330"/>
      <c r="N28" s="330"/>
      <c r="O28" s="330"/>
      <c r="P28" s="335"/>
      <c r="Q28" s="332"/>
      <c r="R28" s="332"/>
      <c r="S28" s="216" t="s">
        <v>601</v>
      </c>
      <c r="T28" s="210" t="s">
        <v>220</v>
      </c>
      <c r="U28" s="182">
        <f>Flujos!N8</f>
        <v>300000000</v>
      </c>
      <c r="V28" s="209">
        <v>2</v>
      </c>
    </row>
    <row r="29" spans="1:22" ht="102.75" customHeight="1" x14ac:dyDescent="0.25">
      <c r="A29" s="306"/>
      <c r="B29" s="302"/>
      <c r="C29" s="301"/>
      <c r="D29" s="301"/>
      <c r="E29" s="301"/>
      <c r="F29" s="302" t="s">
        <v>252</v>
      </c>
      <c r="G29" s="302" t="s">
        <v>508</v>
      </c>
      <c r="J29" s="334"/>
      <c r="K29" s="330"/>
      <c r="L29" s="330"/>
      <c r="M29" s="330"/>
      <c r="N29" s="330"/>
      <c r="O29" s="330"/>
      <c r="P29" s="335"/>
      <c r="Q29" s="332"/>
      <c r="R29" s="332" t="s">
        <v>450</v>
      </c>
      <c r="S29" s="332" t="s">
        <v>602</v>
      </c>
      <c r="T29" s="337" t="s">
        <v>221</v>
      </c>
      <c r="U29" s="339">
        <f>Flujos!N9</f>
        <v>460000000</v>
      </c>
      <c r="V29" s="333">
        <v>2</v>
      </c>
    </row>
    <row r="30" spans="1:22" ht="63" customHeight="1" x14ac:dyDescent="0.25">
      <c r="A30" s="306"/>
      <c r="B30" s="302"/>
      <c r="C30" s="301"/>
      <c r="D30" s="301"/>
      <c r="E30" s="301"/>
      <c r="F30" s="302"/>
      <c r="G30" s="302"/>
      <c r="J30" s="334"/>
      <c r="K30" s="330"/>
      <c r="L30" s="330"/>
      <c r="M30" s="330"/>
      <c r="N30" s="330"/>
      <c r="O30" s="330"/>
      <c r="P30" s="335"/>
      <c r="Q30" s="332"/>
      <c r="R30" s="332"/>
      <c r="S30" s="332"/>
      <c r="T30" s="337"/>
      <c r="U30" s="339"/>
      <c r="V30" s="333"/>
    </row>
    <row r="31" spans="1:22" x14ac:dyDescent="0.25">
      <c r="A31" s="306"/>
      <c r="B31" s="302"/>
      <c r="C31" s="301"/>
      <c r="D31" s="301"/>
      <c r="E31" s="301"/>
      <c r="F31" s="302"/>
      <c r="G31" s="302"/>
      <c r="J31" s="334"/>
      <c r="K31" s="330"/>
      <c r="L31" s="330"/>
      <c r="M31" s="330"/>
      <c r="N31" s="330"/>
      <c r="O31" s="330"/>
      <c r="P31" s="335"/>
      <c r="Q31" s="332"/>
      <c r="R31" s="332"/>
      <c r="S31" s="332"/>
      <c r="T31" s="337"/>
      <c r="U31" s="339"/>
      <c r="V31" s="333"/>
    </row>
    <row r="32" spans="1:22" ht="43.5" customHeight="1" x14ac:dyDescent="0.25">
      <c r="A32" s="306"/>
      <c r="B32" s="302"/>
      <c r="C32" s="301"/>
      <c r="D32" s="301"/>
      <c r="E32" s="301"/>
      <c r="F32" s="302"/>
      <c r="G32" s="302"/>
      <c r="J32" s="345" t="s">
        <v>254</v>
      </c>
      <c r="K32" s="330" t="s">
        <v>526</v>
      </c>
      <c r="L32" s="330" t="s">
        <v>527</v>
      </c>
      <c r="M32" s="330" t="s">
        <v>527</v>
      </c>
      <c r="N32" s="330" t="s">
        <v>528</v>
      </c>
      <c r="O32" s="330" t="s">
        <v>529</v>
      </c>
      <c r="P32" s="341" t="s">
        <v>550</v>
      </c>
      <c r="Q32" s="332" t="s">
        <v>253</v>
      </c>
      <c r="R32" s="332" t="s">
        <v>325</v>
      </c>
      <c r="S32" s="340" t="s">
        <v>309</v>
      </c>
      <c r="T32" s="337" t="s">
        <v>220</v>
      </c>
      <c r="U32" s="339">
        <f>Flujos!N10</f>
        <v>1000000000</v>
      </c>
      <c r="V32" s="333">
        <v>8</v>
      </c>
    </row>
    <row r="33" spans="1:22" ht="120" customHeight="1" x14ac:dyDescent="0.25">
      <c r="A33" s="306"/>
      <c r="B33" s="302"/>
      <c r="C33" s="301"/>
      <c r="D33" s="301"/>
      <c r="E33" s="301"/>
      <c r="F33" s="241" t="s">
        <v>257</v>
      </c>
      <c r="G33" s="241" t="s">
        <v>506</v>
      </c>
      <c r="J33" s="345"/>
      <c r="K33" s="330"/>
      <c r="L33" s="330"/>
      <c r="M33" s="330"/>
      <c r="N33" s="330"/>
      <c r="O33" s="330"/>
      <c r="P33" s="341"/>
      <c r="Q33" s="332"/>
      <c r="R33" s="332"/>
      <c r="S33" s="340"/>
      <c r="T33" s="337"/>
      <c r="U33" s="339"/>
      <c r="V33" s="333"/>
    </row>
    <row r="34" spans="1:22" ht="63.75" customHeight="1" x14ac:dyDescent="0.25">
      <c r="A34" s="306"/>
      <c r="B34" s="302" t="s">
        <v>256</v>
      </c>
      <c r="C34" s="302" t="s">
        <v>255</v>
      </c>
      <c r="D34" s="302" t="s">
        <v>566</v>
      </c>
      <c r="E34" s="302" t="s">
        <v>567</v>
      </c>
      <c r="F34" s="302" t="s">
        <v>466</v>
      </c>
      <c r="G34" s="302" t="s">
        <v>511</v>
      </c>
      <c r="J34" s="345"/>
      <c r="K34" s="330"/>
      <c r="L34" s="330"/>
      <c r="M34" s="330"/>
      <c r="N34" s="330"/>
      <c r="O34" s="330"/>
      <c r="P34" s="341"/>
      <c r="Q34" s="332"/>
      <c r="R34" s="332"/>
      <c r="S34" s="212" t="s">
        <v>310</v>
      </c>
      <c r="T34" s="210" t="s">
        <v>220</v>
      </c>
      <c r="U34" s="213">
        <f>Flujos!N11</f>
        <v>2780000000</v>
      </c>
      <c r="V34" s="209">
        <v>4</v>
      </c>
    </row>
    <row r="35" spans="1:22" ht="61.5" customHeight="1" x14ac:dyDescent="0.25">
      <c r="A35" s="306"/>
      <c r="B35" s="302"/>
      <c r="C35" s="302"/>
      <c r="D35" s="302"/>
      <c r="E35" s="302"/>
      <c r="F35" s="302"/>
      <c r="G35" s="302"/>
      <c r="J35" s="345"/>
      <c r="K35" s="330"/>
      <c r="L35" s="330"/>
      <c r="M35" s="330"/>
      <c r="N35" s="330"/>
      <c r="O35" s="330"/>
      <c r="P35" s="341"/>
      <c r="Q35" s="332"/>
      <c r="R35" s="332"/>
      <c r="S35" s="212" t="s">
        <v>603</v>
      </c>
      <c r="T35" s="210" t="s">
        <v>221</v>
      </c>
      <c r="U35" s="213">
        <f>Flujos!N12</f>
        <v>276221000</v>
      </c>
      <c r="V35" s="209">
        <v>5</v>
      </c>
    </row>
    <row r="36" spans="1:22" ht="60.75" customHeight="1" x14ac:dyDescent="0.25">
      <c r="A36" s="306"/>
      <c r="B36" s="302"/>
      <c r="C36" s="302"/>
      <c r="D36" s="302"/>
      <c r="E36" s="302"/>
      <c r="F36" s="302"/>
      <c r="G36" s="302"/>
      <c r="J36" s="345"/>
      <c r="K36" s="330"/>
      <c r="L36" s="330"/>
      <c r="M36" s="330"/>
      <c r="N36" s="330"/>
      <c r="O36" s="330"/>
      <c r="P36" s="341"/>
      <c r="Q36" s="332"/>
      <c r="R36" s="332"/>
      <c r="S36" s="212" t="s">
        <v>311</v>
      </c>
      <c r="T36" s="210" t="s">
        <v>221</v>
      </c>
      <c r="U36" s="213">
        <f>Flujos!N13</f>
        <v>851851000</v>
      </c>
      <c r="V36" s="209">
        <v>1</v>
      </c>
    </row>
    <row r="37" spans="1:22" ht="74.25" customHeight="1" x14ac:dyDescent="0.25">
      <c r="A37" s="235"/>
      <c r="B37" s="236"/>
      <c r="C37" s="236"/>
      <c r="D37" s="236"/>
      <c r="E37" s="237"/>
      <c r="F37" s="236"/>
      <c r="G37" s="236"/>
      <c r="J37" s="345" t="s">
        <v>209</v>
      </c>
      <c r="K37" s="330" t="s">
        <v>250</v>
      </c>
      <c r="L37" s="330" t="s">
        <v>530</v>
      </c>
      <c r="M37" s="330" t="s">
        <v>249</v>
      </c>
      <c r="N37" s="330" t="s">
        <v>248</v>
      </c>
      <c r="O37" s="330" t="s">
        <v>247</v>
      </c>
      <c r="P37" s="344" t="s">
        <v>551</v>
      </c>
      <c r="Q37" s="332" t="s">
        <v>246</v>
      </c>
      <c r="R37" s="332" t="s">
        <v>326</v>
      </c>
      <c r="S37" s="216" t="s">
        <v>604</v>
      </c>
      <c r="T37" s="210" t="s">
        <v>221</v>
      </c>
      <c r="U37" s="213">
        <f>Flujos!N14</f>
        <v>20000000000</v>
      </c>
      <c r="V37" s="209">
        <v>4</v>
      </c>
    </row>
    <row r="38" spans="1:22" ht="73.5" customHeight="1" x14ac:dyDescent="0.25">
      <c r="A38" s="315" t="s">
        <v>605</v>
      </c>
      <c r="B38" s="224" t="s">
        <v>286</v>
      </c>
      <c r="C38" s="313" t="s">
        <v>215</v>
      </c>
      <c r="D38" s="313" t="s">
        <v>214</v>
      </c>
      <c r="E38" s="313" t="s">
        <v>213</v>
      </c>
      <c r="F38" s="313" t="s">
        <v>212</v>
      </c>
      <c r="G38" s="313" t="s">
        <v>211</v>
      </c>
      <c r="J38" s="345"/>
      <c r="K38" s="330"/>
      <c r="L38" s="330"/>
      <c r="M38" s="330"/>
      <c r="N38" s="330"/>
      <c r="O38" s="330"/>
      <c r="P38" s="344"/>
      <c r="Q38" s="332"/>
      <c r="R38" s="332"/>
      <c r="S38" s="216" t="s">
        <v>606</v>
      </c>
      <c r="T38" s="210" t="s">
        <v>221</v>
      </c>
      <c r="U38" s="213">
        <f>Flujos!N15</f>
        <v>300000000</v>
      </c>
      <c r="V38" s="209">
        <v>1</v>
      </c>
    </row>
    <row r="39" spans="1:22" ht="46.5" customHeight="1" x14ac:dyDescent="0.25">
      <c r="A39" s="315"/>
      <c r="B39" s="224" t="s">
        <v>284</v>
      </c>
      <c r="C39" s="313"/>
      <c r="D39" s="313"/>
      <c r="E39" s="313"/>
      <c r="F39" s="313"/>
      <c r="G39" s="313"/>
      <c r="J39" s="345"/>
      <c r="K39" s="330"/>
      <c r="L39" s="330"/>
      <c r="M39" s="330"/>
      <c r="N39" s="330"/>
      <c r="O39" s="330"/>
      <c r="P39" s="344"/>
      <c r="Q39" s="332"/>
      <c r="R39" s="332"/>
      <c r="S39" s="211" t="s">
        <v>312</v>
      </c>
      <c r="T39" s="210" t="s">
        <v>221</v>
      </c>
      <c r="U39" s="213">
        <f>Flujos!N16</f>
        <v>250000000</v>
      </c>
      <c r="V39" s="209">
        <v>2</v>
      </c>
    </row>
    <row r="40" spans="1:22" ht="102.75" customHeight="1" x14ac:dyDescent="0.25">
      <c r="A40" s="315"/>
      <c r="B40" s="302" t="s">
        <v>475</v>
      </c>
      <c r="C40" s="301" t="s">
        <v>568</v>
      </c>
      <c r="D40" s="301" t="s">
        <v>569</v>
      </c>
      <c r="E40" s="301" t="s">
        <v>570</v>
      </c>
      <c r="F40" s="302" t="s">
        <v>476</v>
      </c>
      <c r="G40" s="302" t="s">
        <v>513</v>
      </c>
      <c r="J40" s="345"/>
      <c r="K40" s="330"/>
      <c r="L40" s="330"/>
      <c r="M40" s="330"/>
      <c r="N40" s="330"/>
      <c r="O40" s="330"/>
      <c r="P40" s="344"/>
      <c r="Q40" s="332"/>
      <c r="R40" s="332"/>
      <c r="S40" s="336" t="s">
        <v>313</v>
      </c>
      <c r="T40" s="337" t="s">
        <v>220</v>
      </c>
      <c r="U40" s="339">
        <f>Flujos!N17</f>
        <v>200000000</v>
      </c>
      <c r="V40" s="333">
        <v>2</v>
      </c>
    </row>
    <row r="41" spans="1:22" ht="43.5" customHeight="1" x14ac:dyDescent="0.25">
      <c r="A41" s="315"/>
      <c r="B41" s="302"/>
      <c r="C41" s="301"/>
      <c r="D41" s="301"/>
      <c r="E41" s="301"/>
      <c r="F41" s="302"/>
      <c r="G41" s="302"/>
      <c r="J41" s="345"/>
      <c r="K41" s="330"/>
      <c r="L41" s="330"/>
      <c r="M41" s="330"/>
      <c r="N41" s="330"/>
      <c r="O41" s="330"/>
      <c r="P41" s="344"/>
      <c r="Q41" s="332"/>
      <c r="R41" s="332"/>
      <c r="S41" s="336"/>
      <c r="T41" s="337"/>
      <c r="U41" s="339"/>
      <c r="V41" s="333"/>
    </row>
    <row r="42" spans="1:22" ht="85.5" customHeight="1" x14ac:dyDescent="0.25">
      <c r="A42" s="315"/>
      <c r="B42" s="307" t="s">
        <v>242</v>
      </c>
      <c r="C42" s="310" t="s">
        <v>571</v>
      </c>
      <c r="D42" s="310" t="s">
        <v>572</v>
      </c>
      <c r="E42" s="310" t="s">
        <v>573</v>
      </c>
      <c r="F42" s="302" t="s">
        <v>241</v>
      </c>
      <c r="G42" s="302" t="s">
        <v>240</v>
      </c>
      <c r="J42" s="334" t="s">
        <v>245</v>
      </c>
      <c r="K42" s="330" t="s">
        <v>531</v>
      </c>
      <c r="L42" s="330" t="s">
        <v>532</v>
      </c>
      <c r="M42" s="330" t="s">
        <v>533</v>
      </c>
      <c r="N42" s="330" t="s">
        <v>534</v>
      </c>
      <c r="O42" s="330" t="s">
        <v>244</v>
      </c>
      <c r="P42" s="344" t="s">
        <v>552</v>
      </c>
      <c r="Q42" s="332" t="s">
        <v>243</v>
      </c>
      <c r="R42" s="332" t="s">
        <v>327</v>
      </c>
      <c r="S42" s="212" t="s">
        <v>314</v>
      </c>
      <c r="T42" s="210" t="s">
        <v>221</v>
      </c>
      <c r="U42" s="213">
        <f>Flujos!N18</f>
        <v>300000000</v>
      </c>
      <c r="V42" s="209">
        <v>1</v>
      </c>
    </row>
    <row r="43" spans="1:22" ht="54" customHeight="1" x14ac:dyDescent="0.25">
      <c r="A43" s="315"/>
      <c r="B43" s="308"/>
      <c r="C43" s="311"/>
      <c r="D43" s="311"/>
      <c r="E43" s="311"/>
      <c r="F43" s="302"/>
      <c r="G43" s="302"/>
      <c r="J43" s="334"/>
      <c r="K43" s="330"/>
      <c r="L43" s="330"/>
      <c r="M43" s="330"/>
      <c r="N43" s="330"/>
      <c r="O43" s="330"/>
      <c r="P43" s="344"/>
      <c r="Q43" s="332"/>
      <c r="R43" s="332"/>
      <c r="S43" s="212" t="s">
        <v>315</v>
      </c>
      <c r="T43" s="210" t="s">
        <v>221</v>
      </c>
      <c r="U43" s="213">
        <f>Flujos!N19</f>
        <v>4540910000</v>
      </c>
      <c r="V43" s="209">
        <v>10</v>
      </c>
    </row>
    <row r="44" spans="1:22" ht="51.75" customHeight="1" x14ac:dyDescent="0.25">
      <c r="A44" s="315"/>
      <c r="B44" s="309"/>
      <c r="C44" s="312"/>
      <c r="D44" s="312"/>
      <c r="E44" s="312"/>
      <c r="F44" s="302"/>
      <c r="G44" s="302"/>
      <c r="J44" s="334"/>
      <c r="K44" s="330"/>
      <c r="L44" s="330"/>
      <c r="M44" s="330"/>
      <c r="N44" s="330"/>
      <c r="O44" s="330"/>
      <c r="P44" s="344"/>
      <c r="Q44" s="332"/>
      <c r="R44" s="332"/>
      <c r="S44" s="212" t="s">
        <v>316</v>
      </c>
      <c r="T44" s="210" t="s">
        <v>221</v>
      </c>
      <c r="U44" s="213">
        <f>Flujos!N20</f>
        <v>800000000</v>
      </c>
      <c r="V44" s="209">
        <v>2</v>
      </c>
    </row>
    <row r="45" spans="1:22" ht="57.75" customHeight="1" x14ac:dyDescent="0.25">
      <c r="A45" s="315"/>
      <c r="B45" s="302" t="s">
        <v>485</v>
      </c>
      <c r="C45" s="301" t="s">
        <v>486</v>
      </c>
      <c r="D45" s="301" t="s">
        <v>574</v>
      </c>
      <c r="E45" s="301" t="s">
        <v>575</v>
      </c>
      <c r="F45" s="302" t="s">
        <v>477</v>
      </c>
      <c r="G45" s="302" t="s">
        <v>238</v>
      </c>
      <c r="J45" s="334"/>
      <c r="K45" s="330"/>
      <c r="L45" s="330"/>
      <c r="M45" s="330"/>
      <c r="N45" s="330"/>
      <c r="O45" s="330"/>
      <c r="P45" s="344"/>
      <c r="Q45" s="332"/>
      <c r="R45" s="332" t="s">
        <v>328</v>
      </c>
      <c r="S45" s="183" t="s">
        <v>317</v>
      </c>
      <c r="T45" s="210" t="s">
        <v>221</v>
      </c>
      <c r="U45" s="213">
        <f>Flujos!N21</f>
        <v>3988600000</v>
      </c>
      <c r="V45" s="209">
        <v>10</v>
      </c>
    </row>
    <row r="46" spans="1:22" ht="108.75" customHeight="1" x14ac:dyDescent="0.25">
      <c r="A46" s="315"/>
      <c r="B46" s="302"/>
      <c r="C46" s="301"/>
      <c r="D46" s="301"/>
      <c r="E46" s="301"/>
      <c r="F46" s="302"/>
      <c r="G46" s="302"/>
      <c r="J46" s="334"/>
      <c r="K46" s="330"/>
      <c r="L46" s="330"/>
      <c r="M46" s="330"/>
      <c r="N46" s="330"/>
      <c r="O46" s="330"/>
      <c r="P46" s="344"/>
      <c r="Q46" s="332"/>
      <c r="R46" s="332"/>
      <c r="S46" s="212" t="s">
        <v>318</v>
      </c>
      <c r="T46" s="210" t="s">
        <v>221</v>
      </c>
      <c r="U46" s="213">
        <f>Flujos!N22</f>
        <v>750000000</v>
      </c>
      <c r="V46" s="209">
        <v>5</v>
      </c>
    </row>
    <row r="47" spans="1:22" ht="183" customHeight="1" x14ac:dyDescent="0.25">
      <c r="A47" s="315"/>
      <c r="B47" s="238" t="s">
        <v>487</v>
      </c>
      <c r="C47" s="239" t="s">
        <v>488</v>
      </c>
      <c r="D47" s="239" t="s">
        <v>489</v>
      </c>
      <c r="E47" s="239" t="s">
        <v>490</v>
      </c>
      <c r="F47" s="316" t="s">
        <v>491</v>
      </c>
      <c r="G47" s="316" t="s">
        <v>238</v>
      </c>
      <c r="J47" s="334"/>
      <c r="K47" s="330"/>
      <c r="L47" s="330"/>
      <c r="M47" s="330"/>
      <c r="N47" s="330"/>
      <c r="O47" s="330"/>
      <c r="P47" s="344"/>
      <c r="Q47" s="332"/>
      <c r="R47" s="332"/>
      <c r="S47" s="183" t="s">
        <v>319</v>
      </c>
      <c r="T47" s="210" t="s">
        <v>221</v>
      </c>
      <c r="U47" s="213">
        <f>Flujos!N23</f>
        <v>400000000</v>
      </c>
      <c r="V47" s="209">
        <v>2</v>
      </c>
    </row>
    <row r="48" spans="1:22" ht="264.75" customHeight="1" x14ac:dyDescent="0.25">
      <c r="A48" s="315"/>
      <c r="B48" s="238" t="s">
        <v>492</v>
      </c>
      <c r="C48" s="239" t="s">
        <v>493</v>
      </c>
      <c r="D48" s="239" t="s">
        <v>607</v>
      </c>
      <c r="E48" s="239" t="s">
        <v>494</v>
      </c>
      <c r="F48" s="316"/>
      <c r="G48" s="316"/>
      <c r="J48" s="334"/>
      <c r="K48" s="330"/>
      <c r="L48" s="330"/>
      <c r="M48" s="330"/>
      <c r="N48" s="330"/>
      <c r="O48" s="330"/>
      <c r="P48" s="344"/>
      <c r="Q48" s="332"/>
      <c r="R48" s="332"/>
      <c r="S48" s="183" t="s">
        <v>320</v>
      </c>
      <c r="T48" s="210" t="s">
        <v>221</v>
      </c>
      <c r="U48" s="213">
        <f>Flujos!N24</f>
        <v>400000000</v>
      </c>
      <c r="V48" s="209">
        <v>2</v>
      </c>
    </row>
    <row r="49" spans="1:22" ht="171" x14ac:dyDescent="0.25">
      <c r="A49" s="315"/>
      <c r="B49" s="238" t="s">
        <v>495</v>
      </c>
      <c r="C49" s="239" t="s">
        <v>496</v>
      </c>
      <c r="D49" s="239" t="s">
        <v>497</v>
      </c>
      <c r="E49" s="239" t="s">
        <v>498</v>
      </c>
      <c r="F49" s="316"/>
      <c r="G49" s="316"/>
      <c r="J49" s="334"/>
      <c r="K49" s="330"/>
      <c r="L49" s="330"/>
      <c r="M49" s="330"/>
      <c r="N49" s="330"/>
      <c r="O49" s="330"/>
      <c r="P49" s="344"/>
      <c r="Q49" s="332"/>
      <c r="R49" s="332"/>
      <c r="S49" s="183" t="s">
        <v>321</v>
      </c>
      <c r="T49" s="210" t="s">
        <v>220</v>
      </c>
      <c r="U49" s="213">
        <f>Flujos!N25</f>
        <v>5600000000</v>
      </c>
      <c r="V49" s="209">
        <v>10</v>
      </c>
    </row>
    <row r="50" spans="1:22" ht="128.25" customHeight="1" x14ac:dyDescent="0.25">
      <c r="A50" s="315"/>
      <c r="B50" s="238" t="s">
        <v>499</v>
      </c>
      <c r="C50" s="239" t="s">
        <v>608</v>
      </c>
      <c r="D50" s="239" t="s">
        <v>500</v>
      </c>
      <c r="E50" s="239" t="s">
        <v>501</v>
      </c>
      <c r="F50" s="316"/>
      <c r="G50" s="316"/>
      <c r="J50" s="334" t="s">
        <v>239</v>
      </c>
      <c r="K50" s="330" t="s">
        <v>535</v>
      </c>
      <c r="L50" s="343" t="s">
        <v>536</v>
      </c>
      <c r="M50" s="330" t="s">
        <v>537</v>
      </c>
      <c r="N50" s="330" t="s">
        <v>538</v>
      </c>
      <c r="O50" s="330" t="s">
        <v>539</v>
      </c>
      <c r="P50" s="344" t="s">
        <v>553</v>
      </c>
      <c r="Q50" s="332" t="s">
        <v>303</v>
      </c>
      <c r="R50" s="332" t="s">
        <v>609</v>
      </c>
      <c r="S50" s="225" t="s">
        <v>610</v>
      </c>
      <c r="T50" s="181" t="s">
        <v>221</v>
      </c>
      <c r="U50" s="182">
        <f>Flujos!N26</f>
        <v>3035000000</v>
      </c>
      <c r="V50" s="226">
        <v>2</v>
      </c>
    </row>
    <row r="51" spans="1:22" ht="168" customHeight="1" x14ac:dyDescent="0.25">
      <c r="A51" s="315"/>
      <c r="B51" s="238" t="s">
        <v>502</v>
      </c>
      <c r="C51" s="239" t="s">
        <v>503</v>
      </c>
      <c r="D51" s="239" t="s">
        <v>504</v>
      </c>
      <c r="E51" s="239" t="s">
        <v>505</v>
      </c>
      <c r="F51" s="316"/>
      <c r="G51" s="316"/>
      <c r="J51" s="334"/>
      <c r="K51" s="330"/>
      <c r="L51" s="343"/>
      <c r="M51" s="330"/>
      <c r="N51" s="330"/>
      <c r="O51" s="330"/>
      <c r="P51" s="344"/>
      <c r="Q51" s="332"/>
      <c r="R51" s="332"/>
      <c r="S51" s="216" t="s">
        <v>322</v>
      </c>
      <c r="T51" s="210" t="s">
        <v>221</v>
      </c>
      <c r="U51" s="182">
        <f>Flujos!N27</f>
        <v>566250000</v>
      </c>
      <c r="V51" s="215">
        <v>1</v>
      </c>
    </row>
    <row r="52" spans="1:22" ht="185.25" customHeight="1" x14ac:dyDescent="0.25">
      <c r="A52" s="220"/>
      <c r="B52" s="221"/>
      <c r="C52" s="219"/>
      <c r="D52" s="217"/>
      <c r="E52" s="217"/>
      <c r="F52" s="219"/>
      <c r="G52" s="219"/>
      <c r="J52" s="334"/>
      <c r="K52" s="242" t="s">
        <v>540</v>
      </c>
      <c r="L52" s="240" t="s">
        <v>541</v>
      </c>
      <c r="M52" s="240" t="s">
        <v>237</v>
      </c>
      <c r="N52" s="242" t="s">
        <v>236</v>
      </c>
      <c r="O52" s="242" t="s">
        <v>235</v>
      </c>
      <c r="P52" s="344"/>
      <c r="Q52" s="332"/>
      <c r="R52" s="332"/>
      <c r="S52" s="216" t="s">
        <v>611</v>
      </c>
      <c r="T52" s="210" t="s">
        <v>221</v>
      </c>
      <c r="U52" s="182">
        <v>200000000</v>
      </c>
      <c r="V52" s="215">
        <v>1</v>
      </c>
    </row>
    <row r="53" spans="1:22" ht="135.75" customHeight="1" x14ac:dyDescent="0.25">
      <c r="A53" s="315" t="s">
        <v>233</v>
      </c>
      <c r="B53" s="224" t="s">
        <v>216</v>
      </c>
      <c r="C53" s="224" t="s">
        <v>215</v>
      </c>
      <c r="D53" s="224" t="s">
        <v>214</v>
      </c>
      <c r="E53" s="224" t="s">
        <v>213</v>
      </c>
      <c r="F53" s="224" t="s">
        <v>212</v>
      </c>
      <c r="G53" s="224" t="s">
        <v>478</v>
      </c>
      <c r="J53" s="334" t="s">
        <v>232</v>
      </c>
      <c r="K53" s="214" t="s">
        <v>231</v>
      </c>
      <c r="L53" s="214" t="s">
        <v>230</v>
      </c>
      <c r="M53" s="214" t="s">
        <v>230</v>
      </c>
      <c r="N53" s="214" t="s">
        <v>229</v>
      </c>
      <c r="O53" s="214" t="s">
        <v>228</v>
      </c>
      <c r="P53" s="342" t="s">
        <v>554</v>
      </c>
      <c r="Q53" s="342" t="s">
        <v>304</v>
      </c>
      <c r="R53" s="342" t="s">
        <v>612</v>
      </c>
      <c r="S53" s="216" t="s">
        <v>323</v>
      </c>
      <c r="T53" s="205" t="s">
        <v>221</v>
      </c>
      <c r="U53" s="206">
        <f>Flujos!N29</f>
        <v>500000000</v>
      </c>
      <c r="V53" s="207">
        <v>4</v>
      </c>
    </row>
    <row r="54" spans="1:22" ht="171" customHeight="1" x14ac:dyDescent="0.25">
      <c r="A54" s="315"/>
      <c r="B54" s="303" t="s">
        <v>479</v>
      </c>
      <c r="C54" s="303" t="s">
        <v>576</v>
      </c>
      <c r="D54" s="303" t="s">
        <v>577</v>
      </c>
      <c r="E54" s="303" t="s">
        <v>578</v>
      </c>
      <c r="F54" s="303" t="s">
        <v>259</v>
      </c>
      <c r="G54" s="303" t="s">
        <v>506</v>
      </c>
      <c r="J54" s="334"/>
      <c r="K54" s="214" t="s">
        <v>227</v>
      </c>
      <c r="L54" s="214" t="s">
        <v>226</v>
      </c>
      <c r="M54" s="214" t="s">
        <v>225</v>
      </c>
      <c r="N54" s="214" t="s">
        <v>224</v>
      </c>
      <c r="O54" s="214" t="s">
        <v>223</v>
      </c>
      <c r="P54" s="342"/>
      <c r="Q54" s="342"/>
      <c r="R54" s="342"/>
      <c r="S54" s="216" t="s">
        <v>613</v>
      </c>
      <c r="T54" s="205" t="s">
        <v>221</v>
      </c>
      <c r="U54" s="206">
        <f>Flujos!N30</f>
        <v>3200000000</v>
      </c>
      <c r="V54" s="207">
        <v>4</v>
      </c>
    </row>
    <row r="55" spans="1:22" ht="142.5" customHeight="1" x14ac:dyDescent="0.25">
      <c r="A55" s="315"/>
      <c r="B55" s="303"/>
      <c r="C55" s="303"/>
      <c r="D55" s="303"/>
      <c r="E55" s="303"/>
      <c r="F55" s="303"/>
      <c r="G55" s="304"/>
      <c r="J55" s="334"/>
      <c r="K55" s="242" t="s">
        <v>198</v>
      </c>
      <c r="L55" s="242" t="s">
        <v>542</v>
      </c>
      <c r="M55" s="242" t="s">
        <v>542</v>
      </c>
      <c r="N55" s="242" t="s">
        <v>222</v>
      </c>
      <c r="O55" s="242" t="s">
        <v>543</v>
      </c>
      <c r="P55" s="342"/>
      <c r="Q55" s="342"/>
      <c r="R55" s="342" t="s">
        <v>329</v>
      </c>
      <c r="S55" s="216" t="s">
        <v>337</v>
      </c>
      <c r="T55" s="205" t="s">
        <v>221</v>
      </c>
      <c r="U55" s="206">
        <f>Flujos!N31</f>
        <v>1120000000</v>
      </c>
      <c r="V55" s="207">
        <v>2</v>
      </c>
    </row>
    <row r="56" spans="1:22" ht="98.25" customHeight="1" x14ac:dyDescent="0.25">
      <c r="A56" s="315"/>
      <c r="B56" s="303"/>
      <c r="C56" s="303"/>
      <c r="D56" s="303"/>
      <c r="E56" s="303"/>
      <c r="F56" s="303"/>
      <c r="G56" s="304"/>
      <c r="J56" s="334"/>
      <c r="K56" s="330" t="s">
        <v>544</v>
      </c>
      <c r="L56" s="330" t="s">
        <v>545</v>
      </c>
      <c r="M56" s="330" t="s">
        <v>545</v>
      </c>
      <c r="N56" s="330" t="s">
        <v>546</v>
      </c>
      <c r="O56" s="330" t="s">
        <v>547</v>
      </c>
      <c r="P56" s="342"/>
      <c r="Q56" s="342"/>
      <c r="R56" s="342"/>
      <c r="S56" s="216" t="s">
        <v>614</v>
      </c>
      <c r="T56" s="205" t="s">
        <v>221</v>
      </c>
      <c r="U56" s="206">
        <f>Flujos!N32</f>
        <v>300000000</v>
      </c>
      <c r="V56" s="207">
        <v>4</v>
      </c>
    </row>
    <row r="57" spans="1:22" ht="62.25" customHeight="1" x14ac:dyDescent="0.25">
      <c r="A57" s="315"/>
      <c r="B57" s="303"/>
      <c r="C57" s="303"/>
      <c r="D57" s="303"/>
      <c r="E57" s="303"/>
      <c r="F57" s="303"/>
      <c r="G57" s="304"/>
      <c r="J57" s="334"/>
      <c r="K57" s="330"/>
      <c r="L57" s="330"/>
      <c r="M57" s="330"/>
      <c r="N57" s="330"/>
      <c r="O57" s="330"/>
      <c r="P57" s="342"/>
      <c r="Q57" s="342"/>
      <c r="R57" s="342"/>
      <c r="S57" s="208" t="s">
        <v>463</v>
      </c>
      <c r="T57" s="205" t="s">
        <v>220</v>
      </c>
      <c r="U57" s="206">
        <f>Flujos!N33</f>
        <v>375000000</v>
      </c>
      <c r="V57" s="207">
        <v>4</v>
      </c>
    </row>
    <row r="58" spans="1:22" ht="62.25" customHeight="1" x14ac:dyDescent="0.25">
      <c r="A58" s="315"/>
      <c r="B58" s="303"/>
      <c r="C58" s="303"/>
      <c r="D58" s="303"/>
      <c r="E58" s="303"/>
      <c r="F58" s="303"/>
      <c r="G58" s="304"/>
      <c r="T58" s="204" t="s">
        <v>218</v>
      </c>
      <c r="U58" s="184">
        <f>SUM(U21:U57)</f>
        <v>56213832000</v>
      </c>
    </row>
    <row r="59" spans="1:22" ht="34.5" customHeight="1" x14ac:dyDescent="0.25">
      <c r="A59" s="315"/>
      <c r="B59" s="303" t="s">
        <v>480</v>
      </c>
      <c r="C59" s="314" t="s">
        <v>615</v>
      </c>
      <c r="D59" s="314" t="s">
        <v>579</v>
      </c>
      <c r="E59" s="314" t="s">
        <v>580</v>
      </c>
      <c r="F59" s="323" t="s">
        <v>219</v>
      </c>
      <c r="G59" s="323" t="s">
        <v>507</v>
      </c>
      <c r="J59" s="227"/>
      <c r="K59" s="228"/>
      <c r="L59" s="229"/>
      <c r="M59" s="228"/>
      <c r="N59" s="228"/>
      <c r="O59" s="228"/>
      <c r="P59" s="228"/>
      <c r="Q59" s="230"/>
      <c r="R59" s="230"/>
    </row>
    <row r="60" spans="1:22" ht="15.75" x14ac:dyDescent="0.25">
      <c r="A60" s="315"/>
      <c r="B60" s="303"/>
      <c r="C60" s="314"/>
      <c r="D60" s="314"/>
      <c r="E60" s="314"/>
      <c r="F60" s="324"/>
      <c r="G60" s="324"/>
      <c r="J60" s="227"/>
      <c r="K60" s="228"/>
      <c r="L60" s="229"/>
      <c r="M60" s="228"/>
      <c r="N60" s="228"/>
      <c r="O60" s="228"/>
      <c r="P60" s="228"/>
      <c r="Q60" s="230"/>
      <c r="R60" s="230"/>
    </row>
    <row r="61" spans="1:22" ht="193.5" customHeight="1" x14ac:dyDescent="0.25">
      <c r="A61" s="315"/>
      <c r="B61" s="303"/>
      <c r="C61" s="314"/>
      <c r="D61" s="314"/>
      <c r="E61" s="314"/>
      <c r="F61" s="324"/>
      <c r="G61" s="324"/>
    </row>
    <row r="62" spans="1:22" ht="240" x14ac:dyDescent="0.25">
      <c r="A62" s="315"/>
      <c r="B62" s="222" t="s">
        <v>481</v>
      </c>
      <c r="C62" s="222" t="s">
        <v>584</v>
      </c>
      <c r="D62" s="223" t="s">
        <v>585</v>
      </c>
      <c r="E62" s="222" t="s">
        <v>586</v>
      </c>
      <c r="F62" s="325"/>
      <c r="G62" s="325"/>
    </row>
    <row r="63" spans="1:22" ht="192.75" customHeight="1" x14ac:dyDescent="0.25">
      <c r="A63" s="315"/>
      <c r="B63" s="222" t="s">
        <v>482</v>
      </c>
      <c r="C63" s="222" t="s">
        <v>587</v>
      </c>
      <c r="D63" s="240" t="s">
        <v>588</v>
      </c>
      <c r="E63" s="222" t="s">
        <v>589</v>
      </c>
      <c r="F63" s="242" t="s">
        <v>483</v>
      </c>
      <c r="G63" s="245" t="s">
        <v>510</v>
      </c>
    </row>
    <row r="64" spans="1:22" ht="144" x14ac:dyDescent="0.25">
      <c r="A64" s="315"/>
      <c r="B64" s="222" t="s">
        <v>217</v>
      </c>
      <c r="C64" s="222" t="s">
        <v>581</v>
      </c>
      <c r="D64" s="222" t="s">
        <v>582</v>
      </c>
      <c r="E64" s="222" t="s">
        <v>583</v>
      </c>
      <c r="F64" s="241" t="s">
        <v>266</v>
      </c>
      <c r="G64" s="242" t="s">
        <v>514</v>
      </c>
    </row>
    <row r="65" spans="1:7" s="86" customFormat="1" ht="72.75" customHeight="1" x14ac:dyDescent="0.25">
      <c r="A65" s="218"/>
      <c r="B65" s="115"/>
      <c r="C65"/>
      <c r="D65"/>
      <c r="E65"/>
      <c r="F65"/>
      <c r="G65"/>
    </row>
    <row r="66" spans="1:7" ht="36" x14ac:dyDescent="0.25">
      <c r="A66" s="315" t="s">
        <v>616</v>
      </c>
      <c r="B66" s="224" t="s">
        <v>216</v>
      </c>
      <c r="C66" s="224" t="s">
        <v>215</v>
      </c>
      <c r="D66" s="224" t="s">
        <v>214</v>
      </c>
      <c r="E66" s="224" t="s">
        <v>213</v>
      </c>
      <c r="F66" s="224" t="s">
        <v>212</v>
      </c>
      <c r="G66" s="224" t="s">
        <v>211</v>
      </c>
    </row>
    <row r="67" spans="1:7" ht="15" customHeight="1" x14ac:dyDescent="0.25">
      <c r="A67" s="315"/>
      <c r="B67" s="302" t="s">
        <v>210</v>
      </c>
      <c r="C67" s="301" t="s">
        <v>590</v>
      </c>
      <c r="D67" s="301" t="s">
        <v>591</v>
      </c>
      <c r="E67" s="301" t="s">
        <v>592</v>
      </c>
      <c r="F67" s="317" t="s">
        <v>209</v>
      </c>
      <c r="G67" s="320" t="s">
        <v>208</v>
      </c>
    </row>
    <row r="68" spans="1:7" x14ac:dyDescent="0.25">
      <c r="A68" s="315"/>
      <c r="B68" s="302"/>
      <c r="C68" s="301"/>
      <c r="D68" s="301"/>
      <c r="E68" s="301"/>
      <c r="F68" s="318"/>
      <c r="G68" s="321"/>
    </row>
    <row r="69" spans="1:7" ht="164.25" customHeight="1" x14ac:dyDescent="0.25">
      <c r="A69" s="315"/>
      <c r="B69" s="302"/>
      <c r="C69" s="301"/>
      <c r="D69" s="301"/>
      <c r="E69" s="301"/>
      <c r="F69" s="318"/>
      <c r="G69" s="321"/>
    </row>
    <row r="70" spans="1:7" x14ac:dyDescent="0.25">
      <c r="A70" s="315"/>
      <c r="B70" s="302"/>
      <c r="C70" s="301"/>
      <c r="D70" s="301"/>
      <c r="E70" s="301"/>
      <c r="F70" s="318"/>
      <c r="G70" s="321"/>
    </row>
    <row r="71" spans="1:7" x14ac:dyDescent="0.25">
      <c r="A71" s="315"/>
      <c r="B71" s="302"/>
      <c r="C71" s="301"/>
      <c r="D71" s="301"/>
      <c r="E71" s="301"/>
      <c r="F71" s="318"/>
      <c r="G71" s="321"/>
    </row>
    <row r="72" spans="1:7" ht="15" customHeight="1" x14ac:dyDescent="0.25">
      <c r="A72" s="315"/>
      <c r="B72" s="302" t="s">
        <v>484</v>
      </c>
      <c r="C72" s="301" t="s">
        <v>595</v>
      </c>
      <c r="D72" s="301" t="s">
        <v>593</v>
      </c>
      <c r="E72" s="301" t="s">
        <v>594</v>
      </c>
      <c r="F72" s="318"/>
      <c r="G72" s="321"/>
    </row>
    <row r="73" spans="1:7" ht="48" customHeight="1" x14ac:dyDescent="0.25">
      <c r="A73" s="315"/>
      <c r="B73" s="302"/>
      <c r="C73" s="301"/>
      <c r="D73" s="301"/>
      <c r="E73" s="301"/>
      <c r="F73" s="318"/>
      <c r="G73" s="321"/>
    </row>
    <row r="74" spans="1:7" ht="41.25" customHeight="1" x14ac:dyDescent="0.25">
      <c r="A74" s="315"/>
      <c r="B74" s="302"/>
      <c r="C74" s="301"/>
      <c r="D74" s="301"/>
      <c r="E74" s="301"/>
      <c r="F74" s="319"/>
      <c r="G74" s="322"/>
    </row>
    <row r="75" spans="1:7" ht="15" customHeight="1" x14ac:dyDescent="0.25"/>
    <row r="85" ht="15" customHeight="1" x14ac:dyDescent="0.25"/>
    <row r="90" ht="15" customHeight="1" x14ac:dyDescent="0.25"/>
    <row r="95" ht="15" customHeight="1" x14ac:dyDescent="0.25"/>
    <row r="100" ht="15" customHeight="1" x14ac:dyDescent="0.25"/>
    <row r="105" ht="15" customHeight="1" x14ac:dyDescent="0.25"/>
  </sheetData>
  <mergeCells count="190">
    <mergeCell ref="N42:N49"/>
    <mergeCell ref="O42:O49"/>
    <mergeCell ref="P42:P49"/>
    <mergeCell ref="J42:J49"/>
    <mergeCell ref="V40:V41"/>
    <mergeCell ref="R37:R41"/>
    <mergeCell ref="Q37:Q41"/>
    <mergeCell ref="P37:P41"/>
    <mergeCell ref="O37:O41"/>
    <mergeCell ref="Q42:Q49"/>
    <mergeCell ref="R42:R44"/>
    <mergeCell ref="R45:R49"/>
    <mergeCell ref="K42:K49"/>
    <mergeCell ref="L42:L49"/>
    <mergeCell ref="M42:M49"/>
    <mergeCell ref="M37:M41"/>
    <mergeCell ref="L37:L41"/>
    <mergeCell ref="K37:K41"/>
    <mergeCell ref="J37:J41"/>
    <mergeCell ref="S40:S41"/>
    <mergeCell ref="T40:T41"/>
    <mergeCell ref="U40:U41"/>
    <mergeCell ref="P21:P26"/>
    <mergeCell ref="C38:C39"/>
    <mergeCell ref="E38:E39"/>
    <mergeCell ref="F38:F39"/>
    <mergeCell ref="G38:G39"/>
    <mergeCell ref="C40:C41"/>
    <mergeCell ref="D40:D41"/>
    <mergeCell ref="E40:E41"/>
    <mergeCell ref="F40:F41"/>
    <mergeCell ref="F26:F27"/>
    <mergeCell ref="J32:J36"/>
    <mergeCell ref="N37:N41"/>
    <mergeCell ref="G40:G41"/>
    <mergeCell ref="J21:J26"/>
    <mergeCell ref="K22:K23"/>
    <mergeCell ref="L22:L23"/>
    <mergeCell ref="M27:M31"/>
    <mergeCell ref="G26:G27"/>
    <mergeCell ref="D28:D33"/>
    <mergeCell ref="E28:E33"/>
    <mergeCell ref="D34:D36"/>
    <mergeCell ref="F29:F32"/>
    <mergeCell ref="G29:G32"/>
    <mergeCell ref="C26:C27"/>
    <mergeCell ref="R55:R57"/>
    <mergeCell ref="Q53:Q57"/>
    <mergeCell ref="P53:P57"/>
    <mergeCell ref="J53:J57"/>
    <mergeCell ref="K50:K51"/>
    <mergeCell ref="L50:L51"/>
    <mergeCell ref="M50:M51"/>
    <mergeCell ref="N50:N51"/>
    <mergeCell ref="O50:O51"/>
    <mergeCell ref="P50:P52"/>
    <mergeCell ref="Q50:Q52"/>
    <mergeCell ref="R50:R52"/>
    <mergeCell ref="K56:K57"/>
    <mergeCell ref="L56:L57"/>
    <mergeCell ref="M56:M57"/>
    <mergeCell ref="N56:N57"/>
    <mergeCell ref="O56:O57"/>
    <mergeCell ref="J50:J52"/>
    <mergeCell ref="R53:R54"/>
    <mergeCell ref="V32:V33"/>
    <mergeCell ref="Q32:Q36"/>
    <mergeCell ref="R32:R36"/>
    <mergeCell ref="S32:S33"/>
    <mergeCell ref="T32:T33"/>
    <mergeCell ref="U32:U33"/>
    <mergeCell ref="K32:K36"/>
    <mergeCell ref="L32:L36"/>
    <mergeCell ref="M32:M36"/>
    <mergeCell ref="N32:N36"/>
    <mergeCell ref="O32:O36"/>
    <mergeCell ref="P32:P36"/>
    <mergeCell ref="Q27:Q31"/>
    <mergeCell ref="R27:R28"/>
    <mergeCell ref="V24:V26"/>
    <mergeCell ref="Q21:Q26"/>
    <mergeCell ref="R22:R26"/>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K27:K31"/>
    <mergeCell ref="L27:L31"/>
    <mergeCell ref="A1:E1"/>
    <mergeCell ref="F1:G1"/>
    <mergeCell ref="M1:O1"/>
    <mergeCell ref="C3:C4"/>
    <mergeCell ref="D3:D4"/>
    <mergeCell ref="E3:E4"/>
    <mergeCell ref="F3:F4"/>
    <mergeCell ref="G3:G4"/>
    <mergeCell ref="B5:B8"/>
    <mergeCell ref="C5:C8"/>
    <mergeCell ref="A3:A24"/>
    <mergeCell ref="D5:D8"/>
    <mergeCell ref="E5:E8"/>
    <mergeCell ref="E20:E24"/>
    <mergeCell ref="E17:E19"/>
    <mergeCell ref="C9:C16"/>
    <mergeCell ref="M22:M23"/>
    <mergeCell ref="N22:N23"/>
    <mergeCell ref="O22:O23"/>
    <mergeCell ref="F9:F10"/>
    <mergeCell ref="G9:G10"/>
    <mergeCell ref="F11:F12"/>
    <mergeCell ref="G11:G12"/>
    <mergeCell ref="F13:F15"/>
    <mergeCell ref="G13:G15"/>
    <mergeCell ref="B20:B24"/>
    <mergeCell ref="C20:C24"/>
    <mergeCell ref="F20:F22"/>
    <mergeCell ref="G20:G22"/>
    <mergeCell ref="B17:B19"/>
    <mergeCell ref="C17:C19"/>
    <mergeCell ref="D17:D19"/>
    <mergeCell ref="F17:F18"/>
    <mergeCell ref="G17:G18"/>
    <mergeCell ref="B9:B16"/>
    <mergeCell ref="D9:D16"/>
    <mergeCell ref="E9:E16"/>
    <mergeCell ref="D20:D24"/>
    <mergeCell ref="A66:A74"/>
    <mergeCell ref="F47:F51"/>
    <mergeCell ref="G47:G51"/>
    <mergeCell ref="A38:A51"/>
    <mergeCell ref="F67:F74"/>
    <mergeCell ref="G67:G74"/>
    <mergeCell ref="F59:F62"/>
    <mergeCell ref="G59:G62"/>
    <mergeCell ref="B59:B61"/>
    <mergeCell ref="C59:C61"/>
    <mergeCell ref="B67:B71"/>
    <mergeCell ref="C67:C71"/>
    <mergeCell ref="B72:B74"/>
    <mergeCell ref="C72:C74"/>
    <mergeCell ref="F42:F44"/>
    <mergeCell ref="G42:G44"/>
    <mergeCell ref="B45:B46"/>
    <mergeCell ref="C45:C46"/>
    <mergeCell ref="F45:F46"/>
    <mergeCell ref="D38:D39"/>
    <mergeCell ref="E45:E46"/>
    <mergeCell ref="D54:D58"/>
    <mergeCell ref="E54:E58"/>
    <mergeCell ref="D67:D71"/>
    <mergeCell ref="A26:A36"/>
    <mergeCell ref="B42:B44"/>
    <mergeCell ref="C42:C44"/>
    <mergeCell ref="D42:D44"/>
    <mergeCell ref="E42:E44"/>
    <mergeCell ref="D26:D27"/>
    <mergeCell ref="E26:E27"/>
    <mergeCell ref="B40:B41"/>
    <mergeCell ref="D59:D61"/>
    <mergeCell ref="E59:E61"/>
    <mergeCell ref="A53:A64"/>
    <mergeCell ref="B28:B33"/>
    <mergeCell ref="C28:C33"/>
    <mergeCell ref="E67:E71"/>
    <mergeCell ref="D72:D74"/>
    <mergeCell ref="E72:E74"/>
    <mergeCell ref="G45:G46"/>
    <mergeCell ref="B34:B36"/>
    <mergeCell ref="C34:C36"/>
    <mergeCell ref="E34:E36"/>
    <mergeCell ref="F34:F36"/>
    <mergeCell ref="G34:G36"/>
    <mergeCell ref="D45:D46"/>
    <mergeCell ref="B54:B58"/>
    <mergeCell ref="C54:C58"/>
    <mergeCell ref="F54:F58"/>
    <mergeCell ref="G54:G58"/>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Córdoba</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2013-08-07T15:55:18Z</dcterms:modified>
</cp:coreProperties>
</file>