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165" windowWidth="10305" windowHeight="11760" firstSheet="1" activeTab="3"/>
  </bookViews>
  <sheets>
    <sheet name="Tablas Río Fundación" sheetId="1" r:id="rId1"/>
    <sheet name="Resumen Totales" sheetId="2" r:id="rId2"/>
    <sheet name="Flujos" sheetId="4" r:id="rId3"/>
    <sheet name="Ruta Critica" sheetId="6" r:id="rId4"/>
  </sheets>
  <calcPr calcId="145621"/>
</workbook>
</file>

<file path=xl/calcChain.xml><?xml version="1.0" encoding="utf-8"?>
<calcChain xmlns="http://schemas.openxmlformats.org/spreadsheetml/2006/main">
  <c r="J441" i="1" l="1"/>
  <c r="I441" i="1"/>
  <c r="C451" i="1"/>
  <c r="D451" i="1"/>
  <c r="E44" i="2" l="1"/>
  <c r="E43" i="2"/>
  <c r="D41" i="2"/>
  <c r="E41" i="2"/>
  <c r="E40" i="2"/>
  <c r="D38" i="2"/>
  <c r="E38" i="2"/>
  <c r="D37" i="2"/>
  <c r="E37" i="2"/>
  <c r="E36" i="2"/>
  <c r="D33" i="2"/>
  <c r="E33" i="2"/>
  <c r="D32" i="2"/>
  <c r="E32" i="2"/>
  <c r="E31" i="2"/>
  <c r="D26" i="2"/>
  <c r="E26" i="2"/>
  <c r="D24" i="2"/>
  <c r="E24" i="2"/>
  <c r="D23" i="2"/>
  <c r="E23" i="2"/>
  <c r="D22" i="2"/>
  <c r="E22" i="2"/>
  <c r="E21" i="2"/>
  <c r="D19" i="2"/>
  <c r="E19" i="2"/>
  <c r="E18" i="2"/>
  <c r="E17" i="2"/>
  <c r="E16" i="2"/>
  <c r="D14" i="2"/>
  <c r="E14" i="2"/>
  <c r="D12" i="2"/>
  <c r="E12" i="2"/>
  <c r="D11" i="2"/>
  <c r="E11" i="2"/>
  <c r="E9" i="2"/>
  <c r="D8" i="2"/>
  <c r="E8" i="2"/>
  <c r="E7" i="2"/>
  <c r="D6" i="2"/>
  <c r="D5" i="2"/>
  <c r="E5" i="2"/>
  <c r="C6" i="2"/>
  <c r="C41" i="2"/>
  <c r="M5" i="2"/>
  <c r="M8" i="2"/>
  <c r="K5" i="2"/>
  <c r="L5" i="2"/>
  <c r="L6" i="2"/>
  <c r="K7" i="2"/>
  <c r="L7" i="2"/>
  <c r="K8" i="2"/>
  <c r="L8" i="2"/>
  <c r="J5" i="2"/>
  <c r="J8" i="2"/>
  <c r="F479" i="1"/>
  <c r="F480" i="1"/>
  <c r="N28" i="4" l="1"/>
  <c r="U54" i="6" s="1"/>
  <c r="I478" i="1"/>
  <c r="J476" i="1"/>
  <c r="J427" i="1" l="1"/>
  <c r="I429" i="1"/>
  <c r="I427" i="1"/>
  <c r="I397" i="1"/>
  <c r="I395" i="1"/>
  <c r="J382" i="1"/>
  <c r="I382" i="1"/>
  <c r="I380" i="1"/>
  <c r="I81" i="1"/>
  <c r="I79" i="1"/>
  <c r="E33" i="4" l="1"/>
  <c r="F33" i="4"/>
  <c r="G33" i="4"/>
  <c r="H33" i="4"/>
  <c r="I33" i="4"/>
  <c r="J33" i="4"/>
  <c r="K33" i="4"/>
  <c r="L33" i="4"/>
  <c r="M33" i="4"/>
  <c r="D33" i="4"/>
  <c r="N4" i="4"/>
  <c r="U22" i="6" s="1"/>
  <c r="N5" i="4"/>
  <c r="U23" i="6" s="1"/>
  <c r="N6" i="4"/>
  <c r="U24" i="6" s="1"/>
  <c r="N7" i="4"/>
  <c r="N8" i="4"/>
  <c r="U28" i="6" s="1"/>
  <c r="N9" i="4"/>
  <c r="U29" i="6" s="1"/>
  <c r="N10" i="4"/>
  <c r="U32" i="6" s="1"/>
  <c r="N11" i="4"/>
  <c r="U34" i="6" s="1"/>
  <c r="N12" i="4"/>
  <c r="U35" i="6" s="1"/>
  <c r="N13" i="4"/>
  <c r="U36" i="6" s="1"/>
  <c r="N14" i="4"/>
  <c r="U37" i="6" s="1"/>
  <c r="N15" i="4"/>
  <c r="U38" i="6" s="1"/>
  <c r="N16" i="4"/>
  <c r="U39" i="6" s="1"/>
  <c r="N17" i="4"/>
  <c r="U40" i="6" s="1"/>
  <c r="N18" i="4"/>
  <c r="U42" i="6" s="1"/>
  <c r="N19" i="4"/>
  <c r="U43" i="6" s="1"/>
  <c r="N20" i="4"/>
  <c r="U44" i="6" s="1"/>
  <c r="N21" i="4"/>
  <c r="U45" i="6" s="1"/>
  <c r="N22" i="4"/>
  <c r="U46" i="6" s="1"/>
  <c r="N23" i="4"/>
  <c r="U47" i="6" s="1"/>
  <c r="N24" i="4"/>
  <c r="U48" i="6" s="1"/>
  <c r="N25" i="4"/>
  <c r="U49" i="6" s="1"/>
  <c r="N26" i="4"/>
  <c r="U50" i="6" s="1"/>
  <c r="N27" i="4"/>
  <c r="U53" i="6" s="1"/>
  <c r="N29" i="4"/>
  <c r="U55" i="6" s="1"/>
  <c r="N30" i="4"/>
  <c r="U56" i="6" s="1"/>
  <c r="N31" i="4"/>
  <c r="U57" i="6" s="1"/>
  <c r="N32" i="4"/>
  <c r="U58" i="6" s="1"/>
  <c r="N3" i="4"/>
  <c r="U21" i="6" s="1"/>
  <c r="I57" i="1"/>
  <c r="J57" i="1"/>
  <c r="L57" i="1" s="1"/>
  <c r="B36" i="2"/>
  <c r="U27" i="6" l="1"/>
  <c r="U60" i="6" s="1"/>
  <c r="N33" i="4"/>
  <c r="N34" i="4" s="1"/>
  <c r="M34" i="4"/>
  <c r="H34" i="4"/>
  <c r="C412" i="1"/>
  <c r="C4" i="2"/>
  <c r="E237" i="1"/>
  <c r="E25" i="2" s="1"/>
  <c r="D459" i="1"/>
  <c r="D42" i="2" s="1"/>
  <c r="E459" i="1"/>
  <c r="E42" i="2" s="1"/>
  <c r="C459" i="1"/>
  <c r="D421" i="1"/>
  <c r="D39" i="2" s="1"/>
  <c r="E421" i="1"/>
  <c r="E39" i="2" s="1"/>
  <c r="C421" i="1"/>
  <c r="C39" i="2" s="1"/>
  <c r="D172" i="1"/>
  <c r="D20" i="2" s="1"/>
  <c r="E172" i="1"/>
  <c r="E20" i="2" s="1"/>
  <c r="C172" i="1"/>
  <c r="C20" i="2" s="1"/>
  <c r="J122" i="1"/>
  <c r="I122" i="1"/>
  <c r="D120" i="1"/>
  <c r="D15" i="2" s="1"/>
  <c r="E120" i="1"/>
  <c r="E15" i="2" s="1"/>
  <c r="C120" i="1"/>
  <c r="C15" i="2" s="1"/>
  <c r="J104" i="1"/>
  <c r="D102" i="1"/>
  <c r="D13" i="2" s="1"/>
  <c r="E102" i="1"/>
  <c r="E13" i="2" s="1"/>
  <c r="C102" i="1"/>
  <c r="C13" i="2" s="1"/>
  <c r="J72" i="1"/>
  <c r="K26" i="1"/>
  <c r="M26" i="1" s="1"/>
  <c r="D74" i="1"/>
  <c r="D10" i="2" s="1"/>
  <c r="E74" i="1"/>
  <c r="E10" i="2" s="1"/>
  <c r="C74" i="1"/>
  <c r="C10" i="2" s="1"/>
  <c r="J31" i="1"/>
  <c r="I31" i="1"/>
  <c r="L26" i="1"/>
  <c r="L31" i="1" s="1"/>
  <c r="C9" i="1"/>
  <c r="E30" i="1"/>
  <c r="E6" i="2" s="1"/>
  <c r="M27" i="1" l="1"/>
  <c r="M29" i="1"/>
  <c r="M28" i="1"/>
  <c r="M30" i="1"/>
  <c r="K31" i="1"/>
  <c r="M31" i="1" s="1"/>
  <c r="K170" i="1"/>
  <c r="L170" i="1" s="1"/>
  <c r="E34" i="4"/>
  <c r="K456" i="1"/>
  <c r="C38" i="2"/>
  <c r="I407" i="1"/>
  <c r="K67" i="1"/>
  <c r="K72" i="1" s="1"/>
  <c r="K99" i="1"/>
  <c r="K104" i="1" s="1"/>
  <c r="I456" i="1"/>
  <c r="C42" i="2"/>
  <c r="J456" i="1"/>
  <c r="K418" i="1"/>
  <c r="L34" i="4"/>
  <c r="I34" i="4"/>
  <c r="J34" i="4"/>
  <c r="D34" i="4"/>
  <c r="G34" i="4"/>
  <c r="K34" i="4"/>
  <c r="F34" i="4"/>
  <c r="D9" i="1"/>
  <c r="D4" i="2" s="1"/>
  <c r="E9" i="1"/>
  <c r="K360" i="1"/>
  <c r="F357" i="1"/>
  <c r="F358" i="1"/>
  <c r="F359" i="1"/>
  <c r="F360" i="1"/>
  <c r="F361" i="1"/>
  <c r="F362" i="1"/>
  <c r="F363" i="1"/>
  <c r="F364" i="1"/>
  <c r="F356" i="1"/>
  <c r="E365" i="1"/>
  <c r="E34" i="2" s="1"/>
  <c r="D365" i="1"/>
  <c r="C365" i="1"/>
  <c r="J296" i="1"/>
  <c r="D303" i="1"/>
  <c r="D30" i="2" s="1"/>
  <c r="E303" i="1"/>
  <c r="C303" i="1"/>
  <c r="F302" i="1"/>
  <c r="F301" i="1"/>
  <c r="F300" i="1"/>
  <c r="F299" i="1"/>
  <c r="F298" i="1"/>
  <c r="F297" i="1"/>
  <c r="J286" i="1"/>
  <c r="I286" i="1"/>
  <c r="D284" i="1"/>
  <c r="D29" i="2" s="1"/>
  <c r="E284" i="1"/>
  <c r="E29" i="2" s="1"/>
  <c r="C284" i="1"/>
  <c r="C29" i="2" s="1"/>
  <c r="K281" i="1"/>
  <c r="F272" i="1"/>
  <c r="F273" i="1"/>
  <c r="F274" i="1"/>
  <c r="F275" i="1"/>
  <c r="F276" i="1"/>
  <c r="F277" i="1"/>
  <c r="F271" i="1"/>
  <c r="D278" i="1"/>
  <c r="D28" i="2" s="1"/>
  <c r="E278" i="1"/>
  <c r="C278" i="1"/>
  <c r="J239" i="1"/>
  <c r="I239" i="1"/>
  <c r="K234" i="1"/>
  <c r="L234" i="1" s="1"/>
  <c r="F236" i="1"/>
  <c r="D237" i="1"/>
  <c r="D25" i="2" s="1"/>
  <c r="C237" i="1"/>
  <c r="C25" i="2" s="1"/>
  <c r="J260" i="1"/>
  <c r="K255" i="1"/>
  <c r="K260" i="1" s="1"/>
  <c r="I255" i="1"/>
  <c r="I260" i="1" s="1"/>
  <c r="F257" i="1"/>
  <c r="F258" i="1"/>
  <c r="F259" i="1"/>
  <c r="F260" i="1"/>
  <c r="F261" i="1"/>
  <c r="F262" i="1"/>
  <c r="F263" i="1"/>
  <c r="F264" i="1"/>
  <c r="F256" i="1"/>
  <c r="D265" i="1"/>
  <c r="D27" i="2" s="1"/>
  <c r="E265" i="1"/>
  <c r="E27" i="2" s="1"/>
  <c r="C265" i="1"/>
  <c r="C27" i="2" s="1"/>
  <c r="J275" i="1"/>
  <c r="I67" i="1"/>
  <c r="I72" i="1" s="1"/>
  <c r="F73" i="1"/>
  <c r="F72" i="1"/>
  <c r="F71" i="1"/>
  <c r="I291" i="1" l="1"/>
  <c r="C30" i="2"/>
  <c r="K270" i="1"/>
  <c r="K275" i="1" s="1"/>
  <c r="E28" i="2"/>
  <c r="K291" i="1"/>
  <c r="K296" i="1" s="1"/>
  <c r="E30" i="2"/>
  <c r="J355" i="1"/>
  <c r="J360" i="1" s="1"/>
  <c r="D34" i="2"/>
  <c r="K6" i="1"/>
  <c r="E4" i="2"/>
  <c r="I355" i="1"/>
  <c r="C34" i="2"/>
  <c r="I270" i="1"/>
  <c r="I275" i="1" s="1"/>
  <c r="C28" i="2"/>
  <c r="L456" i="1"/>
  <c r="F365" i="1"/>
  <c r="F34" i="2" s="1"/>
  <c r="L291" i="1"/>
  <c r="I296" i="1"/>
  <c r="I360" i="1"/>
  <c r="L360" i="1" s="1"/>
  <c r="L355" i="1"/>
  <c r="F265" i="1"/>
  <c r="F27" i="2" s="1"/>
  <c r="K286" i="1"/>
  <c r="K239" i="1"/>
  <c r="F278" i="1"/>
  <c r="F28" i="2" s="1"/>
  <c r="L275" i="1"/>
  <c r="M355" i="1" l="1"/>
  <c r="M357" i="1"/>
  <c r="M359" i="1"/>
  <c r="M356" i="1"/>
  <c r="M358" i="1"/>
  <c r="M360" i="1"/>
  <c r="L296" i="1"/>
  <c r="M291" i="1" s="1"/>
  <c r="M274" i="1"/>
  <c r="M272" i="1"/>
  <c r="M275" i="1"/>
  <c r="M273" i="1"/>
  <c r="M271" i="1"/>
  <c r="M292" i="1" l="1"/>
  <c r="M294" i="1"/>
  <c r="M296" i="1"/>
  <c r="M293" i="1"/>
  <c r="M295" i="1"/>
  <c r="J375" i="1"/>
  <c r="I375" i="1"/>
  <c r="B38" i="2"/>
  <c r="C28" i="4" s="1"/>
  <c r="D373" i="1"/>
  <c r="D35" i="2" s="1"/>
  <c r="E373" i="1"/>
  <c r="C373" i="1"/>
  <c r="C35" i="2" s="1"/>
  <c r="F372" i="1"/>
  <c r="F373" i="1" s="1"/>
  <c r="F35" i="2" s="1"/>
  <c r="B12" i="2"/>
  <c r="C8" i="4" s="1"/>
  <c r="B5" i="2"/>
  <c r="B4" i="2"/>
  <c r="F411" i="1"/>
  <c r="F410" i="1"/>
  <c r="F409" i="1"/>
  <c r="F408" i="1"/>
  <c r="C21" i="1"/>
  <c r="F20" i="1"/>
  <c r="F19" i="1"/>
  <c r="F18" i="1"/>
  <c r="F17" i="1"/>
  <c r="F16" i="1"/>
  <c r="F21" i="1" l="1"/>
  <c r="F5" i="2" s="1"/>
  <c r="C5" i="2"/>
  <c r="K370" i="1"/>
  <c r="E35" i="2"/>
  <c r="E45" i="2" s="1"/>
  <c r="I15" i="1"/>
  <c r="L370" i="1"/>
  <c r="L375" i="1" s="1"/>
  <c r="M373" i="1" s="1"/>
  <c r="K375" i="1"/>
  <c r="L15" i="1"/>
  <c r="L20" i="1" s="1"/>
  <c r="M15" i="1" s="1"/>
  <c r="M370" i="1"/>
  <c r="I20" i="1"/>
  <c r="M372" i="1" l="1"/>
  <c r="M371" i="1"/>
  <c r="M20" i="1"/>
  <c r="M374" i="1"/>
  <c r="M375" i="1"/>
  <c r="M17" i="1"/>
  <c r="M19" i="1"/>
  <c r="M16" i="1"/>
  <c r="M18" i="1"/>
  <c r="L129" i="1" l="1"/>
  <c r="L81" i="1"/>
  <c r="L220" i="1"/>
  <c r="I222" i="1"/>
  <c r="L222" i="1" s="1"/>
  <c r="I208" i="1"/>
  <c r="L195" i="1"/>
  <c r="I184" i="1"/>
  <c r="I197" i="1"/>
  <c r="L197" i="1" s="1"/>
  <c r="M192" i="1" s="1"/>
  <c r="L208" i="1" l="1"/>
  <c r="B44" i="2"/>
  <c r="C32" i="4" s="1"/>
  <c r="B43" i="2"/>
  <c r="C31" i="4" s="1"/>
  <c r="B42" i="2"/>
  <c r="B41" i="2"/>
  <c r="C30" i="4" s="1"/>
  <c r="B40" i="2"/>
  <c r="C29" i="4" s="1"/>
  <c r="B39" i="2"/>
  <c r="B37" i="2"/>
  <c r="C27" i="4" s="1"/>
  <c r="C26" i="4"/>
  <c r="B35" i="2"/>
  <c r="B34" i="2"/>
  <c r="C25" i="4" s="1"/>
  <c r="B33" i="2"/>
  <c r="C24" i="4" s="1"/>
  <c r="B32" i="2"/>
  <c r="C23" i="4" s="1"/>
  <c r="B31" i="2"/>
  <c r="C22" i="4" s="1"/>
  <c r="B30" i="2"/>
  <c r="C21" i="4" s="1"/>
  <c r="B29" i="2"/>
  <c r="B28" i="2"/>
  <c r="C20" i="4" s="1"/>
  <c r="B27" i="2"/>
  <c r="C19" i="4" s="1"/>
  <c r="B26" i="2"/>
  <c r="C18" i="4" s="1"/>
  <c r="B25" i="2"/>
  <c r="B24" i="2"/>
  <c r="C17" i="4" s="1"/>
  <c r="B23" i="2"/>
  <c r="C16" i="4" s="1"/>
  <c r="B22" i="2"/>
  <c r="C15" i="4" s="1"/>
  <c r="B21" i="2"/>
  <c r="C14" i="4" s="1"/>
  <c r="B20" i="2"/>
  <c r="C163" i="1"/>
  <c r="C19" i="2" s="1"/>
  <c r="B19" i="2"/>
  <c r="C13" i="4" s="1"/>
  <c r="B18" i="2"/>
  <c r="C12" i="4" s="1"/>
  <c r="B17" i="2"/>
  <c r="C11" i="4" s="1"/>
  <c r="B16" i="2"/>
  <c r="C10" i="4" s="1"/>
  <c r="B15" i="2"/>
  <c r="B14" i="2"/>
  <c r="C9" i="4" s="1"/>
  <c r="B13" i="2"/>
  <c r="B11" i="2"/>
  <c r="C7" i="4" s="1"/>
  <c r="B10" i="2"/>
  <c r="B9" i="2"/>
  <c r="C6" i="4" s="1"/>
  <c r="B8" i="2"/>
  <c r="C5" i="4" s="1"/>
  <c r="B7" i="2"/>
  <c r="C4" i="4" s="1"/>
  <c r="B6" i="2"/>
  <c r="C3" i="4"/>
  <c r="F296" i="1" l="1"/>
  <c r="F295" i="1"/>
  <c r="F294" i="1"/>
  <c r="F293" i="1"/>
  <c r="F292" i="1"/>
  <c r="F283" i="1"/>
  <c r="F284" i="1" s="1"/>
  <c r="F29" i="2" s="1"/>
  <c r="L258" i="1"/>
  <c r="F237" i="1"/>
  <c r="F25" i="2" s="1"/>
  <c r="F119" i="1"/>
  <c r="F120" i="1" s="1"/>
  <c r="F15" i="2" l="1"/>
  <c r="K117" i="1"/>
  <c r="F303" i="1"/>
  <c r="F30" i="2" s="1"/>
  <c r="L270" i="1"/>
  <c r="M270" i="1" s="1"/>
  <c r="L281" i="1"/>
  <c r="L286" i="1" s="1"/>
  <c r="L255" i="1"/>
  <c r="L239" i="1"/>
  <c r="F420" i="1"/>
  <c r="F419" i="1"/>
  <c r="K122" i="1" l="1"/>
  <c r="M122" i="1" s="1"/>
  <c r="L4" i="2"/>
  <c r="L9" i="2" s="1"/>
  <c r="L117" i="1"/>
  <c r="L122" i="1" s="1"/>
  <c r="F421" i="1"/>
  <c r="F39" i="2" s="1"/>
  <c r="M283" i="1"/>
  <c r="M285" i="1"/>
  <c r="M282" i="1"/>
  <c r="M284" i="1"/>
  <c r="M281" i="1"/>
  <c r="M286" i="1"/>
  <c r="M235" i="1"/>
  <c r="M236" i="1"/>
  <c r="M238" i="1"/>
  <c r="M237" i="1"/>
  <c r="M234" i="1"/>
  <c r="M239" i="1"/>
  <c r="L260" i="1"/>
  <c r="M255" i="1" s="1"/>
  <c r="I418" i="1"/>
  <c r="I400" i="1"/>
  <c r="J461" i="1"/>
  <c r="M119" i="1" l="1"/>
  <c r="M120" i="1"/>
  <c r="M121" i="1"/>
  <c r="M118" i="1"/>
  <c r="M117" i="1"/>
  <c r="I423" i="1"/>
  <c r="L418" i="1"/>
  <c r="L423" i="1" s="1"/>
  <c r="M257" i="1"/>
  <c r="M259" i="1"/>
  <c r="M256" i="1"/>
  <c r="M260" i="1"/>
  <c r="M258" i="1"/>
  <c r="F171" i="1"/>
  <c r="F172" i="1" s="1"/>
  <c r="F20" i="2" s="1"/>
  <c r="F458" i="1"/>
  <c r="F457" i="1"/>
  <c r="F459" i="1" s="1"/>
  <c r="F42" i="2" s="1"/>
  <c r="F29" i="1"/>
  <c r="F28" i="1"/>
  <c r="F27" i="1"/>
  <c r="F8" i="1"/>
  <c r="F9" i="1" s="1"/>
  <c r="F4" i="2" s="1"/>
  <c r="F68" i="1"/>
  <c r="F69" i="1"/>
  <c r="F70" i="1"/>
  <c r="F101" i="1"/>
  <c r="F102" i="1" s="1"/>
  <c r="F13" i="2" s="1"/>
  <c r="F30" i="1" l="1"/>
  <c r="F6" i="2" s="1"/>
  <c r="M419" i="1"/>
  <c r="M421" i="1"/>
  <c r="M423" i="1"/>
  <c r="M420" i="1"/>
  <c r="M422" i="1"/>
  <c r="M418" i="1"/>
  <c r="F74" i="1"/>
  <c r="I175" i="1"/>
  <c r="I461" i="1"/>
  <c r="L175" i="1"/>
  <c r="M171" i="1" l="1"/>
  <c r="M175" i="1"/>
  <c r="M172" i="1"/>
  <c r="M173" i="1"/>
  <c r="M174" i="1"/>
  <c r="M170" i="1"/>
  <c r="F10" i="2"/>
  <c r="G45" i="2" s="1"/>
  <c r="L67" i="1"/>
  <c r="L72" i="1" s="1"/>
  <c r="L461" i="1"/>
  <c r="M456" i="1" s="1"/>
  <c r="L397" i="1"/>
  <c r="L395" i="1"/>
  <c r="C402" i="1"/>
  <c r="C37" i="2" s="1"/>
  <c r="F401" i="1"/>
  <c r="F400" i="1"/>
  <c r="F399" i="1"/>
  <c r="F398" i="1"/>
  <c r="F397" i="1"/>
  <c r="F396" i="1"/>
  <c r="J385" i="1"/>
  <c r="I385" i="1"/>
  <c r="L382" i="1"/>
  <c r="L380" i="1"/>
  <c r="F385" i="1"/>
  <c r="F388" i="1"/>
  <c r="F389" i="1"/>
  <c r="F382" i="1"/>
  <c r="F383" i="1"/>
  <c r="F384" i="1"/>
  <c r="F386" i="1"/>
  <c r="F387" i="1"/>
  <c r="F381" i="1"/>
  <c r="D390" i="1"/>
  <c r="D36" i="2" s="1"/>
  <c r="C390" i="1"/>
  <c r="C36" i="2" s="1"/>
  <c r="L385" i="1" l="1"/>
  <c r="M69" i="1"/>
  <c r="M71" i="1"/>
  <c r="M67" i="1"/>
  <c r="M68" i="1"/>
  <c r="M70" i="1"/>
  <c r="M72" i="1"/>
  <c r="L400" i="1"/>
  <c r="M397" i="1" s="1"/>
  <c r="M457" i="1"/>
  <c r="M458" i="1"/>
  <c r="M459" i="1"/>
  <c r="M460" i="1"/>
  <c r="M461" i="1"/>
  <c r="F390" i="1"/>
  <c r="F36" i="2" s="1"/>
  <c r="M383" i="1"/>
  <c r="F402" i="1"/>
  <c r="F37" i="2" s="1"/>
  <c r="L478" i="1"/>
  <c r="L476" i="1"/>
  <c r="J481" i="1"/>
  <c r="I481" i="1"/>
  <c r="L481" i="1" l="1"/>
  <c r="M398" i="1"/>
  <c r="M399" i="1"/>
  <c r="M396" i="1"/>
  <c r="M400" i="1"/>
  <c r="M395" i="1"/>
  <c r="M385" i="1"/>
  <c r="M382" i="1"/>
  <c r="M380" i="1"/>
  <c r="M381" i="1"/>
  <c r="M384" i="1"/>
  <c r="D485" i="1"/>
  <c r="D44" i="2" s="1"/>
  <c r="C485" i="1"/>
  <c r="C44" i="2" s="1"/>
  <c r="F484" i="1"/>
  <c r="F483" i="1"/>
  <c r="F482" i="1"/>
  <c r="F481" i="1"/>
  <c r="F478" i="1"/>
  <c r="F477" i="1"/>
  <c r="F485" i="1" l="1"/>
  <c r="F44" i="2" s="1"/>
  <c r="M477" i="1"/>
  <c r="M481" i="1"/>
  <c r="M479" i="1"/>
  <c r="M480" i="1"/>
  <c r="M478" i="1"/>
  <c r="M476" i="1"/>
  <c r="J446" i="1"/>
  <c r="I446" i="1"/>
  <c r="L443" i="1"/>
  <c r="L441" i="1"/>
  <c r="F443" i="1"/>
  <c r="F444" i="1"/>
  <c r="F445" i="1"/>
  <c r="F446" i="1"/>
  <c r="F447" i="1"/>
  <c r="F448" i="1"/>
  <c r="F449" i="1"/>
  <c r="F450" i="1"/>
  <c r="F442" i="1"/>
  <c r="L429" i="1"/>
  <c r="L427" i="1"/>
  <c r="I432" i="1"/>
  <c r="J432" i="1"/>
  <c r="C437" i="1"/>
  <c r="C40" i="2" s="1"/>
  <c r="D437" i="1"/>
  <c r="D40" i="2" s="1"/>
  <c r="F436" i="1"/>
  <c r="F435" i="1"/>
  <c r="F434" i="1"/>
  <c r="F433" i="1"/>
  <c r="F432" i="1"/>
  <c r="F431" i="1"/>
  <c r="F430" i="1"/>
  <c r="F429" i="1"/>
  <c r="F428" i="1"/>
  <c r="L432" i="1" l="1"/>
  <c r="M430" i="1" s="1"/>
  <c r="F437" i="1"/>
  <c r="F40" i="2" s="1"/>
  <c r="F451" i="1"/>
  <c r="F41" i="2" s="1"/>
  <c r="L446" i="1"/>
  <c r="J34" i="1"/>
  <c r="D40" i="1"/>
  <c r="D7" i="2" s="1"/>
  <c r="C40" i="1"/>
  <c r="C7" i="2" s="1"/>
  <c r="D471" i="1"/>
  <c r="D43" i="2" s="1"/>
  <c r="C471" i="1"/>
  <c r="C43" i="2" s="1"/>
  <c r="J470" i="1"/>
  <c r="I470" i="1"/>
  <c r="F470" i="1"/>
  <c r="F469" i="1"/>
  <c r="L468" i="1"/>
  <c r="F468" i="1"/>
  <c r="L467" i="1"/>
  <c r="F467" i="1"/>
  <c r="F466" i="1"/>
  <c r="L465" i="1"/>
  <c r="J143" i="1"/>
  <c r="I143" i="1"/>
  <c r="C144" i="1"/>
  <c r="C17" i="2" s="1"/>
  <c r="D144" i="1"/>
  <c r="D17" i="2" s="1"/>
  <c r="F143" i="1"/>
  <c r="F142" i="1"/>
  <c r="F141" i="1"/>
  <c r="L140" i="1"/>
  <c r="F140" i="1"/>
  <c r="F139" i="1"/>
  <c r="L138" i="1"/>
  <c r="F46" i="1"/>
  <c r="C52" i="1"/>
  <c r="C8" i="2" s="1"/>
  <c r="F51" i="1"/>
  <c r="I50" i="1"/>
  <c r="F50" i="1"/>
  <c r="F49" i="1"/>
  <c r="F48" i="1"/>
  <c r="L47" i="1"/>
  <c r="F47" i="1"/>
  <c r="L45" i="1"/>
  <c r="J39" i="1" l="1"/>
  <c r="M428" i="1"/>
  <c r="M432" i="1"/>
  <c r="M431" i="1"/>
  <c r="M427" i="1"/>
  <c r="M429" i="1"/>
  <c r="M446" i="1"/>
  <c r="M445" i="1"/>
  <c r="M442" i="1"/>
  <c r="M444" i="1"/>
  <c r="M441" i="1"/>
  <c r="M443" i="1"/>
  <c r="F144" i="1"/>
  <c r="F17" i="2" s="1"/>
  <c r="L143" i="1"/>
  <c r="L470" i="1"/>
  <c r="M468" i="1" s="1"/>
  <c r="F471" i="1"/>
  <c r="F43" i="2" s="1"/>
  <c r="L50" i="1"/>
  <c r="F52" i="1"/>
  <c r="F8" i="2" s="1"/>
  <c r="J184" i="1"/>
  <c r="L181" i="1"/>
  <c r="F181" i="1"/>
  <c r="F182" i="1"/>
  <c r="F183" i="1"/>
  <c r="F184" i="1"/>
  <c r="F185" i="1"/>
  <c r="F186" i="1"/>
  <c r="D187" i="1"/>
  <c r="D21" i="2" s="1"/>
  <c r="C187" i="1"/>
  <c r="C21" i="2" s="1"/>
  <c r="F180" i="1"/>
  <c r="L179" i="1"/>
  <c r="J132" i="1"/>
  <c r="I127" i="1"/>
  <c r="I132" i="1" s="1"/>
  <c r="F132" i="1"/>
  <c r="F129" i="1"/>
  <c r="F130" i="1"/>
  <c r="F131" i="1"/>
  <c r="F128" i="1"/>
  <c r="D133" i="1"/>
  <c r="D16" i="2" s="1"/>
  <c r="C133" i="1"/>
  <c r="C16" i="2" s="1"/>
  <c r="I62" i="1"/>
  <c r="D62" i="1"/>
  <c r="C62" i="1"/>
  <c r="C9" i="2" s="1"/>
  <c r="F61" i="1"/>
  <c r="F60" i="1"/>
  <c r="F59" i="1"/>
  <c r="F58" i="1"/>
  <c r="I34" i="1"/>
  <c r="L34" i="1" s="1"/>
  <c r="F36" i="1"/>
  <c r="F37" i="1"/>
  <c r="F38" i="1"/>
  <c r="F39" i="1"/>
  <c r="F35" i="1"/>
  <c r="D9" i="2" l="1"/>
  <c r="J62" i="1"/>
  <c r="L184" i="1"/>
  <c r="L132" i="1"/>
  <c r="F133" i="1"/>
  <c r="F16" i="2" s="1"/>
  <c r="F187" i="1"/>
  <c r="F21" i="2" s="1"/>
  <c r="M467" i="1"/>
  <c r="F62" i="1"/>
  <c r="F9" i="2" s="1"/>
  <c r="M139" i="1"/>
  <c r="M140" i="1"/>
  <c r="M143" i="1"/>
  <c r="M142" i="1"/>
  <c r="M138" i="1"/>
  <c r="M46" i="1"/>
  <c r="M47" i="1"/>
  <c r="M50" i="1"/>
  <c r="M49" i="1"/>
  <c r="M45" i="1"/>
  <c r="M141" i="1"/>
  <c r="F40" i="1"/>
  <c r="F7" i="2" s="1"/>
  <c r="I39" i="1"/>
  <c r="M132" i="1"/>
  <c r="M466" i="1"/>
  <c r="M469" i="1"/>
  <c r="M465" i="1"/>
  <c r="M48" i="1"/>
  <c r="M179" i="1"/>
  <c r="L127" i="1"/>
  <c r="M128" i="1" l="1"/>
  <c r="M127" i="1"/>
  <c r="M131" i="1"/>
  <c r="L39" i="1"/>
  <c r="M129" i="1"/>
  <c r="M130" i="1"/>
  <c r="M470" i="1"/>
  <c r="M181" i="1"/>
  <c r="M184" i="1"/>
  <c r="M182" i="1"/>
  <c r="M183" i="1"/>
  <c r="M180" i="1"/>
  <c r="L62" i="1"/>
  <c r="M57" i="1" s="1"/>
  <c r="M34" i="1" l="1"/>
  <c r="M36" i="1"/>
  <c r="M37" i="1"/>
  <c r="M35" i="1"/>
  <c r="M38" i="1"/>
  <c r="M39" i="1"/>
  <c r="M60" i="1"/>
  <c r="M58" i="1"/>
  <c r="M62" i="1"/>
  <c r="M59" i="1"/>
  <c r="M61" i="1"/>
  <c r="I343" i="1"/>
  <c r="J6" i="2" s="1"/>
  <c r="I341" i="1"/>
  <c r="L341" i="1" s="1"/>
  <c r="C350" i="1"/>
  <c r="C33" i="2" s="1"/>
  <c r="F349" i="1"/>
  <c r="F348" i="1"/>
  <c r="F347" i="1"/>
  <c r="F346" i="1"/>
  <c r="F345" i="1"/>
  <c r="F344" i="1"/>
  <c r="F343" i="1"/>
  <c r="F342" i="1"/>
  <c r="I327" i="1"/>
  <c r="L327" i="1" s="1"/>
  <c r="I324" i="1"/>
  <c r="L324" i="1" s="1"/>
  <c r="C336" i="1"/>
  <c r="C32" i="2" s="1"/>
  <c r="F335" i="1"/>
  <c r="F334" i="1"/>
  <c r="F333" i="1"/>
  <c r="F332" i="1"/>
  <c r="F331" i="1"/>
  <c r="F330" i="1"/>
  <c r="F329" i="1"/>
  <c r="F328" i="1"/>
  <c r="F327" i="1"/>
  <c r="F326" i="1"/>
  <c r="F325" i="1"/>
  <c r="J310" i="1"/>
  <c r="K6" i="2" s="1"/>
  <c r="I308" i="1"/>
  <c r="L308" i="1" s="1"/>
  <c r="D319" i="1"/>
  <c r="D31" i="2" s="1"/>
  <c r="C319" i="1"/>
  <c r="C31" i="2" s="1"/>
  <c r="F318" i="1"/>
  <c r="F315" i="1"/>
  <c r="F316" i="1"/>
  <c r="F317" i="1"/>
  <c r="F310" i="1"/>
  <c r="F311" i="1"/>
  <c r="F312" i="1"/>
  <c r="F313" i="1"/>
  <c r="F314" i="1"/>
  <c r="F309" i="1"/>
  <c r="C229" i="1"/>
  <c r="C24" i="2" s="1"/>
  <c r="F228" i="1"/>
  <c r="F227" i="1"/>
  <c r="F226" i="1"/>
  <c r="F225" i="1"/>
  <c r="F224" i="1"/>
  <c r="F223" i="1"/>
  <c r="F222" i="1"/>
  <c r="F221" i="1"/>
  <c r="F220" i="1"/>
  <c r="F219" i="1"/>
  <c r="F218" i="1"/>
  <c r="L343" i="1" l="1"/>
  <c r="J313" i="1"/>
  <c r="F336" i="1"/>
  <c r="F32" i="2" s="1"/>
  <c r="I329" i="1"/>
  <c r="L329" i="1" s="1"/>
  <c r="M327" i="1" s="1"/>
  <c r="I346" i="1"/>
  <c r="L346" i="1" s="1"/>
  <c r="F350" i="1"/>
  <c r="F33" i="2" s="1"/>
  <c r="F319" i="1"/>
  <c r="F31" i="2" s="1"/>
  <c r="I313" i="1"/>
  <c r="L313" i="1" s="1"/>
  <c r="L310" i="1"/>
  <c r="M6" i="2" s="1"/>
  <c r="F229" i="1"/>
  <c r="F24" i="2" s="1"/>
  <c r="I247" i="1"/>
  <c r="J7" i="2" s="1"/>
  <c r="I244" i="1"/>
  <c r="F245" i="1"/>
  <c r="C250" i="1"/>
  <c r="C26" i="2" s="1"/>
  <c r="F246" i="1"/>
  <c r="F247" i="1"/>
  <c r="F248" i="1"/>
  <c r="F249" i="1"/>
  <c r="C201" i="1"/>
  <c r="C22" i="2" s="1"/>
  <c r="F200" i="1"/>
  <c r="F199" i="1"/>
  <c r="F198" i="1"/>
  <c r="F197" i="1"/>
  <c r="F196" i="1"/>
  <c r="F195" i="1"/>
  <c r="F194" i="1"/>
  <c r="F193" i="1"/>
  <c r="F162" i="1"/>
  <c r="F163" i="1" s="1"/>
  <c r="F19" i="2" s="1"/>
  <c r="I161" i="1"/>
  <c r="I166" i="1" s="1"/>
  <c r="J149" i="1"/>
  <c r="K4" i="2" s="1"/>
  <c r="K9" i="2" s="1"/>
  <c r="I149" i="1"/>
  <c r="I154" i="1" s="1"/>
  <c r="F155" i="1"/>
  <c r="C156" i="1"/>
  <c r="C18" i="2" s="1"/>
  <c r="D156" i="1"/>
  <c r="D18" i="2" s="1"/>
  <c r="D45" i="2" s="1"/>
  <c r="F154" i="1"/>
  <c r="F153" i="1"/>
  <c r="F152" i="1"/>
  <c r="F151" i="1"/>
  <c r="F150" i="1"/>
  <c r="I206" i="1"/>
  <c r="C211" i="1"/>
  <c r="C23" i="2" s="1"/>
  <c r="F210" i="1"/>
  <c r="F209" i="1"/>
  <c r="F208" i="1"/>
  <c r="F207" i="1"/>
  <c r="C112" i="1"/>
  <c r="C14" i="2" s="1"/>
  <c r="F111" i="1"/>
  <c r="F110" i="1"/>
  <c r="F109" i="1"/>
  <c r="F108" i="1"/>
  <c r="C84" i="1"/>
  <c r="C11" i="2" s="1"/>
  <c r="F83" i="1"/>
  <c r="F82" i="1"/>
  <c r="F81" i="1"/>
  <c r="F80" i="1"/>
  <c r="L79" i="1" l="1"/>
  <c r="I249" i="1"/>
  <c r="J154" i="1"/>
  <c r="F250" i="1"/>
  <c r="F26" i="2" s="1"/>
  <c r="I211" i="1"/>
  <c r="L211" i="1" s="1"/>
  <c r="L206" i="1"/>
  <c r="L247" i="1"/>
  <c r="M7" i="2" s="1"/>
  <c r="L244" i="1"/>
  <c r="I107" i="1"/>
  <c r="I112" i="1" s="1"/>
  <c r="M325" i="1"/>
  <c r="M326" i="1"/>
  <c r="M341" i="1"/>
  <c r="M329" i="1"/>
  <c r="M324" i="1"/>
  <c r="M328" i="1"/>
  <c r="M345" i="1"/>
  <c r="M344" i="1"/>
  <c r="M342" i="1"/>
  <c r="M346" i="1"/>
  <c r="M310" i="1"/>
  <c r="M343" i="1"/>
  <c r="M312" i="1"/>
  <c r="M313" i="1"/>
  <c r="M309" i="1"/>
  <c r="M311" i="1"/>
  <c r="M308" i="1"/>
  <c r="I84" i="1"/>
  <c r="M222" i="1"/>
  <c r="F156" i="1"/>
  <c r="F18" i="2" s="1"/>
  <c r="F201" i="1"/>
  <c r="F22" i="2" s="1"/>
  <c r="F84" i="1"/>
  <c r="F11" i="2" s="1"/>
  <c r="L149" i="1"/>
  <c r="F211" i="1"/>
  <c r="F23" i="2" s="1"/>
  <c r="F112" i="1"/>
  <c r="F14" i="2" s="1"/>
  <c r="F90" i="1"/>
  <c r="F91" i="1"/>
  <c r="F92" i="1"/>
  <c r="F93" i="1"/>
  <c r="F94" i="1"/>
  <c r="C95" i="1"/>
  <c r="C12" i="2" s="1"/>
  <c r="L84" i="1" l="1"/>
  <c r="M81" i="1" s="1"/>
  <c r="I89" i="1"/>
  <c r="F95" i="1"/>
  <c r="F12" i="2" s="1"/>
  <c r="L107" i="1"/>
  <c r="L112" i="1" s="1"/>
  <c r="M107" i="1" s="1"/>
  <c r="M195" i="1"/>
  <c r="M221" i="1"/>
  <c r="M218" i="1"/>
  <c r="M219" i="1"/>
  <c r="M217" i="1"/>
  <c r="M220" i="1"/>
  <c r="M193" i="1"/>
  <c r="M196" i="1"/>
  <c r="M194" i="1"/>
  <c r="M197" i="1"/>
  <c r="L154" i="1"/>
  <c r="L249" i="1"/>
  <c r="I94" i="1"/>
  <c r="M108" i="1" l="1"/>
  <c r="M111" i="1"/>
  <c r="M110" i="1"/>
  <c r="M84" i="1"/>
  <c r="M83" i="1"/>
  <c r="M80" i="1"/>
  <c r="M79" i="1"/>
  <c r="M82" i="1"/>
  <c r="M208" i="1"/>
  <c r="M206" i="1"/>
  <c r="M109" i="1"/>
  <c r="M244" i="1"/>
  <c r="M247" i="1"/>
  <c r="M211" i="1"/>
  <c r="M112" i="1"/>
  <c r="L89" i="1"/>
  <c r="M150" i="1"/>
  <c r="M154" i="1"/>
  <c r="M151" i="1"/>
  <c r="M153" i="1"/>
  <c r="M152" i="1"/>
  <c r="M149" i="1"/>
  <c r="M207" i="1"/>
  <c r="M209" i="1"/>
  <c r="M210" i="1"/>
  <c r="M249" i="1"/>
  <c r="M245" i="1"/>
  <c r="M248" i="1"/>
  <c r="M246" i="1"/>
  <c r="M90" i="1"/>
  <c r="L94" i="1" l="1"/>
  <c r="M89" i="1"/>
  <c r="M93" i="1"/>
  <c r="M92" i="1"/>
  <c r="M91" i="1"/>
  <c r="L161" i="1"/>
  <c r="M94" i="1" l="1"/>
  <c r="L166" i="1"/>
  <c r="M163" i="1" l="1"/>
  <c r="M162" i="1"/>
  <c r="M166" i="1"/>
  <c r="M164" i="1"/>
  <c r="M165" i="1"/>
  <c r="M161" i="1"/>
  <c r="I6" i="1" l="1"/>
  <c r="I11" i="1" l="1"/>
  <c r="L6" i="1"/>
  <c r="L11" i="1" l="1"/>
  <c r="M7" i="1"/>
  <c r="M9" i="1"/>
  <c r="M11" i="1"/>
  <c r="M8" i="1"/>
  <c r="M10" i="1"/>
  <c r="M6" i="1"/>
  <c r="I99" i="1"/>
  <c r="I104" i="1" l="1"/>
  <c r="J4" i="2"/>
  <c r="J9" i="2" s="1"/>
  <c r="L99" i="1"/>
  <c r="L104" i="1" l="1"/>
  <c r="M101" i="1"/>
  <c r="M103" i="1"/>
  <c r="M99" i="1"/>
  <c r="M100" i="1"/>
  <c r="M102" i="1"/>
  <c r="M104" i="1"/>
  <c r="C45" i="2"/>
  <c r="F412" i="1"/>
  <c r="F38" i="2" s="1"/>
  <c r="F45" i="2" s="1"/>
  <c r="H45" i="2" s="1"/>
  <c r="I412" i="1" l="1"/>
  <c r="L407" i="1"/>
  <c r="M4" i="2" s="1"/>
  <c r="M9" i="2" s="1"/>
  <c r="L412" i="1" l="1"/>
  <c r="M407" i="1" s="1"/>
  <c r="M411" i="1"/>
  <c r="M408" i="1"/>
  <c r="M409" i="1"/>
  <c r="M410" i="1"/>
  <c r="M412" i="1"/>
  <c r="N4" i="2" l="1"/>
  <c r="A40" i="4" s="1"/>
  <c r="D40" i="4" s="1"/>
  <c r="N7" i="2"/>
  <c r="A43" i="4" s="1"/>
  <c r="M43" i="4" s="1"/>
  <c r="N8" i="2"/>
  <c r="A44" i="4" s="1"/>
  <c r="N5" i="2"/>
  <c r="A41" i="4" s="1"/>
  <c r="N9" i="2"/>
  <c r="N6" i="2"/>
  <c r="A42" i="4" s="1"/>
  <c r="I40" i="4" l="1"/>
  <c r="J40" i="4"/>
  <c r="E40" i="4"/>
  <c r="G40" i="4"/>
  <c r="H40" i="4"/>
  <c r="K40" i="4"/>
  <c r="M40" i="4"/>
  <c r="L40" i="4"/>
  <c r="M42" i="4"/>
  <c r="L42" i="4"/>
  <c r="F40" i="4"/>
  <c r="F42" i="4"/>
  <c r="E42" i="4"/>
  <c r="K42" i="4"/>
  <c r="H42" i="4"/>
  <c r="I42" i="4"/>
  <c r="J42" i="4"/>
  <c r="G42" i="4"/>
  <c r="D42" i="4"/>
  <c r="E43" i="4"/>
  <c r="J43" i="4"/>
  <c r="I43" i="4"/>
  <c r="K43" i="4"/>
  <c r="D43" i="4"/>
  <c r="G43" i="4"/>
  <c r="H43" i="4"/>
  <c r="L43" i="4"/>
  <c r="F43" i="4"/>
  <c r="N42" i="4" l="1"/>
  <c r="M45" i="4"/>
  <c r="N43" i="4"/>
  <c r="N40" i="4"/>
  <c r="D45" i="4"/>
  <c r="G45" i="4"/>
  <c r="H45" i="4"/>
  <c r="L45" i="4"/>
  <c r="F45" i="4"/>
  <c r="J45" i="4"/>
  <c r="I45" i="4"/>
  <c r="K45" i="4"/>
  <c r="E45" i="4"/>
  <c r="N45" i="4" l="1"/>
  <c r="N46" i="4" s="1"/>
  <c r="D46" i="4" l="1"/>
  <c r="K46" i="4"/>
  <c r="L46" i="4"/>
  <c r="M46" i="4"/>
  <c r="H46" i="4"/>
  <c r="J46" i="4"/>
  <c r="G46" i="4"/>
  <c r="F46" i="4"/>
  <c r="I46" i="4"/>
  <c r="E46" i="4"/>
</calcChain>
</file>

<file path=xl/sharedStrings.xml><?xml version="1.0" encoding="utf-8"?>
<sst xmlns="http://schemas.openxmlformats.org/spreadsheetml/2006/main" count="1499" uniqueCount="597">
  <si>
    <t>Inversión (pesos corrientes)</t>
  </si>
  <si>
    <t>Corto Plazo</t>
  </si>
  <si>
    <t>Mediano Plazo</t>
  </si>
  <si>
    <t>Largo Plazo</t>
  </si>
  <si>
    <t>Total Inversión</t>
  </si>
  <si>
    <t>Fuente</t>
  </si>
  <si>
    <t>CORPAMAG</t>
  </si>
  <si>
    <t>Gobernación</t>
  </si>
  <si>
    <t>MADS</t>
  </si>
  <si>
    <t>Alcaldía de Santa Marta</t>
  </si>
  <si>
    <t>2013-2015</t>
  </si>
  <si>
    <t>Conformación, consolidación y capacitación de comités de gestores ambientales comunitarios</t>
  </si>
  <si>
    <t>Fase de diseño y planeación del proyecto</t>
  </si>
  <si>
    <t>Fase de sensibilización con instituciones y comunidades</t>
  </si>
  <si>
    <t>Fase conformación de los comités comunitarios de gestión ambiental</t>
  </si>
  <si>
    <t>Proceso de formación de gestores ambientales comunitarios</t>
  </si>
  <si>
    <t>Fase de acompañamiento y evaluación</t>
  </si>
  <si>
    <t>Total</t>
  </si>
  <si>
    <t>Actividades</t>
  </si>
  <si>
    <t>Porcentaje Participación</t>
  </si>
  <si>
    <t>2016-2021</t>
  </si>
  <si>
    <t>2022-2036</t>
  </si>
  <si>
    <t>Educación Ambiental Participativa</t>
  </si>
  <si>
    <t xml:space="preserve">Sensibilización y concientización ambiental  </t>
  </si>
  <si>
    <t>Diseño y ejecución de los planes de capacitación</t>
  </si>
  <si>
    <t>Apoyo iniciativas ambientales escolares</t>
  </si>
  <si>
    <t>Apoyo iniciativas ambientales comunitarias</t>
  </si>
  <si>
    <t>Coordinación institucional con los resguardos indígenas</t>
  </si>
  <si>
    <t>Fase de concertación y articulación de saberes ancestrales</t>
  </si>
  <si>
    <t>Fase de seguimiento y evaluación</t>
  </si>
  <si>
    <t>Comunidad</t>
  </si>
  <si>
    <t>Fase de acercamiento con las organizaciones indígenas</t>
  </si>
  <si>
    <t>Fase de identificación y ejecución de proyectos</t>
  </si>
  <si>
    <t>Evaluación de los mecanismos de gestión de salud y educación</t>
  </si>
  <si>
    <t>Fase de planeación y diseño metodológico del proyecto</t>
  </si>
  <si>
    <t>Fase de concertación</t>
  </si>
  <si>
    <t>Fase de implementación del proyecto</t>
  </si>
  <si>
    <t>Fase de seguimiento</t>
  </si>
  <si>
    <t xml:space="preserve">Capacitación e implementación de tecnologías sostenibles para las actividades agropecuarias </t>
  </si>
  <si>
    <t>Implementación del Registro Único de Usuarios de servicios agropecuarios y ambientales</t>
  </si>
  <si>
    <t>Talleres grupales sobre ventajas y desventajas de las prácticas agropecuarias convencionales como de las prácticas sostenibles</t>
  </si>
  <si>
    <t>Talleres grupales sobre impactos ambientales de las prácticas agropecuarias convencionales</t>
  </si>
  <si>
    <t>Talleres grupales sobre funcionamiento de los sistemas productivos, como los agroforestales, silvopastoriles y otros</t>
  </si>
  <si>
    <t>Talleres grupales sobre condiciones agroecológicas necesarias para el éxito en la implementación de la tecnología</t>
  </si>
  <si>
    <t>Talleres grupales sobre beneficios ambientales y socioeconómicos derivados de la implementación de buenas prácticas agropecuarias sostenibles</t>
  </si>
  <si>
    <t>Formulación de un plan de incentivos a las prácticas productivas sostenibles</t>
  </si>
  <si>
    <t>Caracterización de productores en el área de influencia de la cuenca</t>
  </si>
  <si>
    <t>Formulación de un plan de mejoramiento de hábitat para comunidades localizadas en zonas aptas para uso residencial</t>
  </si>
  <si>
    <t>Identificar indicadores y variables de población afectada</t>
  </si>
  <si>
    <t>Revisión de fuentes de información secundaria, entre ellas los planes de vivienda</t>
  </si>
  <si>
    <t>Diseño de proceso de recolección de información primaria de población a reubicar</t>
  </si>
  <si>
    <t>Recolección de información primaria de población a reubicar</t>
  </si>
  <si>
    <t>Revisión, crítica y depuración de información de campo</t>
  </si>
  <si>
    <t>Tabulación y procesamiento de información de campo</t>
  </si>
  <si>
    <t>Análisis de información de campo y de las necesidades de la población a reubicar</t>
  </si>
  <si>
    <t>Elaboración de informes finales del plan de mejoramiento de hábitat</t>
  </si>
  <si>
    <t>Identificación de las determinantes ambientales para la Cuenca</t>
  </si>
  <si>
    <t>Socialización de los determinantes con las instituciones y comunidad local</t>
  </si>
  <si>
    <t>Representación espacial de las determinantes ambientales en el Sistema de información geográfico</t>
  </si>
  <si>
    <t xml:space="preserve">Documento técnico con las determinantes ambientales y recomendaciones para su incorporación en los instrumentos de planificación </t>
  </si>
  <si>
    <t>Entrega de determinantes y acompañamiento a la administración local para la incorporación de las determinantes en el proceso de revisión y ajuste del instrumentos de planificación</t>
  </si>
  <si>
    <t xml:space="preserve">Incorporación de determinantes ambientales POMCAs en los POT, EOT y PBNOT de los municipios que hacen parte de la Cuenca </t>
  </si>
  <si>
    <t>Capacitación ciudadana para la vigilancia, control y seguimiento de los recursos destinados a invertir</t>
  </si>
  <si>
    <t>Identificar indicadores y variables de población a capacitar</t>
  </si>
  <si>
    <t>Revisión de fuentes de información secundaria, entre ellas la información de las instituciones localizadas en la cuenca</t>
  </si>
  <si>
    <t>Diseño de proceso de recolección de información primaria de población a capacitar</t>
  </si>
  <si>
    <t>Recolección de información primaria de población a capacitar</t>
  </si>
  <si>
    <t>Análisis de información de campo y de las falencias de la población a capacitar</t>
  </si>
  <si>
    <t>Elaboración de informes de falencias de la población a capacitar y de las soluciones al problema</t>
  </si>
  <si>
    <t>Conformación de grupos de veeduría ciudadana</t>
  </si>
  <si>
    <t>Conformación de grupos de veeduría ambiental</t>
  </si>
  <si>
    <t>Apoyo a la comunidad para realizar el seguimiento de los recursos destinados a invertir</t>
  </si>
  <si>
    <t>Directrices para la con servación y el uso sostenible de las especies de fauna</t>
  </si>
  <si>
    <t>Talleres de socialización con instituciones y comunidad local</t>
  </si>
  <si>
    <t>Aprobación de la reglamentación del uso de la fauna y definición de periodos de veda y cotos de caza</t>
  </si>
  <si>
    <t>Establecimiento de mecanismo de control y vigilancia de las actividades de extracción y aprovechamiento de fauna</t>
  </si>
  <si>
    <t>Plan de acción para la conservación y priorización de proyectos para protección y recuperación de especies amenazadas</t>
  </si>
  <si>
    <t xml:space="preserve">Diseño de dos proyectos pilotos para la recuperación de la fauna </t>
  </si>
  <si>
    <t>Evaluación y seguimiento del proyecto</t>
  </si>
  <si>
    <t>Implementación de proyectos pilotos con participación de la comunidad</t>
  </si>
  <si>
    <t>Talleres de socialización</t>
  </si>
  <si>
    <t>Implementación de una estrategia de comunicación y divulgación de resultados e información a nivel local, a través del centros de centros de conservación ex situ y redes de información virtual</t>
  </si>
  <si>
    <t>Establecimiento de una nueva área protegida (AP) para la conservación de la biodiversidad</t>
  </si>
  <si>
    <t>Recopilación de información secundaria y primaria</t>
  </si>
  <si>
    <t>Selección del sitio candidato para establecer el AP</t>
  </si>
  <si>
    <t>Definición de los criterios para la delimitación del AP</t>
  </si>
  <si>
    <t>Delimitación espacial del área protegida</t>
  </si>
  <si>
    <t>Caracterización y diagnóstico del AP</t>
  </si>
  <si>
    <t>Zonificación del AP</t>
  </si>
  <si>
    <t>Definición de la zona de amortiguadora del AP</t>
  </si>
  <si>
    <t>Propuesta de reglamentación del AP</t>
  </si>
  <si>
    <t>Formulación de los lineamientos del plan de manejo del AP</t>
  </si>
  <si>
    <t>Aprobación del AP</t>
  </si>
  <si>
    <t>Recopilación de información secundaria e identificación de vacíos y necesidades de información</t>
  </si>
  <si>
    <t>Talleres de recopilación de información</t>
  </si>
  <si>
    <t>Estructurar el plan de investigación, priorizando las líneas temáticas de investigación, estrategias, programas y proyectos</t>
  </si>
  <si>
    <t>Talleres de expertos y socialización</t>
  </si>
  <si>
    <t>Priorizar los proyectos de investigación  a escala espacial y temporal</t>
  </si>
  <si>
    <t>Elaborar el plan de acción para la implementación del plan de investigación</t>
  </si>
  <si>
    <t>Estrategia financiera del plan de acción</t>
  </si>
  <si>
    <t>Adopción oficial y puesta en marcha del plan de acción</t>
  </si>
  <si>
    <t>Capacitación de auditores internos: poner en funcionamiento el programa de auditoría interna. Capacitando a un equipo de auditoría interna</t>
  </si>
  <si>
    <t>Auditoria de Registro. Auditoría externa para certificación</t>
  </si>
  <si>
    <t>Planificación: Análisis de la situación actual de conformidad con la norma y qué requisitos necesitarán ser atendidos</t>
  </si>
  <si>
    <t>Desarrollo: diseño y documentación de los procesos de conformidad de ISO, NTC GP1000 y MECI</t>
  </si>
  <si>
    <t>Capacitación de todos los empleados para trabajar con la norma ISO 9001 NTC GP1000 y MECI</t>
  </si>
  <si>
    <t>Fortalecimiento del sistema de calidad institucional</t>
  </si>
  <si>
    <t>Formulación del plan de investigación sobre la base natural de la Cuenca</t>
  </si>
  <si>
    <t>Capacitación y formación de los empleados a nivel de postgrado en sistemas de calidad ambiente y administración pública</t>
  </si>
  <si>
    <t>Identificar las necesidades de capacitación</t>
  </si>
  <si>
    <t>Diseño del programa de capacitación</t>
  </si>
  <si>
    <t>Evaluación del programa de capacitación</t>
  </si>
  <si>
    <t>Gestión de los residuos generados en la actividad productiva</t>
  </si>
  <si>
    <t>Diagnóstico</t>
  </si>
  <si>
    <t>Identificación y evaluación de alternativas de aprovechamiento</t>
  </si>
  <si>
    <t>Diseño de sistemas de aprovechamiento</t>
  </si>
  <si>
    <t>Consecución de recursos</t>
  </si>
  <si>
    <t>Construcción e implementación de sistemas de aprovechamiento</t>
  </si>
  <si>
    <t>Ampliación y mejoramiento en la calidad de servicios de agua potable y saneamiento básico</t>
  </si>
  <si>
    <t>Diagnóstico de agua potable y saneamiento básico en zonas urbanas y rurales (técnico, institucional, administrativo, ambiental)</t>
  </si>
  <si>
    <t>Identificación y evaluación de alternativas para captación, tratamiento y distribución de agua potable</t>
  </si>
  <si>
    <t>Identificación y evaluación de alternativas para el manejo de aguas residuales</t>
  </si>
  <si>
    <t>Identificación y evaluación de alternativas para el manejo de residuos sólidos</t>
  </si>
  <si>
    <t xml:space="preserve">Evaluación financiera </t>
  </si>
  <si>
    <t>Diseño de sistemas</t>
  </si>
  <si>
    <t>Construcción de obras e implementación de sistemas</t>
  </si>
  <si>
    <t>Fortalecimiento del sistema de información ambiental de la cuenca</t>
  </si>
  <si>
    <t>Diseño del Modelo de gestion de la información</t>
  </si>
  <si>
    <t>Plantear y Definir las politicas de gestion de la información</t>
  </si>
  <si>
    <t xml:space="preserve">Analisis y diseño de la plataforma tecnologica de la información </t>
  </si>
  <si>
    <t xml:space="preserve">Implementacion y pruebas de funcionalidad </t>
  </si>
  <si>
    <t>Administración y gestión ambiente de la plataforma tecnologica</t>
  </si>
  <si>
    <t>Campañas de sensibilización y capacitación</t>
  </si>
  <si>
    <t>Diagnostico y caracterizacion de las practicas agroindustriales con respecto al uso del agua</t>
  </si>
  <si>
    <t xml:space="preserve">Identificación de puntos criticos  y evaluación de alternativas </t>
  </si>
  <si>
    <t>Diseño e Implementación de las alternativas tecnologicas</t>
  </si>
  <si>
    <t>Sensibilizacion y capacitacion</t>
  </si>
  <si>
    <t>Gestión sostenible del uso del agua en la agroindustria</t>
  </si>
  <si>
    <t>Fortalecimiento de redes de monitoreo de la calidad del agua</t>
  </si>
  <si>
    <t>Diseño de la red de monitoreo</t>
  </si>
  <si>
    <t>Implementación de la red equipos, sensores y estrategias</t>
  </si>
  <si>
    <t>Implementacion de la oficina de modelacion e investigacion de la caldiad de agua</t>
  </si>
  <si>
    <t>Analisis de gestion y administracion de la red</t>
  </si>
  <si>
    <t>Formulación del plan de conservación de fauna para la Cuenca</t>
  </si>
  <si>
    <t>Socialización del proyecto con la comunidad</t>
  </si>
  <si>
    <t>Localización y delimitación de zonas de rondas a intervenir</t>
  </si>
  <si>
    <t>Selección de especies nativas, construcción de viveros y siebra de semillas</t>
  </si>
  <si>
    <t>Talleres de capacitación a las comunidades</t>
  </si>
  <si>
    <t>Limpieza de zonas, preparación y siembra de especies con apoyo de comunidades</t>
  </si>
  <si>
    <t>Delimitación de las áreas reforestadas y geoposicionamiento de las mismas</t>
  </si>
  <si>
    <t>Selección, estudio y delimitación de predios para compra</t>
  </si>
  <si>
    <t>Mantenimiento y seguimiento de las áreas reforestadas</t>
  </si>
  <si>
    <t>Socialización y evaluación de resultados</t>
  </si>
  <si>
    <t>Delimitación física, recuperación  y saneamiento de las rondas hídricas del río y principales afluentes</t>
  </si>
  <si>
    <t>27 (Dalia)</t>
  </si>
  <si>
    <t>Localización y delimitación de zonas del acuífero a intervenir</t>
  </si>
  <si>
    <t>Delimitación Física de las áreas de recarga de Acuíferos</t>
  </si>
  <si>
    <t>Identificación de zonas y localización de puntos para instalación de estaciones</t>
  </si>
  <si>
    <t>Selección de equipos, sistema de enlace y compra</t>
  </si>
  <si>
    <t>Geoposicionamiento, construcción de bases y soportes para equipos y cerramiento de las estaciones</t>
  </si>
  <si>
    <t>Instalaciòn y prueba de equipos y sistema  de enlace</t>
  </si>
  <si>
    <t>Mantenimiento de las estaciones</t>
  </si>
  <si>
    <t xml:space="preserve"> Instrumentación de cuencas para manejo y aprovechamiento controlado del recurso hídrico superficial y subterráneo</t>
  </si>
  <si>
    <t>Elaboración de cartografía base</t>
  </si>
  <si>
    <t>Análisis de antecedentes históricos</t>
  </si>
  <si>
    <t>Diagnóstico de las condiciones físicas</t>
  </si>
  <si>
    <t>Estudios básicos (geología, geomorfología, geotecnia, hidrología, hidrogeología, cobertura y uso del suelo)</t>
  </si>
  <si>
    <t>Evaluación de las amenazas (factores antrópicos, sísimicos y precipitación)</t>
  </si>
  <si>
    <t>Evaluación de la vulnerabilidad física, corporal y funcional</t>
  </si>
  <si>
    <t>Evaluación de riesgos</t>
  </si>
  <si>
    <t>Estudio de evaluación semi-cuantitativa de riesgos ambientales y tecnológicos (por lo menos a escala 1:25000)</t>
  </si>
  <si>
    <t xml:space="preserve">25 (Guilliam) </t>
  </si>
  <si>
    <t>Organización de la comunidad</t>
  </si>
  <si>
    <t>Reconocimiento físico de la cuenca</t>
  </si>
  <si>
    <t>Medición de lluvias y caudales</t>
  </si>
  <si>
    <t>Implementación y funcionamiento del sistema de alerta temprana</t>
  </si>
  <si>
    <t>Evaluación de la situación, difusión de la alerta y plan de emergencia</t>
  </si>
  <si>
    <t>Diseño de un sistema de alerta temprana</t>
  </si>
  <si>
    <t>Lineamientos para el ordenamiento y manejo forestal</t>
  </si>
  <si>
    <t>Formulación de los lineamientos para el turismo sostenible</t>
  </si>
  <si>
    <t>Formulación del programa de monitoreo de los ecosistemas, recursos naturales y las variables climáticas</t>
  </si>
  <si>
    <t>Indicador</t>
  </si>
  <si>
    <t>Porcentaje de Instituciones (públicas y privadas) coordinando planes de acción para la educación ambiental</t>
  </si>
  <si>
    <t>Porcentaje de comité de gestión ambiental comunitarios creados en la cuenca</t>
  </si>
  <si>
    <t>Número de funcionarios y líderes capacitados como gestores ambientales comunitarios</t>
  </si>
  <si>
    <t>Porcentaje de ejecución de los proyectos de educación ambiental participativa (PROCEDA) diseñados desde el comité de gestión ambiental comunitaria de la cuenca</t>
  </si>
  <si>
    <t>Número de organizaciones sociales locales empoderadas y capacitadas a través de las actividades del comité de gestión ambiental comunitaria de la cuenca</t>
  </si>
  <si>
    <t>Porcentaje de recursos asignados y ejecutados para el programa de educación ambiental, comunicación y participación comunitaria</t>
  </si>
  <si>
    <t>Número de PRAES apoyados y ejecutados</t>
  </si>
  <si>
    <t>Porcentaje de Instituciones certificadas en calidad</t>
  </si>
  <si>
    <t>Porcentaje de Instituciones con sistemas de información implementados</t>
  </si>
  <si>
    <t>Número de funcionarios capacitados a nivel de postgrados</t>
  </si>
  <si>
    <t>Porcentaje de personas en Necesidades Básicas Insatisfechas</t>
  </si>
  <si>
    <t>Índice de calidad agua</t>
  </si>
  <si>
    <t>Demanda Bioquímica de Oxigeno</t>
  </si>
  <si>
    <t>Rondas de cauces libres de ocupación y recuperadas en la cuenca baja y media</t>
  </si>
  <si>
    <t>Porcentaje de área de la cuenca con un índice de escasez alto</t>
  </si>
  <si>
    <t xml:space="preserve">Número de sectores productivos que implementen buenas prácticas agropecuarias ambientales a sus prácticas productivas </t>
  </si>
  <si>
    <t>Restauración  ecológica de bosques, rondas hídricas y nacederos</t>
  </si>
  <si>
    <t xml:space="preserve">24 (Guilliam) </t>
  </si>
  <si>
    <t>Tiempo de ejecucion (año)</t>
  </si>
  <si>
    <t>Proyecto</t>
  </si>
  <si>
    <t>No</t>
  </si>
  <si>
    <t>Programa</t>
  </si>
  <si>
    <t>Programas y proyectos</t>
  </si>
  <si>
    <t>Fuentes de Financiación Cuenca del Río Piedras</t>
  </si>
  <si>
    <t>Se refiere a la inversión de recursos encaminados a mejorar los índices de necesidades básicas insatisfechas en lo referente a agua y saneamiento básico.  Recursos destinados a mejorar la calidad de vida, teniendo en cuenta factores como la educación y la cultura, el empleo formal y un lugar de vivienda adecuado a las condiciones necesarias para el hábitat de las personas.</t>
  </si>
  <si>
    <t>Inversión Social</t>
  </si>
  <si>
    <t>El número de personas que se encuentra con alguna NBI en la zona rural del municipio de Santa Marta constituye al 49.72% del total de la población, en la zona rural del departamento del Magdalena la cifra corresponde al 64.68% del total de la población, y en la cabecera del departamento la cifra es del 40.08%.</t>
  </si>
  <si>
    <t>Alto número de personas con NBI</t>
  </si>
  <si>
    <t>Descripción del FC</t>
  </si>
  <si>
    <t>Factor de Cambio</t>
  </si>
  <si>
    <t>Impacto (Efecto en la sostenibilidad ambiental de la cuenca)</t>
  </si>
  <si>
    <t>Actividades – presiones que causa la situación</t>
  </si>
  <si>
    <t>Descripción de la Situación</t>
  </si>
  <si>
    <t>Síntesis diagnóstica (problemas, potencialidades)</t>
  </si>
  <si>
    <t>Componente Economico</t>
  </si>
  <si>
    <t>Planificación y Control Territorial </t>
  </si>
  <si>
    <t>Uso Inadecuado del Suelo</t>
  </si>
  <si>
    <t>Total Costos de Inversión</t>
  </si>
  <si>
    <t>La gobernanza ambiental se refiere al proceso donde se definen, se regulan y se implementan las reglas que determinan el control de acceso y uso de los recursos naturales, mediante la participación conjunta de diferentes actores sociales y la intervención de instituciones públicas y privadas en el territorio</t>
  </si>
  <si>
    <t>Gobernanza Ambiental</t>
  </si>
  <si>
    <t>Capital humano  organizado (JAC, Asociaciones)</t>
  </si>
  <si>
    <t>Permanente</t>
  </si>
  <si>
    <t>Transitorio</t>
  </si>
  <si>
    <t>Invasión de Rondas</t>
  </si>
  <si>
    <t>Desarticulación Institucional Ambiental</t>
  </si>
  <si>
    <t>Gestión ambiental</t>
  </si>
  <si>
    <t>Componente sociocultural</t>
  </si>
  <si>
    <t>Guilliam</t>
  </si>
  <si>
    <t>No se incrementa el porcentaje de áreas con asentamientos humanos</t>
  </si>
  <si>
    <t xml:space="preserve">%  de área de la cuenca con asentamientos humanos </t>
  </si>
  <si>
    <t>Área geográficamente definida que esta designada o regulada y gestionada para lograr específicos objetivos de conservación (CDB, Ley 165 de 1994).</t>
  </si>
  <si>
    <t>Desarrollo de  Asentamientos Humanos</t>
  </si>
  <si>
    <t>Deterioro de la estructura ecológica de la Cuenca</t>
  </si>
  <si>
    <t>V. PLANIFICACIÓN DEL TERRITORIO BAJO EL ENFOQUE ECOSISTÉMICO</t>
  </si>
  <si>
    <t>Transformación de Ecosistemas</t>
  </si>
  <si>
    <t>Deterioro de la cobertura vegetal por la ampliación de la frontera agropecuaria</t>
  </si>
  <si>
    <t>Componente Biotico</t>
  </si>
  <si>
    <t xml:space="preserve"> IV. Gestión, administración y ejecución integral y eficiente de  recursos para inversión social </t>
  </si>
  <si>
    <t>William</t>
  </si>
  <si>
    <t>Practicas productivas</t>
  </si>
  <si>
    <t>III. Gestión sostenible de las actividades productivas</t>
  </si>
  <si>
    <t>Prácticas productivas</t>
  </si>
  <si>
    <t>Asentamientos de población en zonas de alta amenazas por movimientos en masas.</t>
  </si>
  <si>
    <t>Educación ambiental</t>
  </si>
  <si>
    <t>II. Fortalecimiento de  la cultura ambiental y la participación ciudadana</t>
  </si>
  <si>
    <t>Educación Ambiental</t>
  </si>
  <si>
    <t>Igual</t>
  </si>
  <si>
    <t>Los problemas de inestabilidad de laderas (movimientos en masas) se cuentan entre las amenazas  naturales más destructivos de nuestro planeta, lo cual genera uno de los  mayores riesgos para la vida y bienes materiales de la población. Derrumbes, deslizamientos, flujos y movimientos complejos ocurren a menudo en la cuenca de los ríos. Cada año estos desastres ocasionan numerosas víctimas, heridos y damnificados, así como cuantiosas pérdidas económicas.</t>
  </si>
  <si>
    <t>Incremento de los fenómenos de Movimientos en masas por actividades antrópicas (deslizamientos, flujos de detritos, caídas de bloques y avalanchas) en la cuenca media y alta</t>
  </si>
  <si>
    <t>I. Fortalecimiento de las instituciones encargadas del manejo ambiental y definición de los mecanismos para la disminución del conflicto de uso de territorio</t>
  </si>
  <si>
    <t>Todos los instrumentos de planificación se encuentran en la fase de implementación, con una articulación total entre entidades de control y planificación. Disminuyendose el porcentaje de  área de la cuenca en conflicto severo de uso del territorio entre un  50% y 79%</t>
  </si>
  <si>
    <t>Existen instrumentos de planificación formulados mas no implementados</t>
  </si>
  <si>
    <t>Planificación y Control Territorial</t>
  </si>
  <si>
    <t>Costos de Estimados</t>
  </si>
  <si>
    <t>Tipo de Proyecto</t>
  </si>
  <si>
    <t>Proyectos</t>
  </si>
  <si>
    <t>Programas</t>
  </si>
  <si>
    <t xml:space="preserve">Estrategias </t>
  </si>
  <si>
    <t>Hipótesis 3</t>
  </si>
  <si>
    <t>Hipótesis 2</t>
  </si>
  <si>
    <t>Hipótesis 1</t>
  </si>
  <si>
    <t>Estado Presente</t>
  </si>
  <si>
    <t>VE</t>
  </si>
  <si>
    <t>Componente Geologico</t>
  </si>
  <si>
    <t xml:space="preserve">Acciones de regulación y ordenamiento para garantizar la sostenibilidad del recurso y la optimización de su uso, el que se deriva del ciclo hidrológico y de establecer interrelaciones entre diferentes componentes naturales y antrópicos. </t>
  </si>
  <si>
    <t>Gestión integral del recurso hídrico</t>
  </si>
  <si>
    <t>Gestión Ambiental</t>
  </si>
  <si>
    <t>Disponibilidad del Recurso Hídrico </t>
  </si>
  <si>
    <t>Gestión Integral del Recurso Hídrico</t>
  </si>
  <si>
    <t>El desarrollo de actividades agropecuarias productivas inapropiadas como la siembra en fuertes pendientes, zonas de grandes monocultivos, agricultura sin mucho control y poca tecnificación y especialmente la ganadería extensiva acompañada de la tala del bosque nativo y la quema en zonas altas de la cuenca, producen problemas de deforestación y erosión. Adicionalmente, la construcción de vías y estructuras para el cruce de las mismas ocasionan represamiento. Durante la época de lluvias cuando se incrementan los aportes por escorrentía y debido a las altas pendientes en la parte alta de la cuenca, con el incremento de humedad y la falta de cobertura vegetal el río arrastra los sedimentos y los deposita en la parte baja de la cuenca donde las pendientes son más suaves y las velocidades menores. El sedimento depositado disminuye la capacidad de transporte de agua en el cauce del río, provocando inundaciones en las zonas planas de la cuenca durante la época  de lluvias. También la mala disposición de residuos sólidos (basuras) contribuye a la sedimentación del cauce en la parte baja</t>
  </si>
  <si>
    <t>Inundaciones en las poblaciones de la Parte baja de la Cuenca</t>
  </si>
  <si>
    <t xml:space="preserve">Practicas productivas </t>
  </si>
  <si>
    <t>Contaminación del Recurso Hídrico en la cuenca media y baja</t>
  </si>
  <si>
    <t>(problemas, potencialidades)</t>
  </si>
  <si>
    <t>Actividades – presiones que causa la situación Generación de malos olores</t>
  </si>
  <si>
    <t>Síntesis diagnóstica</t>
  </si>
  <si>
    <t>Componente hidrico</t>
  </si>
  <si>
    <t>PLAZO</t>
  </si>
  <si>
    <t>COSTOS DE INVERSIÓN</t>
  </si>
  <si>
    <t>TIPO DE PROYECTO</t>
  </si>
  <si>
    <t>PROYECTOS</t>
  </si>
  <si>
    <t>PROGRAMAS</t>
  </si>
  <si>
    <t>ESTRATEGIAS SELECCIONADAS</t>
  </si>
  <si>
    <t>HIPOTESIS</t>
  </si>
  <si>
    <t>ESTADO PRESENTE</t>
  </si>
  <si>
    <t>INDICADOR</t>
  </si>
  <si>
    <t>Factores de Cambio</t>
  </si>
  <si>
    <t>Problemas y Potencialidades</t>
  </si>
  <si>
    <t>A. Fortalecimiento de la  coordinación interinstitucional para la educación ambiental</t>
  </si>
  <si>
    <t xml:space="preserve">B. Fortalecimiento del sistema de gestión </t>
  </si>
  <si>
    <t>2. Fortalecimiento del sistema de calidad institucional</t>
  </si>
  <si>
    <t>3. Fortalecimiento del sistema de gestión ambiental de la cuenca</t>
  </si>
  <si>
    <t>5. Educación Ambiental participativa</t>
  </si>
  <si>
    <t>VI. Gestión del Riesgo</t>
  </si>
  <si>
    <t>VII. Conservación de recursos hídrico</t>
  </si>
  <si>
    <t>Plazo (años)</t>
  </si>
  <si>
    <t>Año de inversión</t>
  </si>
  <si>
    <t>Fuente de inversión</t>
  </si>
  <si>
    <t xml:space="preserve">1. Articulación interinstitucional para educación ambiental </t>
  </si>
  <si>
    <t>6. Conformación, consolidacion y capacitación de comites de gestores ambientales comunitarios (red de gestores comunitarios)</t>
  </si>
  <si>
    <t>7. Coordinación institucional con los territorios etnicos</t>
  </si>
  <si>
    <t>8. Gestión de los residuos generados en la actividad productiva</t>
  </si>
  <si>
    <t>9. Gestión sostenible del uso del agua en la agroindustrial</t>
  </si>
  <si>
    <t>10. Capacitación e implementación de tecnologias sostrenibles para las actividades agropecuarias</t>
  </si>
  <si>
    <t>11. Formulación de un plan de incentivos a las practicas productivas sostenibles</t>
  </si>
  <si>
    <t>12. Ampliación y mejoramiento en la calidad de servicios de agua potable y saneamiento basico</t>
  </si>
  <si>
    <t>13. Formulación de un  plan de mejoramiento de habitat para comunidades localizadas en zonas aptas para uso residencial</t>
  </si>
  <si>
    <t>14. Evaluación de los mecanismos de gestión de salud y educación</t>
  </si>
  <si>
    <t>15. Capacitación ciudadana para la Vigilancia, control y seguimiento de los recursos destinados a invertir</t>
  </si>
  <si>
    <t>16. Incorporación de determinantes ambientales POMCAs en los POT, EOT y PBNOT de los municipios que hacen parte de la Cuenca</t>
  </si>
  <si>
    <t>17. Lineamientos para el ordenamiento y manejo forestal</t>
  </si>
  <si>
    <t>18. Formulación de los lineamientos para el turismo sostenible</t>
  </si>
  <si>
    <t>19. Restauración ecológica de bosques, rondas hídricas y nacederos</t>
  </si>
  <si>
    <t>20. Directrices para la conservación y el uso sostenible de las especies de fauna</t>
  </si>
  <si>
    <t>21. Sitios prioritarios  para la conservación de la biodiversidad</t>
  </si>
  <si>
    <t>22. Formulación del plan de investigación sobre la base natural de la Cuenca</t>
  </si>
  <si>
    <t>23. Formulación del programa de monitoreo de los ecosistemas, recursos naturales y las variables climáticas</t>
  </si>
  <si>
    <t>24. Estudio de evaluación detallada de riesgos ambientales y tecnologicos (por lo menos a escala 1:25000)</t>
  </si>
  <si>
    <t>25. Diseño  de un sistema de  alerta temprana</t>
  </si>
  <si>
    <t>26. Estudio demografico para la definición de zonas de expansión de urbana</t>
  </si>
  <si>
    <t>27. Delimitación física y Saneamiento de las rondas hídricas</t>
  </si>
  <si>
    <t>28. Delimitación fisca de las áreas de recarga de los acuiferos</t>
  </si>
  <si>
    <t>30. Instrumentación de cuencas para manejo y aprovechamiento controlado del recurso hídrico superficial y subterraneo.</t>
  </si>
  <si>
    <t>C. Educación Ambiental, comunicación y participación comunitaria</t>
  </si>
  <si>
    <t>E. Producción limpia de bienes de origen agropecuario</t>
  </si>
  <si>
    <t>F. Disminución de la pobreza y mejoramiento de la calidad de vida</t>
  </si>
  <si>
    <t>G. ORDENAMIENTO AMBIENTAL TERRITORIAL</t>
  </si>
  <si>
    <t>H. SOSTENIBILIDAD AMBIENTAL</t>
  </si>
  <si>
    <t>I. Manejo y Seguimiento de riesgos ambientales y tecnologicos y  Control integral de  Asentamientos Subnormales</t>
  </si>
  <si>
    <t>J. Recuperación,  mantenimiento y protección de las rondas hídricas y Acuiferos.</t>
  </si>
  <si>
    <t>K. Control, seguimiento  y monitoreo de l recurso hídrico</t>
  </si>
  <si>
    <t xml:space="preserve">Articulación interinstitucional para educación ambiental </t>
  </si>
  <si>
    <t>A. Programa de Fortalecimiento de la coordinación interinstitucional para la educación ambiental</t>
  </si>
  <si>
    <t xml:space="preserve">B. Programa de Fortalecimiento del sistema de gestión </t>
  </si>
  <si>
    <t>D. Programa de Apoyo y acompañamiento a los programas de comunidades etnicas</t>
  </si>
  <si>
    <t>F. Programa de Disminución de la pobreza  y mejoramiento de la calidad de vida</t>
  </si>
  <si>
    <t>J. Programa de Recuperación,  mantenimiento y protección de las rondas hídricas y Acuíferos</t>
  </si>
  <si>
    <t>28 (Dalia)</t>
  </si>
  <si>
    <t>29. Fortalecimiento de redes de monitoreo de la calidad del agua.</t>
  </si>
  <si>
    <t>K. Programa de Control, seguimiento y monitoreo del recurso hídrico</t>
  </si>
  <si>
    <t>30 (Dalia)</t>
  </si>
  <si>
    <t>C. Programa de Educación Ambiental, comunicación y participación comunitaria</t>
  </si>
  <si>
    <t>A</t>
  </si>
  <si>
    <t>B</t>
  </si>
  <si>
    <t>C</t>
  </si>
  <si>
    <t>D</t>
  </si>
  <si>
    <t>E</t>
  </si>
  <si>
    <t>F</t>
  </si>
  <si>
    <t>G</t>
  </si>
  <si>
    <t>H</t>
  </si>
  <si>
    <t>I</t>
  </si>
  <si>
    <t>J</t>
  </si>
  <si>
    <t>K</t>
  </si>
  <si>
    <t>Número de instrumentos formulados para el ordenamiento ambiental territorial y porcentaje de ejecución de los formulados</t>
  </si>
  <si>
    <t>D. Fortalecimiento de las relaciones sociales e institucionales con grupos étnicas presentes en la cuenca</t>
  </si>
  <si>
    <t>Porcentaje de diálogos interculturales para el fortalecimiento de las relaciones sociales e institucionales</t>
  </si>
  <si>
    <t xml:space="preserve">Fase de sensibilización  interinstitucional  </t>
  </si>
  <si>
    <t>Fase  de creación y consolidación del mecanismo para la articulación (unidad de apoyo técnico ambiental) de programas y proyectos ambientales para la educación ambiental</t>
  </si>
  <si>
    <t xml:space="preserve">Fase de implementación </t>
  </si>
  <si>
    <t>Caracterización demográfica</t>
  </si>
  <si>
    <t>Análisis de escenarios de crecimiento demográfico en el espacio</t>
  </si>
  <si>
    <t>Selección de tendencias de crecimiento demográfico más adecuadas</t>
  </si>
  <si>
    <t>Elaboración del plano de expansión urbana</t>
  </si>
  <si>
    <t>Generación de la línea base:  recopilación de información secundaria e inventario forestal</t>
  </si>
  <si>
    <t>Identificación de potencialidades de las áreas forestales</t>
  </si>
  <si>
    <t xml:space="preserve">Diagnóstico ambiental integral de las áreas forestales </t>
  </si>
  <si>
    <t>Zonificación para el manejo de las áreas forestales</t>
  </si>
  <si>
    <t>Definición de las condicionantes de manejo (uso principal, complementario, restringido y prohibido) y reglamentación de las áreas forestales</t>
  </si>
  <si>
    <t>Formulación de las estrategias de manejo de las áreas forestales: protección, recuperación y uso sostenible.</t>
  </si>
  <si>
    <t>Formulación de la estrategia de puesta en marcha, seguimiento y evaluación de implementación de los lineamientos de ordenamiento y manejo forestal</t>
  </si>
  <si>
    <t>Talleres de socialización con actores institucionales y comunidades</t>
  </si>
  <si>
    <t>Inventariar los sitios para la actividad turística de acuerdo con la zonificación de la Cuenca</t>
  </si>
  <si>
    <t>Caracterización biofísica y socioeconómica del área de estudio para el desarrollo del proyecto turístico</t>
  </si>
  <si>
    <t>Diagnóstico de oferta y demanda para el desarrollo de la actividad turística</t>
  </si>
  <si>
    <t>Zonificación de las actividades turísticas y reglamentación de usos permitidos y prohibidos</t>
  </si>
  <si>
    <t>Diseño e implementación de proyecto piloto</t>
  </si>
  <si>
    <t>Capacitacion empresarial a la comunidad local</t>
  </si>
  <si>
    <t>Porcentaje de ejecución de los instrumentos para la sostenibilidad ambiental.</t>
  </si>
  <si>
    <t>Diagnóstico del estado actual de las áreas de bosque objeto de restauración</t>
  </si>
  <si>
    <t>Definición de las estrategias de restauración a implementar (pasiva, activa y/o mixta)</t>
  </si>
  <si>
    <t xml:space="preserve">Establecimiento de Barreras (ecológicas y sociales) para la Restauración </t>
  </si>
  <si>
    <t>Talleres de participación con la comunidad</t>
  </si>
  <si>
    <t>Diseño de 3 proyectos pilotos para la implementación de programa de restauración de bosques, rondas hídricas y nacederos: parte alta, media y baja y definición de estrategias de financiación y co-manejo con la comunidad local.</t>
  </si>
  <si>
    <t>Selección de parcelas como áreas piloto de restauración y monitoreo con participación de la comunidad local</t>
  </si>
  <si>
    <t>Búsqueda y selección de especies nativas para la Restauración (fenología)</t>
  </si>
  <si>
    <t>Identificación y aislamiento de áreas clave para la Restauración</t>
  </si>
  <si>
    <t>Capacitación a la comunidad para el establecimiento de viveros (manejo de frutos, semillas y ensayos de germinación y crecimiento), estrategias para su manejo, monitoreo y acompañamiento en su implementación.</t>
  </si>
  <si>
    <t>Identificación y puesta en marcha de medidas para el control y eliminación de  presiones (antrópicas y naturales) que pongan en riesgo las acciones de restauración.</t>
  </si>
  <si>
    <r>
      <t>Definición e implementación de estrategia de revegetalización y restablecimiento de la zona riparía amortiguadora</t>
    </r>
    <r>
      <rPr>
        <i/>
        <sz val="9"/>
        <rFont val="Arial"/>
        <family val="2"/>
      </rPr>
      <t xml:space="preserve"> in situ</t>
    </r>
    <r>
      <rPr>
        <sz val="9"/>
        <rFont val="Arial"/>
        <family val="2"/>
      </rPr>
      <t>.</t>
    </r>
  </si>
  <si>
    <t>Diseño monitoreo componente- bosques teniendo en cuenta la zonificación, planes de manejo de áreas de manglar, áreas protegidas, y áreas de aprovechamiento.</t>
  </si>
  <si>
    <t>Diseño monitoreo componente espacial- cobertura de los ecosistemas.</t>
  </si>
  <si>
    <t>Diseño componente - dinámica de poblaciones de especies claves, incluyendo aves acuáticas, reptiles entre otras, que permitan evaluar alteraciones y cambios en las comunidades naturales.</t>
  </si>
  <si>
    <t>Diseño componente -recursos hidrobiológicos</t>
  </si>
  <si>
    <t>Diseño componente- hidrometereológico, incluye las variables climáticas que deberán ser definidas en conjunto con la autoridad en el tema el IDEAM.</t>
  </si>
  <si>
    <t>Revisión y ajuste de presupuesto según el plan de acción para el desarrollo de los programas de monitoreo por cada componente</t>
  </si>
  <si>
    <t>Estructuración y alimentación de las bases de datos correspondiente a cada uno de los monitoreos</t>
  </si>
  <si>
    <t>Crear del Sistema de información Geográfica (SIG) y alimentarlo con los resultados periódicos de cada monitoreo</t>
  </si>
  <si>
    <t>Ingresar los datos al Sistema nacional de información ambiental</t>
  </si>
  <si>
    <t>Áreas afectadas por Movimientos en masas y erosión (Porcentaje de áreas  afectadas por  movimientos en masa reportados y zonas de erosión cartografiadas  por unidad geográfica respecto al total de área de la cuenca ).</t>
  </si>
  <si>
    <t>A. Programa de Fortalecimiento de la  coordinación interinstitucional para la educación ambiental</t>
  </si>
  <si>
    <t>C. Programa de Educación Ambiental, comunicación y participación  comunitaria</t>
  </si>
  <si>
    <t>Estudio demografico para la definición de zonas de expansión de urbanas</t>
  </si>
  <si>
    <t>I. Programa de Manejo y Seguimiento  de riesgos ambientales y tecnologicos y  Control integral de  Asentamientos Subnormales</t>
  </si>
  <si>
    <t>H. Programa de Sostenibilidad ambiental</t>
  </si>
  <si>
    <t>Ximena</t>
  </si>
  <si>
    <t>G. Programa de Ordenamiento Ambiental  Territorial</t>
  </si>
  <si>
    <t>E. Programa de Producción limpia de bienes de origen agropecuario</t>
  </si>
  <si>
    <t>Proyecto de Educación Ambiental Participativa. 2 años</t>
  </si>
  <si>
    <t>Proyecto de conformación, consolidación y capacitación de comités de gestores ambientales comunitarios. 2 años</t>
  </si>
  <si>
    <t>Proyecto de Coordinación institucional con los territorios etnicos. 2 años</t>
  </si>
  <si>
    <t>Proyecto de Capacitación ciudadana para la vigilancia, control y seguimiento de los recursos destinados a invertir. 2 años</t>
  </si>
  <si>
    <t>Proyecto de Fortalecimiento del sistema de calidad institucional. 4 años</t>
  </si>
  <si>
    <t>Proyecto de Capacitación y formación de los empleados a nivel de postgrado en sistemas de calidad ambiente y administración pública . 4 años</t>
  </si>
  <si>
    <t>Proyecto de Gestión de los residuos generados en la actividad productiva. 8 años</t>
  </si>
  <si>
    <t>Proyecto de Gestión sostenible del uso del agua en la agroindustria. 4 años</t>
  </si>
  <si>
    <t>Proyecto de Capacitación e implementación de tecnologías sostenibles para las actividades agropecuarias. 5 años</t>
  </si>
  <si>
    <t>Proyecto de Formulación de un plan de incentivos a las prácticas productivas sostenibles. 1 año</t>
  </si>
  <si>
    <t>Proyecto de Ampliación y mejoramiento en la calidad de servicios de agua potable y saneamiento básico. 4 años</t>
  </si>
  <si>
    <t>Proyecto de Formulación de un plan de mejoramiento de hábitat para comunidades localizadas en zonas aptas para uso residencial. 1 año</t>
  </si>
  <si>
    <t>Proyecto de Evaluación de los mecanismos de gestión de salud y educación. 2 años</t>
  </si>
  <si>
    <t>Proyecto de Incorporación de determinantes ambientales POMCAs en los POT, EOT y PBNOT de los municipios que hacen parte de la Cuenca. 1 año</t>
  </si>
  <si>
    <t>Proyecto de Restauración  ecológica de bosques, rondas hídricas y nacederos. 10 años</t>
  </si>
  <si>
    <t>Proyecto de Directrices para la conservación y el uso sostenible de las especies de fauna. 5 años</t>
  </si>
  <si>
    <t>Proyecto de establecimiento de una nueva área protegida (AP) para la conservación de la biodiversidad. 2 años</t>
  </si>
  <si>
    <t>Proyecto de Formulación del plan de investigación sobre la base natural de la Cuenca. 2 años</t>
  </si>
  <si>
    <t>Proyecto de Formulación del programa de monitoreo de los ecosistemas, recursos naturales y las variables climáticas. 10 años</t>
  </si>
  <si>
    <t>Proyecto de Estudio de evaluación semi-cuantitativa de riesgos ambientales y tecnológicos (por lo menos a escala 1:25000). 2 años</t>
  </si>
  <si>
    <t>Proyecto de Diseño de un sistema de alerta temprana. 1 año</t>
  </si>
  <si>
    <t>Proyecto de Estudio demografico para la definición de zonas de expansión urbanas. 1 año</t>
  </si>
  <si>
    <t>Proyecto de Delimitación física, recuperación  y saneamiento de las rondas hídricas del río y principales afluentes. 4 años</t>
  </si>
  <si>
    <t>Proyecto de Delimitación Física de las áreas de recarga de Acuíferos. 4 años</t>
  </si>
  <si>
    <t>Proyecto de Instrumentación de cuencas para manejo y aprovechamiento controlado del recurso hídrico superficial y subterráneo. 4 años</t>
  </si>
  <si>
    <t>Proyecto de  Fortalecimiento de redes de monitoreo de la calidad del agua. 2 años</t>
  </si>
  <si>
    <t>Proyecto de Articulación interinstitucional para educación ambiental. 2 años</t>
  </si>
  <si>
    <t>Año 1</t>
  </si>
  <si>
    <t>Año 2</t>
  </si>
  <si>
    <t>Año 3</t>
  </si>
  <si>
    <t>Año 4</t>
  </si>
  <si>
    <t>Año 5</t>
  </si>
  <si>
    <t>Año 6</t>
  </si>
  <si>
    <t>Año 7</t>
  </si>
  <si>
    <t>Año 8</t>
  </si>
  <si>
    <t>Año 9</t>
  </si>
  <si>
    <t>Año 10</t>
  </si>
  <si>
    <t>Proyecto de Fortalecimiento del sistema de información ambiental de la cuenca. 2 años</t>
  </si>
  <si>
    <t>Proyecto de Lineamientos para el ordenamiento y manejo forestal. 10 años</t>
  </si>
  <si>
    <t>Proyecto de Formulación de los lineamientos para el turismo sostenible. 2 años</t>
  </si>
  <si>
    <t>Implementación del programa de capacitación durante toda la implementación del POMCA</t>
  </si>
  <si>
    <r>
      <t>Desarrollo de asentamientos humanos</t>
    </r>
    <r>
      <rPr>
        <sz val="11"/>
        <color theme="1"/>
        <rFont val="Calibri"/>
        <family val="2"/>
        <scheme val="minor"/>
      </rPr>
      <t> </t>
    </r>
  </si>
  <si>
    <r>
      <t>Transformación de Ecosiste</t>
    </r>
    <r>
      <rPr>
        <sz val="11"/>
        <color theme="1"/>
        <rFont val="Calibri"/>
        <family val="2"/>
        <scheme val="minor"/>
      </rPr>
      <t> </t>
    </r>
    <r>
      <rPr>
        <sz val="11"/>
        <color theme="1"/>
        <rFont val="Arial"/>
        <family val="2"/>
      </rPr>
      <t>mas</t>
    </r>
  </si>
  <si>
    <t xml:space="preserve">Nivel de empoderamiento de la sociedad civil frente al cumplimiento de las politicas ambientales y el uso sustentable de los recursos naturales.   </t>
  </si>
  <si>
    <t xml:space="preserve">Baja participación de las comunidades en el seguimiento de las políticas ambientales y en control a la implementación de prácticas productivas amigables con el medio ambiente y de uso sustentable de los recursos. </t>
  </si>
  <si>
    <t>Porcentaje de población capacitada en políticas ambientales, protección del medio ambiente y manejo de los recursos naturales menor al  25%</t>
  </si>
  <si>
    <t>Porcentaje de población capacitada en políticas ambientales, protección del medio ambiente y manejo de los recursos naturales entre el 25 y 80%</t>
  </si>
  <si>
    <t>Porcentaje de población capacitada en políticas ambientales, protección del medio ambiente y manejo de los recursos naturales  80 y 100%</t>
  </si>
  <si>
    <t>Porcentaje de población capacitada en políticas ambientales, protección del medio ambiente y manejo de los recursos naturales entre 80 y 100%</t>
  </si>
  <si>
    <t xml:space="preserve">D. Fortalecimiento de las relaciones sociales e institucionales con grupos étnicas presentes en la cuenca  </t>
  </si>
  <si>
    <t>ESCENARIO APUESTA</t>
  </si>
  <si>
    <t>4. Capacitación y formación de los empleados a nivel de postgrado en sistemas de calidad ambiente y administración publica</t>
  </si>
  <si>
    <t xml:space="preserve">17 (Ximena) </t>
  </si>
  <si>
    <t xml:space="preserve">18 (Ximena) </t>
  </si>
  <si>
    <t xml:space="preserve">19 (Ximena) </t>
  </si>
  <si>
    <t xml:space="preserve">23 (Ximena) </t>
  </si>
  <si>
    <t>Alcaldías municipales</t>
  </si>
  <si>
    <t xml:space="preserve">La educación ambiental acorde con el código de recursos naturales y del medio ambiente está referida a la formación y a la capacitación continua de la población, de tal manera que se permita mantener en la comunidad conocimiento y convicción suficiente sobre la necesidad de proteger el medio ambiente y de manejar bien los recursos naturales renovables,  además del adiestramiento en la identificación y manejo adecuado de residuos sólidos, líquidos y de sustancias nocivas al medio ambiente. 
La capacitación continua se refiere a la realización de jornadas ambientales con participación de la comunidad y de campañas de educación popular, en los medios urbanos y rurales según lo establecido en el decreto 1743 de 1994 del Ministerio de Educación
</t>
  </si>
  <si>
    <t xml:space="preserve">Las prácticas productivas se refieren  a los tipos de tecnologías que se utilizan en las actividades económicas que se desarrollan en la cuenca. Hace referencia a los procesos integrales de asistencia técnica directa rural, a los actores sobre cada sistema productivo desarrollado sobre la cuenca en cumplimiento de la Ley 607 de 2000.
Las buenas prácticas ambientales son un conjunto de recomendaciones prácticas, útiles y didácticas, que sirven para modificar o mejorar los comportamientos habituales, y están encaminadas a:
• Optimizar el consumo de recursos naturales: agua, energía, materias primas como la madera o los metales, etc.
• Disminuir la producción de sustancias contaminantes: emisiones de gases a la atmósfera, contaminación del suelo o de las aguas subterráneas, etc.
• Minimizar y gestionar adecuadamente los residuos que se producen durante la actividad.
Sensibilizar y educar ambientalmente tanto a los trabajadores como a los posibles usuarios.
</t>
  </si>
  <si>
    <t xml:space="preserve">El desarrollo de asentamientos humanos está referido al proceso de poblamiento del territorio, ya sea en zonas urbanas o rurales o en zonas aptas o no aptas para tal fin, teniendo en cuenta el riesgo que las  características biofísicas del territorio ocupado o poblado  representan para garantizar la calidad de vida de sus habitantes.
Para la planificación y ordenamiento de una cuenca hidrográfica el desarrollo de asentamientos humanos se comporta como un factor de cambio toda vez que su carácter adecuado o inadecuado, podría impactar positiva o negativamente el equilibrio ecosistemico de la cuenca.
</t>
  </si>
  <si>
    <t>La gestión ambiental, en este contexto, se conceptualiza como el conjunto de medidas técnicas y de gestión que tienen que adelantar las diferentes entidades gubernamentales y no gubernamentales con injerencia sobre la cuenca para asegurar que las diferentes acciones   encaminadas a  la prevención, control y descontaminación del  medio ambiente, principalmente de los cuerpos de agua, se ejecuten completamente en conformidad con la legislación ambiental vigente.</t>
  </si>
  <si>
    <t>La gestión ambiental, en este contexto, se conceptualiza como el conjunto de medidas técnicas y de gestión que tienen que adelantar las diferentes entidades gubernamentales y no gubernamentales con injerencia sobre la cuenca para asegurar que las diferentes acciones   encaminadas a  la prevención, control y descontaminación del  medio ambiente, principalmente de los cuerpos de agua, se ejecuten completamente en conformidad con la legislación ambiental vigente</t>
  </si>
  <si>
    <t>Suelo con aptitud productiva</t>
  </si>
  <si>
    <t>Dada por el manejo agroecológico del suelo y la nutrición vegetal, a través de procesos que intervienen en la rizosfera y que caracterizan la interrelación suelo-planta, y como respuesta al preocupante deterioro ambiental ocasionado por la agricultura intensiva y el uso de equipo y sustancias de efectos nocivos</t>
  </si>
  <si>
    <t xml:space="preserve">Conversión de los bosques a otro tipo de uso de la tierra, o la reducción de la cubierta de copa, a menos del límite del 10 por ciento.
La deforestación implica la pérdida permanente de la cubierta de bosque e implica la transformación en otro uso de la tierra. Dicha pérdida puede ser causada y mantenida por inducción humana o perturbación natural. La deforestación incluye áreas de bosque convertidas a la agricultura, pasto, reservas de aguas y áreas urbanas (FAO, 2001).
</t>
  </si>
  <si>
    <t>Consumo de recursos naturales y no renovables</t>
  </si>
  <si>
    <t>Consumir se refiere a la utilización de comestibles u otros bienes para satisfacer necesidades o deseos de las personas (RAE, 2012). Se aplica el concepto al uso de los bienes naturales de los ecosistemas (agua, flora, fauna, suelos, minerales) y al intercambio de estos y de sus servicios ambientales entre diferentes consumidores (consumidor individual, empresa, estado) (MAVDT, 2010).</t>
  </si>
  <si>
    <t>Áreas forestales para el abastecimiento de agua a la cuenca</t>
  </si>
  <si>
    <t>En la cuenca se presentan 20% de áreas  con cobertura forestal (bosques, bosques fragmentados, zonas glaciares) que se incrementa en la parte media - alta de la cuenca, los cuales a través de un manejo adecuado pueden contribuir al servicio de abastecimiento de agua a la cuenca.</t>
  </si>
  <si>
    <t xml:space="preserve">Bajo nivel de información
Difícil acceso 
Dificultades de orden público
</t>
  </si>
  <si>
    <t xml:space="preserve">Aumento de la oferta hídrica para la Cuenca
Aumento de la cobertura vegetal
Disminución de la sedimentación en la parte baja de la Cuenca
</t>
  </si>
  <si>
    <t>Gestión áreas protegidas</t>
  </si>
  <si>
    <t>Zonas de la cuenca que pueden constituir bancos de germoplasma con potencial para la reforestación y repoblamiento en otros sectores de la cuenca</t>
  </si>
  <si>
    <t>Algunas de los ecosistemas estratégicos de la Cuenca que presentan buen estado de conservación, se localizan dentro de las áreas del SPNN, y fuera de este, representando reservas biológicas de fauna y flora. Estos lugares que deberán ser destinados a la conservaciónde la diversidad genética de especies silvestres de fauna y flora y como áreas fuente de semillas de especies nativas para las actividades de reforestación y repoblamiento dentro de los sectores en recuperación o restauración de la cuenca</t>
  </si>
  <si>
    <t>La dinámica de las áreas ha sido diversa y dirigida por los actores locales hacia el desarrollo socioeconómico, y seguridad alimentaria, lo cual ha conllevado  la tala de bosques,  cambios en la dinámica de la cobertura vegetal, colonización, incremento de áreas de cultivo y potreros para ganadería.  Pocos incentivos económicos y discontinuidad en los programas de apoyo institucional para tal fin. Dificultades de orden público</t>
  </si>
  <si>
    <t>Recuperación de la biodiversidad de la cuenca, y la estructura ecológica de la misma. Aumento de hábitats y recuperación de poblaciones de fauna.  Mayor participación local en el manejo y protección de la Cuenca con posibles beneficios económicos.</t>
  </si>
  <si>
    <t>Áreas de alta importancia para la conservación biológica y cultural de la Cuenca, que reúnen criterios para ser consideradas como sitios prioritarios de conservación</t>
  </si>
  <si>
    <t>Dada la ubicación geográfica de la cuenca con relación a la Sierra Nevada de Santa Marta, en la cuenca se presentan sitios de alta importancia para la conservación biológica y cultural de la Cuenca, que no están incluidos dentro del SPNN, y que reúnen criterios (singularidad, rareza, diversidad de especies, representatividad, vulnerabilidad de especies) para ser consideradas como sitios prioritarios de conservación y posibles nuevas áreas protegidas</t>
  </si>
  <si>
    <t>Inadecuadas vías de acceso, escasa planificación territorial para la conservación. Bajo acompañamiento de entidades ambientales a las comunidades locales para el desarrollo de estrategias de conservación in situ.</t>
  </si>
  <si>
    <t>Recuperación de la biodiversidad de la cuenca, y la estructura ecológica de la misma.  Vinculación de la sociedad civil en la conservación de la cuenca. Conservación de ecosistemas estratégicos, aumento de bienes y servicios ambientales, conciencia ambiental</t>
  </si>
  <si>
    <t>Zonas y áreas con paisajes naturales de alto potencial turístico y ecoturístico en la cuenca</t>
  </si>
  <si>
    <t>Dada la importancia ecológica y belleza paisajística, algunas lagunas, áreas de bosques, márgenes de los ríos y zonas de páramo de la cuenca se presentan como áreas que podría ser utilizadas y/o adecuadas para el fomento y desarrollo del ecoturismo o turismo sostenible (partes bajas) teniendo en cuenta la capacidad de carga de la misma.</t>
  </si>
  <si>
    <t>Baja capacitación de la comunidad local, escasos incentivos económicos, bajo acompañamiento institucional, escasa infraestructura de servicios, deficientes vías de acceso.</t>
  </si>
  <si>
    <t>Uso sostenible, valoración y aprovechamiento de los atractivos turísticos, Integración de los sectores de la cuenca alta con la parte baja mediante vías de acceso, mayor oferta de empleo, beneficios económicos, capacitación y desarrollo empresarial en la zona. Conciencia y apropiación de los valores naturales y culturales</t>
  </si>
  <si>
    <t>Implementación de un esquema de PSA- Pagos por servicios ambientales</t>
  </si>
  <si>
    <t>Reconocer en el bosque, el potencial de proveer Servicios Ambientales Hídricos y, a partir de ello, proponer la implantación participativa de sistemas de Pago por Servicios Ambientales (PSA)+ que contribuyan al mantenimiento de áreas de cultivo (para seguridad alimentaria y aprovechamiento sostenible) bajo sombra, como sistema agroproductivo comunitario y de la biodiversidad contenida en los mismos.</t>
  </si>
  <si>
    <t>Bajo conocimiento en el tema a nivel local. Bajo acompañamiento institucional en capacitación y seguimiento, baja capacidad local y organización para su implementación</t>
  </si>
  <si>
    <t>Recuperación de suelos, aumento de cobertura vegetal, recuperación de la biodiversidad, y la estructura ecológica de la cuenca. Beneficios económicos locales</t>
  </si>
  <si>
    <t xml:space="preserve">Se trata del proceso en el que intervienen actores del orden político, social, económico y técnico en aras de orientar un uso y ocupación sostenibles del espacio, que promueva el desenvolvimiento humano a la par del progreso nacional.
No obstante, por muchos años el crecimiento y ocupación territorial ha estado marcado por la proliferación de construcciones fuera del marco legal establecido, violando normas urbanísticas, arquitectónicas e, incluso, de convivencia.
</t>
  </si>
  <si>
    <t>Escenario Apuesta</t>
  </si>
  <si>
    <t>Instrumentos de Planificación formulados que se encuentran en fase de implementación.</t>
  </si>
  <si>
    <t>Existen instrumentos de planificación formulados pero no implementados, y también existen instrumentos de planificación formulados  y en fase de implementación.</t>
  </si>
  <si>
    <t xml:space="preserve">Existen instrumentos de planificación formulados e implementados parcialmente, y también existen instrumentos de planificación formulados y no implementados. </t>
  </si>
  <si>
    <t>Todos los instrumentos de planificación formulados se encuentran en la fase de implementación.</t>
  </si>
  <si>
    <t xml:space="preserve">Articulación entre las instituciones  de control ambiental  y planificación territorial. </t>
  </si>
  <si>
    <t>Algunas instituciones de control ambiental y planificación territorial trabajan articuladamente y otras no.</t>
  </si>
  <si>
    <t xml:space="preserve">Todas las entidades de control ambiental y planificación territorial trabajan articuladamente. </t>
  </si>
  <si>
    <t>Ninguna de las instituciones de control ambiental y planificación territorial trabajan articuladamente</t>
  </si>
  <si>
    <t>Se disminuye el porcentaje de área de la cuenca en conflicto severo de uso del territorio entre un 50% y 79%</t>
  </si>
  <si>
    <t>Se disminuye el porcentaje de área de la cuenca en conflicto severo de uso del territorio entre un 80% y 100%</t>
  </si>
  <si>
    <t>Sectores productivos que implementen buenas prácticas ambientales en sus actividades productivas.</t>
  </si>
  <si>
    <t>Menos del 30% de los sectores productivos implementen buenas prácticas ambientales en sus actividades productivas</t>
  </si>
  <si>
    <t>Que entre el 31-50% de los sectores productivos implementen buenas prácticas ambientales en sus actividades productivas</t>
  </si>
  <si>
    <t>Que entre el 51-70% de los sectores productivos implementen buenas prácticas ambientales en sus actividades productivas.</t>
  </si>
  <si>
    <t>Porcentaje de habitantes en Necesidades Básicas Insatisfechas</t>
  </si>
  <si>
    <t>Entre 31 y 60% de habitantes con Necesidades Básicas Insatisfechas en el futuro</t>
  </si>
  <si>
    <t>Entre 61 y 80% de habitantes con Necesidades Básicas Insatisfechas en el futuro</t>
  </si>
  <si>
    <t>Entre 10 y 30% de habitantes con Necesidades Básicas Insatisfechas en el futuro</t>
  </si>
  <si>
    <t>Porcentaje de cobertura de bosque</t>
  </si>
  <si>
    <t>25% de la cobertura de bosques (bosque, ripario y fragmentado)</t>
  </si>
  <si>
    <t>Que se mantenga el porcentaje actual: 25%</t>
  </si>
  <si>
    <t>Que disminuya al 20%</t>
  </si>
  <si>
    <t>Aumenta a un 35%</t>
  </si>
  <si>
    <t>Porcentaje (extensión) de la cuenca dedicada a la producción agrícola y pecuaria (sin incluir misceláneos y asociados a bosque fragmentado)</t>
  </si>
  <si>
    <t>25% dedicada a la producción agrícola y pecuaria</t>
  </si>
  <si>
    <t>Se mantiene el % actual de la cuenca dedicada a la Producción agrícola y pecuaria</t>
  </si>
  <si>
    <t>Entre un 20 y 40% de la cuenca dedicada a la producción agrícola y pecuaria</t>
  </si>
  <si>
    <t>Entre un 40 y 60% de la cuenca dedicada a la producción agrícola y pecuaria</t>
  </si>
  <si>
    <t>Porcentaje de cobertura de acueducto y manejo de aguas residuales en zonas rurales</t>
  </si>
  <si>
    <t>Acceso a agua potable mayor 15% y Manejo de agua residuales 5%</t>
  </si>
  <si>
    <t>Cobertura de acceso a agua potable y manejo de aguas residuales menor al 15%</t>
  </si>
  <si>
    <t>Cobertura de acceso a agua potable y manejo de aguas residuales entre 15% y 60%</t>
  </si>
  <si>
    <t>Cobertura de acceso a agua potable y manejo de aguas residuales entre 60% y 100%</t>
  </si>
  <si>
    <t>Rondas de cauces libres de ocupación en la cuenca baja</t>
  </si>
  <si>
    <t>40% a 50% rondas recuperadas y protegidas</t>
  </si>
  <si>
    <t>70% a 90% rondas recuperadas y protegidas</t>
  </si>
  <si>
    <t>&lt;30%</t>
  </si>
  <si>
    <t>Entre 10 - 30%</t>
  </si>
  <si>
    <t>Entre 30 - 50%</t>
  </si>
  <si>
    <t>Mayor de 50%</t>
  </si>
  <si>
    <t>Cobertura de recolección y disposición adecuada de residuos sólidos</t>
  </si>
  <si>
    <t>Cobertura media a nivel urbano y baja a nivel rural</t>
  </si>
  <si>
    <t>En zona urbana menos de 50% y en zona rural: entre 0 y 40%</t>
  </si>
  <si>
    <t>En zona urbana entre 50% y 80% y en zona rural: entre 40 y 70%</t>
  </si>
  <si>
    <t>En zona urbana mayor de  80% y en zona rural: mayor de 70%</t>
  </si>
  <si>
    <t>Índice de calidad de agua</t>
  </si>
  <si>
    <t>Buena</t>
  </si>
  <si>
    <t>Buena (ICA entre 71 y 90)</t>
  </si>
  <si>
    <t>Medio (ICA entre 51 y 70)</t>
  </si>
  <si>
    <t>Excelente (ICA entre 91 y 100)</t>
  </si>
  <si>
    <t>• Entre el 51-70% de los sectores productivos implementan buenas prácticas ambientales en sus actividades productivas</t>
  </si>
  <si>
    <t>• Más del 70% de los habitantes de la cuenca tienen sus necesidades básicas satisfechas</t>
  </si>
  <si>
    <t>• Porcentaje de Cobertura de Bosque (bosque, bosque ripario y fragmentado) aumenta a un 35% y entre un 20 y 40% del área de la cuenca está dedicada a la producción agrícola y pecuaria</t>
  </si>
  <si>
    <t>• Rondas recuperadas y protegidas  entre el 80 % y el 100%. Porcentaje de área de la cuenca con un índice de escasez alto Entre 0 - 30 %. Índice de calidad de agua del río bueno y cobertura  de acceso a agua potable y manejo de aguas residuales  entre 60 y 100%. En la zona urbana la cobertura en manejo de residuos sólidos es mayor al 80% y en la zona rural mayor al 70%.</t>
  </si>
  <si>
    <t xml:space="preserve">• Vertimiento inadecuado de aguas negras, residuos líquidos y sólidos urbanos y desechos de la construcción.
• Alteración de las condiciones sedimentológicas e hidrogeológicas causadas por el régimen de lluvias de la zona. 
• Deforestación, erosión.
</t>
  </si>
  <si>
    <t xml:space="preserve">• Metamorfosis y pérdida de la biodiversidad acuática.
• Generación de malos olores.
• Deterioro de la calidad del agua utilizada para recreación turística. 
</t>
  </si>
  <si>
    <t xml:space="preserve">De acuerdo al decreto 2115 de 2007 los niveles de coliformes fecales superan los límites establecido por la normatividad, a lo referente a características microbiológicas del agua para consumo humano, debido a que en la cuenca media (E1) y baja (E2) presentan valores de 930 NMP/100 ml y 2400 NMP/100 ml respectivamente; de igual forma la cuenca baja (E2) no cumple con las características físicas del agua para consumo humano al sobrepasar los valores máximos aceptables para el parámetros de turbiedad al tener más de 2 UNT.
Acorde al decreto 1594 de 1984  la cuenca media (E1) sobrepasa los criterios de calidad admisibles para la destinación del recurso para fines recreativos mediante contacto primario por la presencia del alto contenido de Coliformes fecales (930 NMP/100 ml) y Coliformes totales (1500 NMP/100 ml), presentándose el mismo caso en la cuenca baja (E2) por el alto valor de Coliformes fecales (2400 NMP/100 ml) y Coliformes totales (4600 NMP/100 ml).
</t>
  </si>
  <si>
    <t xml:space="preserve">• Uso Inadecuado del suelo
• Demanda de tierras para cultivo y pastos
• Inadecuado manejo de residuos
• Sitios inadecuados para la ubicación de viviendas e infraestructura
• Tala selectiva de bosques y deforestación
</t>
  </si>
  <si>
    <t xml:space="preserve">• Cambios en la configuración paisajística.
• Fragmentación de los bosques y deterioro de la cobertura vegetal
• Alteración del Hábitat
• Deterioro de la calidad agrológica de los suelos
• Sedimentación de los cuerpos de agua
• Pérdidas de ecosistemas, fauna y flora
• Limitaciones en los espacios de recreación de las personas
• Limitaciones en el desarrollo de las actividades  económicas
</t>
  </si>
  <si>
    <t>El recurso hídrico superficial de la cuenca del río Fundación es abundante y genera bienes y servicios ambientales;  es factor importante para el suministro y abastecimiento de agua de la población, especialmente para el municipio de Fundación y demás municipios vecinos. Los caudales superficiales que aporta la cuenca están ligados a las condiciones climáticas locales y a las características propias de la misma en cuanto a condiciones de elevación sobre el nivel del mar y cercanía con la Sierra Nevada de Santa Marta. El caudal y los niveles en el cauce siguen un ciclo anual unimodal  con menores caudales y niveles del río entre enero y abril, y un período de niveles altos de agosto a noviembre; el rango de caudales promedio por escorrentía para el punto medio de la cuenca varía  entre 651m3/s y 954m3/s, para lluvias con período de retorno de 2 a 10 años  y  para la parte baja de la cuenca varía entre 123m3/s y 181m3/s indicando la importancia de la cuenca alta para la conservación del recurso</t>
  </si>
  <si>
    <t xml:space="preserve">• Falta de recursos
• Poca coordinación Institucional
</t>
  </si>
  <si>
    <t xml:space="preserve">• Mejor calidad de vida 
• Mejores ingresos por producción
• Riesgo de agotar el recurso  si no se usa adecuadamente, incrementando el Índice de escasez
</t>
  </si>
  <si>
    <t xml:space="preserve">• Deforestación y quema
• Construcción de carretables sin obras de mitigación
• Construcción inadecuada de Viviendas localizadas en taludes
• Explotación de canteras artesanales
</t>
  </si>
  <si>
    <t xml:space="preserve">• Peligro de deslizamientos, flujos de detritos y caídas de bloques, avalanchas
• Viviendas  y vías colapsadas y destruidas.
• Víctimas, heridos y damnificados. 
• Impacto sobre las actividades económicas.
• Impactos negativos en la calidad del suelo, agua y aire
• Impactos negativos sobre la fauna y la flora de la cuenca.
</t>
  </si>
  <si>
    <t>La inadecuada localización de los asentamientos humanos es una de los factores que explica la alta y creciente vulnerabilidad a los desastres que se advierte a nivel mundial, y son los asentamientos humanos informales los que por lo general tienen esa condición</t>
  </si>
  <si>
    <t xml:space="preserve">• Desempleo, fuentes de ingreso cercanos a estas zonas.
• Desplazamiento forzado.
• Falta de planes de viviendas
</t>
  </si>
  <si>
    <t xml:space="preserve">• Viviendas  y vías colapsadas y destruidas.
• Víctimas, heridos y damnificados. 
• Impacto sobre las actividades económicas
</t>
  </si>
  <si>
    <t xml:space="preserve">• Falta de apoyo institucional a través de proyectos productivos alternativos.
• Débil presencia de la autoridad ambiental.
• Débil sentido de pertenencia e interés de la población por el recurso suelo.
• Falta de conocimiento y capacitación de las organizaciones de productores.
• Presencia de agro inversionistas propiciadores de monocultivos comerciales
</t>
  </si>
  <si>
    <t xml:space="preserve">• Mejoramiento de la calidad de vida de los habitantes de las zonas de influencia.
• Asociación de productores agropecuarios y agroindustriales de la región.
• Comunidad en general
</t>
  </si>
  <si>
    <t>Las crecientes demandas de territorios agrícolas, el mal manejo a las diferentes actividades productivas y  crecimiento poblacional, ha generado un deterioro ambiental en la cuenca, que ha impactado de manera directa, a la cobertura boscosa (bosque denso alto, ripario) que existen de manera natural y es hábitat de especies amenazadas. De estas actividades productivas que se dan de manera incontrolada, es en especial la extracción de especies forestales, la cual se ejerce de  manera ilegal (excluyendo las plantaciones forestales), para satisfacer la creciente demanda de madera a nivel local y regional. Lo que en consecuencia resulta, en la fragmentación y pérdida parcial o total de la cobertura vegetal de la cuenca del río Fundación.</t>
  </si>
  <si>
    <t xml:space="preserve">• Falta de implementación de la planeación y ordenamiento forestal en la cuenca
• Control y vigilancia parte de las autoridades competentes a nivel local y departamental.
• Conflictos del uso del suelo (incompatibilidad del uso actual y el uso recomendado)
</t>
  </si>
  <si>
    <t xml:space="preserve">• Fragmentación de bosques y cobertura asociada
• Perdida de hábitats
• Transformación de los ecosistemas originales.
• Perdida del recurso hídrico
• Perdida de los bienes y servicios ambientales
</t>
  </si>
  <si>
    <t>En la mayoría de sectores que componen la cuenca, se ha registrado un manejo inadecuado de los recursos naturales (ausencia de buenas prácticas ambientales), así como el aprovechamiento intensivo por parte de los sectores productivos que allí se registran, lo que en consecuencia ha llevado al deterioro y al desequilibrio de la dinámica ecosistémica, lo cual favorece al incremento de los fenómenos asociados al cambio climático. Algunas actividades como la extracción de recursos forestales, captación del recurso hídrico, y caza y tráfico de fauna silvestre, que en la mayoría de casos se da de manera ilegal; son las que históricamente han conllevado a la transformación de los paisajes naturales de la cuenca</t>
  </si>
  <si>
    <t xml:space="preserve">• Falta de implementación de buenas prácticas ambientales para los sectores productivos
• Ausencia de planificación para el aprovechamiento de los recursos naturales
• Extracción de materiales forestales de manera ilegal
• Desviación y captación de agua para cultivos
• Cacería y comercialización de especies cinegéticas (consumo).
</t>
  </si>
  <si>
    <t xml:space="preserve">• Alteración de la dinámica ecosistémica
• Pérdida de hábitats
• Alteración del microclima
• Disminución de la biodiversidad
• Perdida de los bienes y servicios ambientales
• Deterioro ambiental de la cuenca
</t>
  </si>
  <si>
    <t xml:space="preserve">En la cuenca Río Fundación existe un grupo numeroso y representativo de actores (entidades públicas, gremios, comunidad organizada y ONG) que han desplegado acciones encaminadas a mitigar su deterioro ambiental. Sin embargo,  estos esfuerzos materializados en diversos planes, programas y proyectos no evidencian impactos significativos frente a las problemática ambientales actuales.
La presencia del estado es fragmentada y desarticulada en diversos entes territoriales e instituciones de diferentes niveles (local, departamental, regional y nacional), cada uno de los cuales presentan propuestas de intervención y ordenamiento desarticulados e incluso, competencias sobrepuestas y contradictorias. En este mismo sentido, la fugacidad de los programas estatales y la insuficiencia de inversiones públicas en el área rural, reducen aún más el control y seguimiento a los procesos por parte de las autoridades locales y regionales.
</t>
  </si>
  <si>
    <t xml:space="preserve">• Inadecuada concertación interinstitucional en el diseño y ejecución de programas de educación ambiental participativos.
• Insuficiente disponibilidad de recursos financieros para el desarrollo de proyectos de educación ambiental y recuperación de los ecosistemas.
• Limitación de recursos humanos, económicos y tecnológicos de las autoridades ambientales para atender los requerimientos de una eficiente gestión ambiental local
• Insuficiente articulación entre los actores (institucionales y organizaciones de la sociedad civil) para aprovechar los recursos y capacidades.
• Existencia de una multiplicidad de disposiciones normativas y operativas de orden nacional, regional y municipal.
</t>
  </si>
  <si>
    <t xml:space="preserve">• Deterioro de los recursos naturales (agua, suelo, especies) 
• Conflictos de intereses entre los actores que tienen presencia en el territorio
• Débil sentido de pertenencia de la población hacia el recurso hídrico
• Múltiples estrategias de intervención (desde el sector privado y público) determinadas por los intereses particulares.
• Débil gestión de recursos y capacitación para la comunidad desde las organizaciones sociales.
• Debilidad en los programas de educación ambiental.
• Debilidad de programas y proyectos de impacto socio ambiental.
• Desconfianza y poca credibilidad por parte de los actores sociales hacia las entidades del estado (perdida de la reputación e imagen).
</t>
  </si>
  <si>
    <t>La cuenca del Río Fundación, se encuentra fundamentalmente ocupada por pastos, ganadería y cultivos forestales comerciales especialmente teca, que han ido restando cada vez mayor superficie a las masas forestales autóctonas, de manera que solo es posible encontrar masas forestales en el entorno de los principales cauces fluviales, evidentemente localizado en la parte media baja y media de la cuenca</t>
  </si>
  <si>
    <t>La demanda de tierras con aptitud agrícola, está en pastoreo extensivo permanente y cultivos forestales comerciales como la Teca, lo que generan impactos negativos sobre un uso sostenible del suelo</t>
  </si>
  <si>
    <t xml:space="preserve">• Perdida de formaciones vegetales autóctonas.
• Perdida de hábitat faunísticos.
• Cambios en la configuración paisajística
</t>
  </si>
  <si>
    <t xml:space="preserve">• Viviendas inadecuadas
• Viviendas con hacinamiento crítico
• Viviendas con servicios inadecuados
• Viviendas con alta dependencia económica
• Viviendas con niños en edad escolar que no asisten a la escuela
</t>
  </si>
  <si>
    <t xml:space="preserve">• Vulnerabilidad a enfermedades infecciosas
• Baja productividad laboral
• Conflictividad social e intrafamiliar
• No hay mejoramiento socioeconómico transgeneracional (se perpetua la condición de pobreza)
</t>
  </si>
  <si>
    <t xml:space="preserve">• Debilidad en las redes sociales.
• No hay sentido de pertenencia.
• Falta de gestión de la organizaciones.
• Escazas oportunidades de formación en educación comunitaria lo que obstaculiza la participación en asuntos locales, municipales y regionales.
</t>
  </si>
  <si>
    <t xml:space="preserve">• Empoderamiento de la población, incrementando su capacidad de gestión, autogestión y cogestión. 
• Participación comunitaria activa que permite promover la capacidad de negociación y autogestión  de sus organizaciones. 
• El respeto por los conocimientos y saberes, afirmando la identidad de grupo con su cultura y sus tradiciones.
• Promoción de espacios de concertación, diálogos y pactos como estrategias de desarrollo.
</t>
  </si>
  <si>
    <t xml:space="preserve">Las prácticas productivas está referido a los tipos de tecnologías que se utilizan en las actividades económicas que se desarrollan en la cuenca. Hace referencia a los Las prácticas productivas se refieren  a los tipos de tecnologías que se utilizan en las actividades económicas que se desarrollan en la cuenca. Hace referencia a los procesos integrales de asistencia técnica directa rural, a los actores sobre cada sistema productivo desarrollado sobre la cuenca en cumplimiento de la Ley 607 de 2000.
Las buenas prácticas ambientales son un conjunto de recomendaciones prácticas, útiles y didácticas, que sirven para modificar o mejorar los comportamientos habituales, y están encaminadas a:
• Optimizar el consumo de recursos naturales: agua, energía, materias primas como la madera o los metales, etc.
• Disminuir la producción de sustancias contaminantes: emisiones de gases a la atmósfera, contaminación del suelo o de las aguas subterráneas, etc.
• Minimizar y gestionar adecuadamente los residuos que se producen durante la actividad.
Sensibilizar y educar ambientalmente tanto a los trabajadores como a los posibles usuarios.
</t>
  </si>
  <si>
    <t>Fuentes de Financiación Cuenca del Río Fundación</t>
  </si>
  <si>
    <t xml:space="preserve">Existencia de población localizada en zonas de alta y moderada amenazas  por movimientos en masas, inundación. </t>
  </si>
  <si>
    <t>Si existen poblaciones localizadas en zonas de  amenazas alta y moderada a movimientos en masas e inundación</t>
  </si>
  <si>
    <t>No hay población localizada en zona de  amenazas alta y moderada a movimientos en masas e inundación</t>
  </si>
  <si>
    <t>Entre el 30% y el 50% de la población se encuentra localizada en zona de  amenazas alta y moderada a movimientos en masas e inundación</t>
  </si>
  <si>
    <t>Menos del 3%</t>
  </si>
  <si>
    <t>Porcentaje de área de la cuenca con  asentamientos humanos entre 3% y 5%.</t>
  </si>
  <si>
    <t>Porcentaje de área de la cuenca con  asentamientos humanos entre 6% y 7%.</t>
  </si>
  <si>
    <t>Existencia de área de la cuenca en conflicto severo del uso del territorio</t>
  </si>
  <si>
    <t>Si existe</t>
  </si>
  <si>
    <t>El capital social se convierte en una herramienta indispensable para el desarrollo de las comunidades; este capital social lo constituyen las organizaciones de base, los líderes innatos y las entidades gubernamentales y no gubernamentales. Estos actores se caracterizan por trabajar de manera coordinada, bajo un ambiente de seguridad, correspondencia y unión; convirtiéndolos  en un factor decisivo para el cambio.
En la cuenca del rio Fundación, además de otros actores, las Juntas de Acción Comunal, JAC, integran un valioso capital social con interés para trabajar en la sostenibilidad y ordenamiento del territorio. Por lo tanto, se requiere  empoderarlas mediante el fortalecimiento organizacional</t>
  </si>
  <si>
    <t>• No hay población localizada en zona de  amenazas alta y moderada a movimientos en masas e inundación  y el porcentaje del área de la cuenca con asentamientos humanos se incrementa entre un 3% y 5%.</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</si>
</sst>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quot;$&quot;\ * #,##0.00_);_(&quot;$&quot;\ * \(#,##0.00\);_(&quot;$&quot;\ * &quot;-&quot;??_);_(@_)"/>
    <numFmt numFmtId="165" formatCode="_(* #,##0.00_);_(* \(#,##0.00\);_(* &quot;-&quot;??_);_(@_)"/>
    <numFmt numFmtId="166" formatCode="_(&quot;$&quot;\ * #,##0_);_(&quot;$&quot;\ * \(#,##0\);_(&quot;$&quot;\ * &quot;-&quot;??_);_(@_)"/>
    <numFmt numFmtId="167" formatCode="0.0%"/>
    <numFmt numFmtId="168" formatCode="_(* #,##0_);_(* \(#,##0\);_(* &quot;-&quot;??_);_(@_)"/>
  </numFmts>
  <fonts count="41" x14ac:knownFonts="1">
    <font>
      <sz val="11"/>
      <color theme="1"/>
      <name val="Calibri"/>
      <family val="2"/>
      <scheme val="minor"/>
    </font>
    <font>
      <sz val="11"/>
      <color theme="1"/>
      <name val="Calibri"/>
      <family val="2"/>
      <scheme val="minor"/>
    </font>
    <font>
      <sz val="8"/>
      <color rgb="FF000000"/>
      <name val="Arial"/>
      <family val="2"/>
    </font>
    <font>
      <sz val="8"/>
      <color theme="1"/>
      <name val="Arial"/>
      <family val="2"/>
    </font>
    <font>
      <sz val="8"/>
      <name val="Arial"/>
      <family val="2"/>
    </font>
    <font>
      <sz val="8"/>
      <color rgb="FFFF0000"/>
      <name val="Arial"/>
      <family val="2"/>
    </font>
    <font>
      <b/>
      <sz val="11"/>
      <color theme="1"/>
      <name val="Calibri"/>
      <family val="2"/>
      <scheme val="minor"/>
    </font>
    <font>
      <b/>
      <sz val="11"/>
      <color indexed="8"/>
      <name val="Calibri"/>
      <family val="2"/>
    </font>
    <font>
      <sz val="9"/>
      <color indexed="8"/>
      <name val="Arial"/>
      <family val="2"/>
    </font>
    <font>
      <b/>
      <sz val="9"/>
      <color indexed="8"/>
      <name val="Arial"/>
      <family val="2"/>
    </font>
    <font>
      <sz val="9"/>
      <name val="Arial"/>
      <family val="2"/>
    </font>
    <font>
      <b/>
      <i/>
      <sz val="11"/>
      <color theme="1"/>
      <name val="Calibri"/>
      <family val="2"/>
      <scheme val="minor"/>
    </font>
    <font>
      <sz val="11"/>
      <color rgb="FF000000"/>
      <name val="Arial"/>
      <family val="2"/>
    </font>
    <font>
      <sz val="11"/>
      <color rgb="FF000000"/>
      <name val="Calibri"/>
      <family val="2"/>
      <scheme val="minor"/>
    </font>
    <font>
      <sz val="11"/>
      <color theme="1"/>
      <name val="Arial"/>
      <family val="2"/>
    </font>
    <font>
      <sz val="11"/>
      <name val="Calibri"/>
      <family val="2"/>
      <scheme val="minor"/>
    </font>
    <font>
      <sz val="8"/>
      <color theme="6" tint="-0.249977111117893"/>
      <name val="Arial"/>
      <family val="2"/>
    </font>
    <font>
      <sz val="9"/>
      <name val="Calibri"/>
      <family val="2"/>
      <scheme val="minor"/>
    </font>
    <font>
      <sz val="10"/>
      <name val="Arial"/>
      <family val="2"/>
    </font>
    <font>
      <i/>
      <sz val="9"/>
      <name val="Arial"/>
      <family val="2"/>
    </font>
    <font>
      <b/>
      <sz val="12"/>
      <color theme="1"/>
      <name val="Calibri"/>
      <family val="2"/>
      <scheme val="minor"/>
    </font>
    <font>
      <sz val="12"/>
      <color theme="1"/>
      <name val="Calibri"/>
      <family val="2"/>
      <scheme val="minor"/>
    </font>
    <font>
      <sz val="11"/>
      <color rgb="FF000000"/>
      <name val="Wingdings"/>
      <charset val="2"/>
    </font>
    <font>
      <sz val="12"/>
      <color rgb="FF000000"/>
      <name val="Calibri"/>
      <family val="2"/>
      <scheme val="minor"/>
    </font>
    <font>
      <sz val="12"/>
      <name val="Arial"/>
      <family val="2"/>
    </font>
    <font>
      <sz val="12"/>
      <color theme="1"/>
      <name val="Arial"/>
      <family val="2"/>
    </font>
    <font>
      <sz val="12"/>
      <color rgb="FF000000"/>
      <name val="Arial"/>
      <family val="2"/>
    </font>
    <font>
      <b/>
      <i/>
      <sz val="11"/>
      <name val="Calibri"/>
      <family val="2"/>
      <scheme val="minor"/>
    </font>
    <font>
      <sz val="8"/>
      <color theme="9"/>
      <name val="Arial"/>
      <family val="2"/>
    </font>
    <font>
      <sz val="11"/>
      <color theme="9"/>
      <name val="Calibri"/>
      <family val="2"/>
      <scheme val="minor"/>
    </font>
    <font>
      <sz val="9"/>
      <color theme="9"/>
      <name val="Arial"/>
      <family val="2"/>
    </font>
    <font>
      <b/>
      <sz val="20"/>
      <color theme="0"/>
      <name val="Calibri"/>
      <family val="2"/>
      <scheme val="minor"/>
    </font>
    <font>
      <b/>
      <sz val="14"/>
      <color theme="0"/>
      <name val="Arial"/>
      <family val="2"/>
    </font>
    <font>
      <b/>
      <sz val="22"/>
      <color theme="0"/>
      <name val="Calibri"/>
      <family val="2"/>
      <scheme val="minor"/>
    </font>
    <font>
      <sz val="10"/>
      <color theme="1"/>
      <name val="Arial"/>
      <family val="2"/>
    </font>
    <font>
      <sz val="9"/>
      <color theme="1"/>
      <name val="Arial"/>
      <family val="2"/>
    </font>
    <font>
      <b/>
      <sz val="9"/>
      <color theme="0"/>
      <name val="Arial"/>
      <family val="2"/>
    </font>
    <font>
      <sz val="9"/>
      <color rgb="FF000000"/>
      <name val="Arial"/>
      <family val="2"/>
    </font>
    <font>
      <b/>
      <sz val="11"/>
      <color theme="0"/>
      <name val="Calibri"/>
      <family val="2"/>
      <scheme val="minor"/>
    </font>
    <font>
      <sz val="11"/>
      <name val="Arial"/>
      <family val="2"/>
    </font>
    <font>
      <b/>
      <sz val="12"/>
      <color theme="0"/>
      <name val="Calibri"/>
      <family val="2"/>
      <scheme val="minor"/>
    </font>
  </fonts>
  <fills count="7">
    <fill>
      <patternFill patternType="none"/>
    </fill>
    <fill>
      <patternFill patternType="gray125"/>
    </fill>
    <fill>
      <patternFill patternType="solid">
        <fgColor rgb="FF92D050"/>
        <bgColor indexed="64"/>
      </patternFill>
    </fill>
    <fill>
      <patternFill patternType="solid">
        <fgColor rgb="FFFFFF00"/>
        <bgColor indexed="64"/>
      </patternFill>
    </fill>
    <fill>
      <patternFill patternType="solid">
        <fgColor indexed="22"/>
        <bgColor indexed="64"/>
      </patternFill>
    </fill>
    <fill>
      <patternFill patternType="solid">
        <fgColor rgb="FF00B050"/>
        <bgColor indexed="64"/>
      </patternFill>
    </fill>
    <fill>
      <patternFill patternType="solid">
        <fgColor theme="0" tint="-0.249977111117893"/>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top/>
      <bottom style="thin">
        <color indexed="64"/>
      </bottom>
      <diagonal/>
    </border>
    <border>
      <left style="thin">
        <color indexed="64"/>
      </left>
      <right style="thin">
        <color indexed="64"/>
      </right>
      <top/>
      <bottom/>
      <diagonal/>
    </border>
  </borders>
  <cellStyleXfs count="4">
    <xf numFmtId="0" fontId="0" fillId="0" borderId="0"/>
    <xf numFmtId="164" fontId="1" fillId="0" borderId="0" applyFont="0" applyFill="0" applyBorder="0" applyAlignment="0" applyProtection="0"/>
    <xf numFmtId="9" fontId="1" fillId="0" borderId="0" applyFont="0" applyFill="0" applyBorder="0" applyAlignment="0" applyProtection="0"/>
    <xf numFmtId="165" fontId="1" fillId="0" borderId="0" applyFont="0" applyFill="0" applyBorder="0" applyAlignment="0" applyProtection="0"/>
  </cellStyleXfs>
  <cellXfs count="321">
    <xf numFmtId="0" fontId="0" fillId="0" borderId="0" xfId="0"/>
    <xf numFmtId="0" fontId="2" fillId="0" borderId="1" xfId="0" applyFont="1" applyBorder="1"/>
    <xf numFmtId="166" fontId="3" fillId="0" borderId="1" xfId="1" applyNumberFormat="1" applyFont="1" applyBorder="1"/>
    <xf numFmtId="0" fontId="3" fillId="0" borderId="1" xfId="0" applyFont="1" applyBorder="1"/>
    <xf numFmtId="166" fontId="3" fillId="0" borderId="1" xfId="0" applyNumberFormat="1" applyFont="1" applyBorder="1"/>
    <xf numFmtId="9" fontId="3" fillId="0" borderId="1" xfId="2" applyFont="1" applyBorder="1"/>
    <xf numFmtId="0" fontId="3" fillId="0" borderId="0" xfId="0" applyFont="1"/>
    <xf numFmtId="0" fontId="3" fillId="0" borderId="0" xfId="0" applyFont="1" applyBorder="1"/>
    <xf numFmtId="0" fontId="2" fillId="0" borderId="1" xfId="0" applyFont="1" applyBorder="1" applyAlignment="1">
      <alignment wrapText="1"/>
    </xf>
    <xf numFmtId="0" fontId="3" fillId="0" borderId="1" xfId="0" applyFont="1" applyBorder="1" applyAlignment="1">
      <alignment wrapText="1"/>
    </xf>
    <xf numFmtId="0" fontId="2" fillId="0" borderId="0" xfId="0" applyFont="1" applyBorder="1" applyAlignment="1">
      <alignment wrapText="1"/>
    </xf>
    <xf numFmtId="166" fontId="3" fillId="0" borderId="0" xfId="1" applyNumberFormat="1" applyFont="1" applyBorder="1"/>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xf>
    <xf numFmtId="0" fontId="3" fillId="2" borderId="1" xfId="0" applyFont="1" applyFill="1" applyBorder="1" applyAlignment="1">
      <alignment horizontal="center"/>
    </xf>
    <xf numFmtId="0" fontId="3" fillId="2" borderId="1" xfId="0" applyFont="1" applyFill="1" applyBorder="1" applyAlignment="1">
      <alignment horizontal="center" wrapText="1"/>
    </xf>
    <xf numFmtId="0" fontId="3" fillId="2" borderId="1" xfId="0" applyFont="1" applyFill="1" applyBorder="1"/>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166" fontId="3" fillId="0" borderId="0" xfId="0" applyNumberFormat="1" applyFont="1" applyBorder="1"/>
    <xf numFmtId="166" fontId="3" fillId="0" borderId="0" xfId="1" applyNumberFormat="1" applyFont="1"/>
    <xf numFmtId="167" fontId="3" fillId="0" borderId="1" xfId="2" applyNumberFormat="1" applyFont="1" applyBorder="1"/>
    <xf numFmtId="166" fontId="4" fillId="0" borderId="1" xfId="1" applyNumberFormat="1" applyFont="1" applyBorder="1"/>
    <xf numFmtId="166" fontId="4" fillId="0" borderId="1" xfId="0" applyNumberFormat="1" applyFont="1" applyBorder="1"/>
    <xf numFmtId="9" fontId="3" fillId="0" borderId="1" xfId="2" applyNumberFormat="1" applyFont="1" applyBorder="1"/>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0" borderId="0" xfId="0" applyFont="1" applyBorder="1" applyAlignment="1">
      <alignment vertical="center"/>
    </xf>
    <xf numFmtId="0" fontId="3" fillId="0" borderId="0" xfId="0" applyFont="1" applyBorder="1" applyAlignment="1">
      <alignment horizontal="center" vertical="center"/>
    </xf>
    <xf numFmtId="0" fontId="3" fillId="0" borderId="0" xfId="0" applyFont="1" applyFill="1"/>
    <xf numFmtId="0" fontId="3" fillId="0" borderId="1" xfId="0" applyFont="1" applyFill="1" applyBorder="1"/>
    <xf numFmtId="166" fontId="3" fillId="0" borderId="1" xfId="0" applyNumberFormat="1" applyFont="1" applyFill="1" applyBorder="1"/>
    <xf numFmtId="9" fontId="3" fillId="0" borderId="1" xfId="2" applyNumberFormat="1" applyFont="1" applyFill="1" applyBorder="1"/>
    <xf numFmtId="0" fontId="2" fillId="0" borderId="1" xfId="0" applyFont="1" applyFill="1" applyBorder="1" applyAlignment="1">
      <alignment wrapText="1"/>
    </xf>
    <xf numFmtId="166" fontId="4" fillId="0" borderId="1" xfId="1" applyNumberFormat="1" applyFont="1" applyFill="1" applyBorder="1"/>
    <xf numFmtId="166" fontId="3" fillId="0" borderId="1" xfId="1" applyNumberFormat="1" applyFont="1" applyFill="1" applyBorder="1"/>
    <xf numFmtId="0" fontId="3" fillId="0" borderId="1" xfId="0" applyFont="1" applyFill="1" applyBorder="1" applyAlignment="1">
      <alignment wrapText="1"/>
    </xf>
    <xf numFmtId="166" fontId="4" fillId="0" borderId="1" xfId="0" applyNumberFormat="1" applyFont="1" applyFill="1" applyBorder="1"/>
    <xf numFmtId="0" fontId="3" fillId="0" borderId="0" xfId="0" applyFont="1" applyFill="1" applyBorder="1" applyAlignment="1">
      <alignment horizontal="center" vertical="center"/>
    </xf>
    <xf numFmtId="0" fontId="3" fillId="0" borderId="0" xfId="0" applyFont="1" applyFill="1" applyBorder="1"/>
    <xf numFmtId="166" fontId="4" fillId="0" borderId="0" xfId="0" applyNumberFormat="1" applyFont="1" applyFill="1" applyBorder="1"/>
    <xf numFmtId="166" fontId="4" fillId="0" borderId="0" xfId="0" applyNumberFormat="1" applyFont="1" applyBorder="1"/>
    <xf numFmtId="9" fontId="3" fillId="0" borderId="0" xfId="2" applyFont="1" applyBorder="1"/>
    <xf numFmtId="0" fontId="3" fillId="0" borderId="0" xfId="0" applyFont="1" applyAlignment="1">
      <alignment horizontal="center" vertical="center" wrapText="1"/>
    </xf>
    <xf numFmtId="0" fontId="5" fillId="0" borderId="0" xfId="0" applyFont="1" applyAlignment="1">
      <alignment horizontal="center" vertical="center" wrapText="1"/>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166" fontId="4" fillId="0" borderId="1" xfId="1" applyNumberFormat="1" applyFont="1" applyBorder="1" applyAlignment="1">
      <alignment wrapText="1"/>
    </xf>
    <xf numFmtId="166" fontId="3" fillId="0" borderId="1" xfId="1" applyNumberFormat="1" applyFont="1" applyBorder="1" applyAlignment="1">
      <alignment wrapText="1"/>
    </xf>
    <xf numFmtId="0" fontId="3" fillId="0" borderId="0" xfId="0" applyFont="1" applyAlignment="1">
      <alignment wrapText="1"/>
    </xf>
    <xf numFmtId="0" fontId="4" fillId="0" borderId="0" xfId="0" applyFont="1" applyAlignment="1">
      <alignment vertical="center" wrapText="1"/>
    </xf>
    <xf numFmtId="0" fontId="3" fillId="0" borderId="0" xfId="0" applyFont="1" applyAlignment="1">
      <alignment vertical="center" wrapText="1"/>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5" fillId="0" borderId="0" xfId="0" applyFont="1" applyAlignment="1">
      <alignment vertical="center"/>
    </xf>
    <xf numFmtId="9" fontId="3" fillId="0" borderId="0" xfId="2" applyNumberFormat="1" applyFont="1" applyBorder="1"/>
    <xf numFmtId="0" fontId="4" fillId="0" borderId="0" xfId="0" applyFont="1" applyBorder="1" applyAlignment="1">
      <alignment horizontal="center" vertical="center" wrapText="1"/>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4" fillId="0" borderId="0" xfId="0" applyFont="1" applyFill="1" applyAlignment="1">
      <alignment vertical="center" wrapText="1"/>
    </xf>
    <xf numFmtId="0" fontId="5" fillId="0" borderId="0" xfId="0" applyFont="1" applyFill="1"/>
    <xf numFmtId="0" fontId="5" fillId="0" borderId="0" xfId="0" applyFont="1" applyFill="1" applyAlignment="1">
      <alignment vertical="center" wrapText="1"/>
    </xf>
    <xf numFmtId="0" fontId="5" fillId="0" borderId="0" xfId="0" applyFont="1" applyFill="1" applyBorder="1" applyAlignment="1">
      <alignment horizontal="center" wrapText="1"/>
    </xf>
    <xf numFmtId="0" fontId="3" fillId="0" borderId="0" xfId="0" applyFont="1" applyBorder="1" applyAlignment="1">
      <alignment horizontal="center" vertical="center"/>
    </xf>
    <xf numFmtId="0" fontId="5" fillId="0" borderId="0" xfId="0" applyFont="1" applyAlignment="1">
      <alignment horizontal="center" vertical="center" wrapText="1"/>
    </xf>
    <xf numFmtId="0" fontId="5" fillId="0" borderId="0" xfId="0" applyFont="1" applyBorder="1" applyAlignment="1">
      <alignment horizontal="center" vertical="center" wrapText="1"/>
    </xf>
    <xf numFmtId="0" fontId="5" fillId="0" borderId="0" xfId="0" applyFont="1"/>
    <xf numFmtId="0" fontId="5" fillId="0" borderId="0" xfId="0" applyFont="1" applyBorder="1"/>
    <xf numFmtId="166" fontId="5" fillId="0" borderId="0" xfId="0" applyNumberFormat="1" applyFont="1" applyBorder="1"/>
    <xf numFmtId="166" fontId="5" fillId="0" borderId="0" xfId="1" applyNumberFormat="1" applyFont="1" applyBorder="1"/>
    <xf numFmtId="0" fontId="0" fillId="0" borderId="0" xfId="0" applyAlignment="1">
      <alignment horizontal="center"/>
    </xf>
    <xf numFmtId="0" fontId="0" fillId="0" borderId="0" xfId="0" applyAlignment="1">
      <alignment horizontal="center" vertical="center"/>
    </xf>
    <xf numFmtId="0" fontId="7" fillId="0" borderId="0" xfId="0" applyFont="1" applyAlignment="1">
      <alignment horizontal="center"/>
    </xf>
    <xf numFmtId="0" fontId="0" fillId="0" borderId="0" xfId="0" applyFill="1"/>
    <xf numFmtId="0" fontId="8" fillId="4" borderId="1" xfId="0" applyFont="1" applyFill="1" applyBorder="1" applyAlignment="1">
      <alignment horizontal="center" vertical="center"/>
    </xf>
    <xf numFmtId="0" fontId="0" fillId="0" borderId="1" xfId="0" applyBorder="1" applyAlignment="1">
      <alignment wrapText="1"/>
    </xf>
    <xf numFmtId="0" fontId="0" fillId="0" borderId="1" xfId="0" applyBorder="1" applyAlignment="1">
      <alignment vertical="center" wrapText="1"/>
    </xf>
    <xf numFmtId="166" fontId="0" fillId="0" borderId="1" xfId="1" applyNumberFormat="1" applyFont="1" applyBorder="1"/>
    <xf numFmtId="166" fontId="0" fillId="0" borderId="1" xfId="1" applyNumberFormat="1" applyFont="1" applyBorder="1" applyAlignment="1">
      <alignment vertical="center" wrapText="1"/>
    </xf>
    <xf numFmtId="166" fontId="0" fillId="0" borderId="0" xfId="0" applyNumberFormat="1"/>
    <xf numFmtId="0" fontId="6" fillId="0" borderId="1" xfId="0" applyFont="1" applyBorder="1"/>
    <xf numFmtId="0" fontId="0" fillId="0" borderId="1" xfId="0" applyFont="1" applyFill="1" applyBorder="1"/>
    <xf numFmtId="166" fontId="0" fillId="0" borderId="1" xfId="0" applyNumberFormat="1" applyFont="1" applyFill="1" applyBorder="1"/>
    <xf numFmtId="9" fontId="0" fillId="0" borderId="1" xfId="2" applyFont="1" applyFill="1" applyBorder="1"/>
    <xf numFmtId="167" fontId="0" fillId="0" borderId="1" xfId="2" applyNumberFormat="1" applyFont="1" applyFill="1" applyBorder="1"/>
    <xf numFmtId="0" fontId="6" fillId="0" borderId="1" xfId="0" applyFont="1" applyFill="1" applyBorder="1" applyAlignment="1">
      <alignment horizontal="center" wrapText="1"/>
    </xf>
    <xf numFmtId="0" fontId="6" fillId="0" borderId="1" xfId="0" applyFont="1" applyFill="1" applyBorder="1" applyAlignment="1">
      <alignment horizontal="center"/>
    </xf>
    <xf numFmtId="0" fontId="11" fillId="0" borderId="1" xfId="0" applyFont="1" applyFill="1" applyBorder="1"/>
    <xf numFmtId="166" fontId="11" fillId="0" borderId="1" xfId="0" applyNumberFormat="1" applyFont="1" applyFill="1" applyBorder="1"/>
    <xf numFmtId="9" fontId="11" fillId="0" borderId="1" xfId="2" applyFont="1" applyFill="1" applyBorder="1"/>
    <xf numFmtId="0" fontId="0" fillId="0" borderId="0" xfId="0" applyBorder="1" applyAlignment="1">
      <alignment vertical="center"/>
    </xf>
    <xf numFmtId="0" fontId="6" fillId="0" borderId="1" xfId="0" applyFont="1" applyBorder="1" applyAlignment="1">
      <alignment horizontal="center"/>
    </xf>
    <xf numFmtId="0" fontId="0" fillId="0" borderId="0" xfId="0" applyBorder="1" applyAlignment="1">
      <alignment horizontal="center" vertical="center"/>
    </xf>
    <xf numFmtId="166" fontId="8" fillId="0" borderId="1" xfId="1" applyNumberFormat="1" applyFont="1" applyFill="1" applyBorder="1" applyAlignment="1">
      <alignment horizontal="center" vertical="center"/>
    </xf>
    <xf numFmtId="0" fontId="0" fillId="0" borderId="0" xfId="0" applyBorder="1"/>
    <xf numFmtId="0" fontId="7" fillId="0" borderId="0" xfId="0" applyFont="1" applyBorder="1" applyAlignment="1">
      <alignment horizontal="center" vertical="center"/>
    </xf>
    <xf numFmtId="3" fontId="0" fillId="0" borderId="0" xfId="0" applyNumberFormat="1" applyBorder="1" applyAlignment="1">
      <alignment horizontal="center" vertical="center" wrapText="1"/>
    </xf>
    <xf numFmtId="0" fontId="7" fillId="0" borderId="0" xfId="0" applyFont="1" applyFill="1" applyBorder="1" applyAlignment="1">
      <alignment horizontal="center" vertical="center"/>
    </xf>
    <xf numFmtId="3" fontId="0" fillId="0" borderId="0" xfId="0" applyNumberFormat="1" applyBorder="1"/>
    <xf numFmtId="0" fontId="0" fillId="0" borderId="0" xfId="0" applyBorder="1" applyAlignment="1">
      <alignment horizontal="center"/>
    </xf>
    <xf numFmtId="0" fontId="7" fillId="0" borderId="0" xfId="0" applyFont="1" applyBorder="1" applyAlignment="1">
      <alignment vertical="center"/>
    </xf>
    <xf numFmtId="164" fontId="1" fillId="0" borderId="0" xfId="1" applyFont="1" applyAlignment="1">
      <alignment horizontal="center" vertical="center"/>
    </xf>
    <xf numFmtId="0" fontId="6" fillId="0" borderId="0" xfId="0" applyFont="1"/>
    <xf numFmtId="0" fontId="6" fillId="0" borderId="0" xfId="0" applyFont="1" applyAlignment="1"/>
    <xf numFmtId="0" fontId="0" fillId="0" borderId="0" xfId="0" applyAlignment="1"/>
    <xf numFmtId="0" fontId="6" fillId="0" borderId="1" xfId="0" applyFont="1" applyBorder="1" applyAlignment="1">
      <alignment horizontal="center" vertical="center"/>
    </xf>
    <xf numFmtId="168" fontId="0" fillId="0" borderId="0" xfId="3" applyNumberFormat="1" applyFont="1"/>
    <xf numFmtId="167" fontId="0" fillId="0" borderId="0" xfId="2" applyNumberFormat="1" applyFont="1" applyAlignment="1">
      <alignment horizontal="center" vertical="center"/>
    </xf>
    <xf numFmtId="166" fontId="0" fillId="0" borderId="1" xfId="0" applyNumberFormat="1" applyBorder="1"/>
    <xf numFmtId="167" fontId="6" fillId="0" borderId="1" xfId="2" applyNumberFormat="1" applyFont="1" applyBorder="1" applyAlignment="1">
      <alignment vertical="center"/>
    </xf>
    <xf numFmtId="9" fontId="6" fillId="0" borderId="1" xfId="2" applyNumberFormat="1" applyFont="1" applyBorder="1" applyAlignment="1">
      <alignment vertical="center"/>
    </xf>
    <xf numFmtId="0" fontId="3" fillId="0" borderId="0" xfId="0" applyFont="1" applyBorder="1" applyAlignment="1">
      <alignment horizontal="center" vertical="center"/>
    </xf>
    <xf numFmtId="0" fontId="15" fillId="0" borderId="1" xfId="0" applyFont="1" applyBorder="1" applyAlignment="1">
      <alignment wrapText="1"/>
    </xf>
    <xf numFmtId="166" fontId="15" fillId="0" borderId="1" xfId="1" applyNumberFormat="1" applyFont="1" applyBorder="1"/>
    <xf numFmtId="0" fontId="4" fillId="0" borderId="0" xfId="0" applyFont="1" applyBorder="1" applyAlignment="1">
      <alignment horizontal="center" vertical="center"/>
    </xf>
    <xf numFmtId="0" fontId="4" fillId="0" borderId="0" xfId="0" applyFont="1" applyBorder="1"/>
    <xf numFmtId="0" fontId="4" fillId="0" borderId="0" xfId="0" applyFont="1"/>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4" fillId="2" borderId="1" xfId="0" applyFont="1" applyFill="1" applyBorder="1" applyAlignment="1">
      <alignment horizontal="center"/>
    </xf>
    <xf numFmtId="0" fontId="4" fillId="2" borderId="1" xfId="0" applyFont="1" applyFill="1" applyBorder="1" applyAlignment="1">
      <alignment horizontal="center" wrapText="1"/>
    </xf>
    <xf numFmtId="0" fontId="4" fillId="0" borderId="1" xfId="0" applyFont="1" applyBorder="1"/>
    <xf numFmtId="9" fontId="4" fillId="0" borderId="1" xfId="2" applyFont="1" applyBorder="1"/>
    <xf numFmtId="0" fontId="4" fillId="2" borderId="1" xfId="0" applyFont="1" applyFill="1" applyBorder="1"/>
    <xf numFmtId="0" fontId="4" fillId="0" borderId="1" xfId="0" applyFont="1" applyBorder="1" applyAlignment="1">
      <alignment wrapText="1"/>
    </xf>
    <xf numFmtId="0" fontId="4" fillId="0" borderId="0" xfId="0" applyFont="1" applyFill="1" applyBorder="1"/>
    <xf numFmtId="0" fontId="8" fillId="0" borderId="1" xfId="0" applyFont="1" applyBorder="1" applyAlignment="1">
      <alignment horizontal="center" vertical="center"/>
    </xf>
    <xf numFmtId="0" fontId="8" fillId="0" borderId="1" xfId="0" applyFont="1" applyBorder="1" applyAlignment="1">
      <alignment horizontal="justify" vertical="center" wrapText="1"/>
    </xf>
    <xf numFmtId="166" fontId="8" fillId="0" borderId="1" xfId="1" applyNumberFormat="1" applyFont="1" applyBorder="1" applyAlignment="1">
      <alignment horizontal="center" vertical="center"/>
    </xf>
    <xf numFmtId="0" fontId="8" fillId="0" borderId="1" xfId="0" applyFont="1" applyFill="1" applyBorder="1" applyAlignment="1">
      <alignment horizontal="justify" vertical="center" wrapText="1"/>
    </xf>
    <xf numFmtId="0" fontId="10" fillId="0" borderId="1" xfId="0" applyFont="1" applyFill="1" applyBorder="1" applyAlignment="1">
      <alignment horizontal="justify" vertical="center" wrapText="1"/>
    </xf>
    <xf numFmtId="166" fontId="9" fillId="0" borderId="1" xfId="1" applyNumberFormat="1" applyFont="1" applyBorder="1" applyAlignment="1">
      <alignment horizontal="center" vertical="center"/>
    </xf>
    <xf numFmtId="0" fontId="3" fillId="0" borderId="0" xfId="0" applyFont="1" applyBorder="1" applyAlignment="1">
      <alignment horizontal="center" vertical="center"/>
    </xf>
    <xf numFmtId="0" fontId="5" fillId="0" borderId="0" xfId="0" applyFont="1" applyAlignment="1">
      <alignment horizontal="center" vertical="center" wrapText="1"/>
    </xf>
    <xf numFmtId="0" fontId="16" fillId="0" borderId="0" xfId="0" applyFont="1" applyBorder="1" applyAlignment="1">
      <alignment wrapText="1"/>
    </xf>
    <xf numFmtId="0" fontId="17" fillId="0" borderId="1" xfId="0" applyFont="1" applyBorder="1"/>
    <xf numFmtId="0" fontId="4" fillId="0" borderId="0" xfId="0" applyFont="1" applyFill="1"/>
    <xf numFmtId="0" fontId="4" fillId="0" borderId="1" xfId="0" applyFont="1" applyFill="1" applyBorder="1"/>
    <xf numFmtId="9" fontId="4" fillId="0" borderId="1" xfId="2" applyFont="1" applyFill="1" applyBorder="1"/>
    <xf numFmtId="0" fontId="17" fillId="0" borderId="1" xfId="0" applyFont="1" applyFill="1" applyBorder="1" applyAlignment="1">
      <alignment wrapText="1"/>
    </xf>
    <xf numFmtId="0" fontId="4" fillId="0" borderId="1" xfId="0" applyFont="1" applyFill="1" applyBorder="1" applyAlignment="1">
      <alignment wrapText="1"/>
    </xf>
    <xf numFmtId="0" fontId="17" fillId="0" borderId="1" xfId="0" applyFont="1" applyFill="1" applyBorder="1"/>
    <xf numFmtId="0" fontId="5" fillId="0" borderId="0" xfId="0" applyFont="1" applyBorder="1" applyAlignment="1">
      <alignment wrapText="1"/>
    </xf>
    <xf numFmtId="9" fontId="5" fillId="0" borderId="0" xfId="2" applyFont="1" applyBorder="1"/>
    <xf numFmtId="9" fontId="4" fillId="0" borderId="0" xfId="2" applyFont="1" applyBorder="1"/>
    <xf numFmtId="166" fontId="4" fillId="0" borderId="0" xfId="1" applyNumberFormat="1" applyFont="1" applyBorder="1"/>
    <xf numFmtId="0" fontId="18" fillId="0" borderId="1" xfId="0" applyFont="1" applyBorder="1" applyAlignment="1">
      <alignment wrapText="1"/>
    </xf>
    <xf numFmtId="0" fontId="18" fillId="0" borderId="1" xfId="0" applyFont="1" applyBorder="1"/>
    <xf numFmtId="0" fontId="10" fillId="0" borderId="1" xfId="0" applyFont="1" applyBorder="1" applyAlignment="1">
      <alignment wrapText="1"/>
    </xf>
    <xf numFmtId="0" fontId="10" fillId="0" borderId="1" xfId="0" applyFont="1" applyBorder="1"/>
    <xf numFmtId="0" fontId="4" fillId="0" borderId="2" xfId="0" applyFont="1" applyFill="1" applyBorder="1" applyAlignment="1">
      <alignment wrapText="1"/>
    </xf>
    <xf numFmtId="166" fontId="4" fillId="0" borderId="2" xfId="1" applyNumberFormat="1" applyFont="1" applyFill="1" applyBorder="1" applyAlignment="1"/>
    <xf numFmtId="0" fontId="4" fillId="0" borderId="2" xfId="0" applyFont="1" applyFill="1" applyBorder="1" applyAlignment="1"/>
    <xf numFmtId="0" fontId="4" fillId="3" borderId="1" xfId="0" applyFont="1" applyFill="1" applyBorder="1"/>
    <xf numFmtId="166" fontId="0" fillId="0" borderId="0" xfId="1" applyNumberFormat="1" applyFont="1"/>
    <xf numFmtId="0" fontId="9" fillId="0" borderId="1" xfId="0" applyFont="1" applyBorder="1" applyAlignment="1">
      <alignment horizontal="center" vertical="center"/>
    </xf>
    <xf numFmtId="0" fontId="0" fillId="0" borderId="1" xfId="0" applyBorder="1" applyAlignment="1">
      <alignment horizontal="center" vertical="center"/>
    </xf>
    <xf numFmtId="0" fontId="17" fillId="0" borderId="1" xfId="0" applyFont="1" applyBorder="1" applyAlignment="1">
      <alignment wrapText="1"/>
    </xf>
    <xf numFmtId="166" fontId="21" fillId="0" borderId="1" xfId="1" applyNumberFormat="1" applyFont="1" applyFill="1" applyBorder="1" applyAlignment="1">
      <alignment vertical="center"/>
    </xf>
    <xf numFmtId="0" fontId="21" fillId="0" borderId="1" xfId="0" applyFont="1" applyFill="1" applyBorder="1" applyAlignment="1">
      <alignment horizontal="center" wrapText="1"/>
    </xf>
    <xf numFmtId="166" fontId="20" fillId="0" borderId="3" xfId="1" applyNumberFormat="1" applyFont="1" applyFill="1" applyBorder="1" applyAlignment="1">
      <alignment horizontal="center" vertical="center"/>
    </xf>
    <xf numFmtId="0" fontId="27" fillId="0" borderId="1" xfId="0" applyFont="1" applyBorder="1" applyAlignment="1">
      <alignment horizontal="center"/>
    </xf>
    <xf numFmtId="166" fontId="27" fillId="0" borderId="1" xfId="1" applyNumberFormat="1" applyFont="1" applyBorder="1"/>
    <xf numFmtId="0" fontId="8" fillId="6" borderId="1" xfId="0" applyFont="1" applyFill="1" applyBorder="1" applyAlignment="1">
      <alignment horizontal="center" vertical="center"/>
    </xf>
    <xf numFmtId="166" fontId="8" fillId="6" borderId="1" xfId="1" applyNumberFormat="1" applyFont="1" applyFill="1" applyBorder="1" applyAlignment="1">
      <alignment horizontal="center" vertical="center"/>
    </xf>
    <xf numFmtId="167" fontId="9" fillId="0" borderId="1" xfId="2" applyNumberFormat="1" applyFont="1" applyFill="1" applyBorder="1" applyAlignment="1">
      <alignment horizontal="center" vertical="center"/>
    </xf>
    <xf numFmtId="9" fontId="9" fillId="0" borderId="1" xfId="2" applyNumberFormat="1" applyFont="1" applyFill="1" applyBorder="1" applyAlignment="1">
      <alignment horizontal="center" vertical="center"/>
    </xf>
    <xf numFmtId="0" fontId="29" fillId="0" borderId="1" xfId="0" applyFont="1" applyBorder="1"/>
    <xf numFmtId="166" fontId="29" fillId="0" borderId="1" xfId="1" applyNumberFormat="1" applyFont="1" applyBorder="1"/>
    <xf numFmtId="0" fontId="29" fillId="0" borderId="1" xfId="0" applyFont="1" applyBorder="1" applyAlignment="1">
      <alignment wrapText="1"/>
    </xf>
    <xf numFmtId="0" fontId="30" fillId="0" borderId="1" xfId="0" applyFont="1" applyBorder="1" applyAlignment="1">
      <alignment horizontal="justify" vertical="center" wrapText="1"/>
    </xf>
    <xf numFmtId="166" fontId="30" fillId="6" borderId="1" xfId="1" applyNumberFormat="1" applyFont="1" applyFill="1" applyBorder="1" applyAlignment="1">
      <alignment horizontal="center" vertical="center"/>
    </xf>
    <xf numFmtId="0" fontId="30" fillId="6" borderId="1" xfId="0" applyFont="1" applyFill="1" applyBorder="1" applyAlignment="1">
      <alignment horizontal="center" vertical="center"/>
    </xf>
    <xf numFmtId="166" fontId="30" fillId="0" borderId="1" xfId="1" applyNumberFormat="1" applyFont="1" applyBorder="1" applyAlignment="1">
      <alignment horizontal="center" vertical="center"/>
    </xf>
    <xf numFmtId="3" fontId="30" fillId="6" borderId="1" xfId="0" applyNumberFormat="1" applyFont="1" applyFill="1" applyBorder="1" applyAlignment="1">
      <alignment horizontal="center" vertical="center"/>
    </xf>
    <xf numFmtId="0" fontId="30" fillId="0" borderId="1" xfId="0" applyFont="1" applyFill="1" applyBorder="1" applyAlignment="1">
      <alignment vertical="center" wrapText="1"/>
    </xf>
    <xf numFmtId="0" fontId="30" fillId="0" borderId="1" xfId="0" applyFont="1" applyFill="1" applyBorder="1" applyAlignment="1">
      <alignment horizontal="justify" vertical="center" wrapText="1"/>
    </xf>
    <xf numFmtId="166" fontId="10" fillId="0" borderId="1" xfId="1" applyNumberFormat="1" applyFont="1" applyFill="1" applyBorder="1" applyAlignment="1">
      <alignment horizontal="center" vertical="center"/>
    </xf>
    <xf numFmtId="166" fontId="10" fillId="6" borderId="1" xfId="1" applyNumberFormat="1" applyFont="1" applyFill="1" applyBorder="1" applyAlignment="1">
      <alignment horizontal="center" vertical="center"/>
    </xf>
    <xf numFmtId="166" fontId="3" fillId="0" borderId="0" xfId="0" applyNumberFormat="1" applyFont="1"/>
    <xf numFmtId="0" fontId="21" fillId="0" borderId="1" xfId="0" applyFont="1" applyFill="1" applyBorder="1" applyAlignment="1">
      <alignment horizontal="center" vertical="center"/>
    </xf>
    <xf numFmtId="0" fontId="21" fillId="0" borderId="1" xfId="0" applyFont="1" applyFill="1" applyBorder="1" applyAlignment="1">
      <alignment horizontal="center" vertical="center" wrapText="1"/>
    </xf>
    <xf numFmtId="0" fontId="21" fillId="0" borderId="1" xfId="1" applyNumberFormat="1" applyFont="1" applyFill="1" applyBorder="1" applyAlignment="1">
      <alignment horizontal="center" vertical="center"/>
    </xf>
    <xf numFmtId="0" fontId="24" fillId="0" borderId="1" xfId="0" applyFont="1" applyFill="1" applyBorder="1" applyAlignment="1">
      <alignment horizontal="center" vertical="center" wrapText="1" readingOrder="1"/>
    </xf>
    <xf numFmtId="166" fontId="21" fillId="0" borderId="1" xfId="1" applyNumberFormat="1" applyFont="1" applyFill="1" applyBorder="1" applyAlignment="1">
      <alignment horizontal="center" vertical="center"/>
    </xf>
    <xf numFmtId="0" fontId="21" fillId="0" borderId="1" xfId="0" applyNumberFormat="1" applyFont="1" applyFill="1" applyBorder="1" applyAlignment="1">
      <alignment horizontal="center" vertical="center"/>
    </xf>
    <xf numFmtId="0" fontId="26" fillId="0" borderId="1" xfId="0" applyFont="1" applyFill="1" applyBorder="1" applyAlignment="1">
      <alignment horizontal="center" vertical="center" wrapText="1" readingOrder="1"/>
    </xf>
    <xf numFmtId="0" fontId="25" fillId="0" borderId="1" xfId="0" applyFont="1" applyFill="1" applyBorder="1" applyAlignment="1">
      <alignment horizontal="center" vertical="center" wrapText="1" readingOrder="1"/>
    </xf>
    <xf numFmtId="0" fontId="0" fillId="0" borderId="1" xfId="0" applyFill="1" applyBorder="1"/>
    <xf numFmtId="0" fontId="32" fillId="5" borderId="1" xfId="0" applyFont="1" applyFill="1" applyBorder="1" applyAlignment="1">
      <alignment horizontal="center" vertical="center" wrapText="1"/>
    </xf>
    <xf numFmtId="0" fontId="14" fillId="0" borderId="1" xfId="0" applyFont="1" applyFill="1" applyBorder="1" applyAlignment="1">
      <alignment horizontal="justify" vertical="center" wrapText="1"/>
    </xf>
    <xf numFmtId="0" fontId="14" fillId="0" borderId="1" xfId="0" applyFont="1" applyBorder="1" applyAlignment="1">
      <alignment horizontal="justify" vertical="center" wrapText="1"/>
    </xf>
    <xf numFmtId="0" fontId="12" fillId="0" borderId="1" xfId="0" applyFont="1" applyFill="1" applyBorder="1" applyAlignment="1">
      <alignment horizontal="justify" vertical="center"/>
    </xf>
    <xf numFmtId="0" fontId="36" fillId="5" borderId="1" xfId="0" applyFont="1" applyFill="1" applyBorder="1" applyAlignment="1">
      <alignment horizontal="center" vertical="center" wrapText="1"/>
    </xf>
    <xf numFmtId="0" fontId="20" fillId="0" borderId="3" xfId="0" applyFont="1" applyFill="1" applyBorder="1" applyAlignment="1">
      <alignment horizontal="center" vertical="center" wrapText="1"/>
    </xf>
    <xf numFmtId="0" fontId="22" fillId="0" borderId="1" xfId="0" applyFont="1" applyFill="1" applyBorder="1" applyAlignment="1">
      <alignment horizontal="center" vertical="center" wrapText="1"/>
    </xf>
    <xf numFmtId="0" fontId="14" fillId="0" borderId="2" xfId="0" applyFont="1" applyFill="1" applyBorder="1" applyAlignment="1">
      <alignment vertical="center" wrapText="1"/>
    </xf>
    <xf numFmtId="0" fontId="14" fillId="0" borderId="9" xfId="0" applyFont="1" applyFill="1" applyBorder="1" applyAlignment="1">
      <alignment vertical="center" wrapText="1"/>
    </xf>
    <xf numFmtId="0" fontId="33" fillId="0" borderId="9" xfId="0" applyFont="1" applyFill="1" applyBorder="1" applyAlignment="1">
      <alignment vertical="center" textRotation="90"/>
    </xf>
    <xf numFmtId="0" fontId="34" fillId="0" borderId="1" xfId="0" applyFont="1" applyFill="1" applyBorder="1" applyAlignment="1">
      <alignment vertical="center" wrapText="1"/>
    </xf>
    <xf numFmtId="0" fontId="14" fillId="0" borderId="1" xfId="0" applyFont="1" applyFill="1" applyBorder="1" applyAlignment="1">
      <alignment vertical="top" wrapText="1"/>
    </xf>
    <xf numFmtId="0" fontId="12" fillId="0" borderId="1" xfId="0" applyFont="1" applyFill="1" applyBorder="1" applyAlignment="1">
      <alignment horizontal="justify" vertical="center" wrapText="1"/>
    </xf>
    <xf numFmtId="0" fontId="12" fillId="0" borderId="1" xfId="0" applyFont="1" applyBorder="1" applyAlignment="1">
      <alignment horizontal="justify" vertical="center" wrapText="1"/>
    </xf>
    <xf numFmtId="0" fontId="38" fillId="5" borderId="0" xfId="0" applyFont="1" applyFill="1"/>
    <xf numFmtId="0" fontId="38" fillId="5" borderId="0" xfId="0" applyFont="1" applyFill="1" applyAlignment="1">
      <alignment horizontal="center"/>
    </xf>
    <xf numFmtId="0" fontId="38" fillId="5" borderId="0" xfId="0" applyFont="1" applyFill="1" applyAlignment="1">
      <alignment horizontal="center" wrapText="1"/>
    </xf>
    <xf numFmtId="0" fontId="38" fillId="5" borderId="0" xfId="0" applyFont="1" applyFill="1" applyAlignment="1">
      <alignment horizontal="center" vertical="center" wrapText="1"/>
    </xf>
    <xf numFmtId="164" fontId="38" fillId="5" borderId="1" xfId="1" applyFont="1" applyFill="1" applyBorder="1" applyAlignment="1">
      <alignment horizontal="center" vertical="center" wrapText="1"/>
    </xf>
    <xf numFmtId="0" fontId="38" fillId="5" borderId="1" xfId="0" applyFont="1" applyFill="1" applyBorder="1" applyAlignment="1">
      <alignment horizontal="center" vertical="center"/>
    </xf>
    <xf numFmtId="0" fontId="37" fillId="0" borderId="1" xfId="0" applyFont="1" applyFill="1" applyBorder="1" applyAlignment="1">
      <alignment horizontal="justify" vertical="center" wrapText="1"/>
    </xf>
    <xf numFmtId="0" fontId="37" fillId="0" borderId="1" xfId="0" applyFont="1" applyFill="1" applyBorder="1" applyAlignment="1">
      <alignment vertical="center" wrapText="1"/>
    </xf>
    <xf numFmtId="0" fontId="37" fillId="0" borderId="1" xfId="0" applyFont="1" applyFill="1" applyBorder="1" applyAlignment="1">
      <alignment vertical="center"/>
    </xf>
    <xf numFmtId="0" fontId="40" fillId="5" borderId="1" xfId="0" applyFont="1" applyFill="1" applyBorder="1" applyAlignment="1">
      <alignment horizontal="center" vertical="center" textRotation="90" wrapText="1"/>
    </xf>
    <xf numFmtId="0" fontId="40" fillId="5" borderId="1" xfId="0" applyFont="1" applyFill="1" applyBorder="1" applyAlignment="1">
      <alignment horizontal="center" vertical="center" wrapText="1"/>
    </xf>
    <xf numFmtId="164" fontId="40" fillId="5" borderId="1" xfId="1" applyFont="1" applyFill="1" applyBorder="1" applyAlignment="1">
      <alignment horizontal="center" vertical="center"/>
    </xf>
    <xf numFmtId="0" fontId="40" fillId="5"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2"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5" fillId="0" borderId="7" xfId="0" applyFont="1" applyBorder="1" applyAlignment="1">
      <alignment horizontal="center" vertical="center" wrapText="1"/>
    </xf>
    <xf numFmtId="0" fontId="5" fillId="0" borderId="0" xfId="0" applyFont="1" applyBorder="1" applyAlignment="1">
      <alignment horizontal="center" vertical="center" wrapText="1"/>
    </xf>
    <xf numFmtId="0" fontId="4" fillId="3" borderId="4" xfId="0" applyFont="1" applyFill="1" applyBorder="1" applyAlignment="1">
      <alignment horizontal="center" vertical="center" wrapText="1"/>
    </xf>
    <xf numFmtId="0" fontId="4" fillId="3" borderId="5"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3" fillId="0" borderId="1" xfId="0" applyFont="1" applyBorder="1" applyAlignment="1">
      <alignment horizontal="center" vertical="center" wrapText="1"/>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5" fillId="0" borderId="8" xfId="0" applyFont="1" applyFill="1" applyBorder="1" applyAlignment="1">
      <alignment horizontal="center" wrapText="1"/>
    </xf>
    <xf numFmtId="0" fontId="3" fillId="3" borderId="1" xfId="0" applyFont="1" applyFill="1" applyBorder="1" applyAlignment="1">
      <alignment horizontal="center" vertical="center" wrapText="1"/>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3" fillId="0" borderId="7" xfId="0" applyFont="1" applyBorder="1" applyAlignment="1">
      <alignment horizontal="center" vertical="center"/>
    </xf>
    <xf numFmtId="0" fontId="5" fillId="0" borderId="0" xfId="0" applyFont="1" applyAlignment="1">
      <alignment horizontal="center" vertical="center" wrapText="1"/>
    </xf>
    <xf numFmtId="0" fontId="3" fillId="0" borderId="0" xfId="0" applyFont="1" applyBorder="1" applyAlignment="1">
      <alignment horizontal="center" vertical="center"/>
    </xf>
    <xf numFmtId="0" fontId="28" fillId="0" borderId="1" xfId="0" applyFont="1" applyBorder="1" applyAlignment="1">
      <alignment horizontal="center" vertical="center" wrapText="1"/>
    </xf>
    <xf numFmtId="0" fontId="3" fillId="0" borderId="7" xfId="0" applyFont="1" applyFill="1" applyBorder="1" applyAlignment="1">
      <alignment horizontal="center" vertical="center"/>
    </xf>
    <xf numFmtId="0" fontId="4" fillId="0" borderId="7" xfId="0" applyFont="1" applyBorder="1" applyAlignment="1">
      <alignment horizontal="center" vertical="center" wrapText="1"/>
    </xf>
    <xf numFmtId="0" fontId="3" fillId="0" borderId="1" xfId="0" applyFont="1" applyFill="1" applyBorder="1" applyAlignment="1">
      <alignment horizontal="center" vertical="center" wrapText="1"/>
    </xf>
    <xf numFmtId="0" fontId="28" fillId="0" borderId="4"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6" xfId="0" applyFont="1" applyBorder="1" applyAlignment="1">
      <alignment horizontal="center" vertical="center" wrapText="1"/>
    </xf>
    <xf numFmtId="0" fontId="6" fillId="0" borderId="1" xfId="0" applyFont="1" applyFill="1" applyBorder="1" applyAlignment="1">
      <alignment horizontal="center" wrapText="1"/>
    </xf>
    <xf numFmtId="0" fontId="6" fillId="0" borderId="1" xfId="0" applyFont="1" applyBorder="1" applyAlignment="1">
      <alignment horizont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9" fillId="0" borderId="1" xfId="0" applyFont="1" applyBorder="1" applyAlignment="1">
      <alignment horizontal="center" vertical="center"/>
    </xf>
    <xf numFmtId="0" fontId="6" fillId="0" borderId="1" xfId="0" applyFont="1" applyBorder="1" applyAlignment="1">
      <alignment horizontal="center" vertical="center"/>
    </xf>
    <xf numFmtId="0" fontId="0" fillId="0" borderId="1" xfId="0" applyBorder="1" applyAlignment="1">
      <alignment horizontal="center" vertical="center"/>
    </xf>
    <xf numFmtId="0" fontId="21" fillId="0" borderId="1" xfId="0" applyFont="1" applyFill="1" applyBorder="1" applyAlignment="1">
      <alignment horizontal="center" vertical="center" wrapText="1"/>
    </xf>
    <xf numFmtId="0" fontId="26" fillId="0" borderId="1" xfId="0" applyFont="1" applyFill="1" applyBorder="1" applyAlignment="1">
      <alignment horizontal="center" vertical="center" wrapText="1" readingOrder="1"/>
    </xf>
    <xf numFmtId="0" fontId="21" fillId="0" borderId="1" xfId="0" applyFont="1" applyFill="1" applyBorder="1" applyAlignment="1">
      <alignment horizontal="center" vertical="center"/>
    </xf>
    <xf numFmtId="166" fontId="21" fillId="0" borderId="1" xfId="1" applyNumberFormat="1" applyFont="1" applyFill="1" applyBorder="1" applyAlignment="1">
      <alignment horizontal="center" vertical="center"/>
    </xf>
    <xf numFmtId="0" fontId="21" fillId="0" borderId="1" xfId="0" applyNumberFormat="1" applyFont="1" applyFill="1" applyBorder="1" applyAlignment="1">
      <alignment horizontal="center" vertical="center"/>
    </xf>
    <xf numFmtId="0" fontId="37" fillId="0" borderId="1" xfId="0" applyFont="1" applyFill="1" applyBorder="1" applyAlignment="1">
      <alignment horizontal="center" vertical="center" wrapText="1"/>
    </xf>
    <xf numFmtId="0" fontId="37" fillId="0" borderId="2" xfId="0" applyFont="1" applyFill="1" applyBorder="1" applyAlignment="1">
      <alignment horizontal="center" vertical="center" wrapText="1"/>
    </xf>
    <xf numFmtId="0" fontId="23" fillId="0" borderId="1" xfId="0" applyFont="1" applyFill="1" applyBorder="1" applyAlignment="1">
      <alignment horizontal="center" vertical="center" wrapText="1"/>
    </xf>
    <xf numFmtId="0" fontId="37" fillId="0" borderId="1" xfId="0" applyFont="1" applyFill="1" applyBorder="1" applyAlignment="1">
      <alignment horizontal="center" vertical="center"/>
    </xf>
    <xf numFmtId="0" fontId="40" fillId="5" borderId="1" xfId="0" applyFont="1" applyFill="1" applyBorder="1" applyAlignment="1">
      <alignment horizontal="center" vertical="center" textRotation="90" wrapText="1"/>
    </xf>
    <xf numFmtId="0" fontId="33" fillId="5" borderId="1" xfId="0" applyFont="1" applyFill="1" applyBorder="1" applyAlignment="1">
      <alignment horizontal="center" vertical="center" textRotation="90"/>
    </xf>
    <xf numFmtId="0" fontId="12" fillId="0" borderId="1" xfId="0" applyFont="1" applyFill="1" applyBorder="1" applyAlignment="1">
      <alignment horizontal="justify" vertical="center" wrapText="1"/>
    </xf>
    <xf numFmtId="0" fontId="12" fillId="0" borderId="1" xfId="0" applyFont="1" applyFill="1" applyBorder="1" applyAlignment="1">
      <alignment horizontal="center" vertical="center" wrapText="1"/>
    </xf>
    <xf numFmtId="0" fontId="14" fillId="0" borderId="1" xfId="0" applyFont="1" applyFill="1" applyBorder="1" applyAlignment="1">
      <alignment horizontal="justify" vertical="center" wrapText="1"/>
    </xf>
    <xf numFmtId="0" fontId="14" fillId="0" borderId="1" xfId="0" applyFont="1" applyFill="1" applyBorder="1" applyAlignment="1">
      <alignment horizontal="center" vertical="center"/>
    </xf>
    <xf numFmtId="0" fontId="32" fillId="5" borderId="1" xfId="0" applyFont="1" applyFill="1" applyBorder="1" applyAlignment="1">
      <alignment horizontal="center" vertical="center" wrapText="1"/>
    </xf>
    <xf numFmtId="0" fontId="14" fillId="0" borderId="1" xfId="0" applyFont="1" applyBorder="1" applyAlignment="1">
      <alignment horizontal="justify" vertical="center" wrapText="1"/>
    </xf>
    <xf numFmtId="0" fontId="14" fillId="0" borderId="1" xfId="0" applyFont="1" applyFill="1" applyBorder="1" applyAlignment="1">
      <alignment horizontal="center" vertical="center" wrapText="1"/>
    </xf>
    <xf numFmtId="0" fontId="34" fillId="0" borderId="2" xfId="0" applyFont="1" applyFill="1" applyBorder="1" applyAlignment="1">
      <alignment horizontal="center" vertical="center" wrapText="1"/>
    </xf>
    <xf numFmtId="0" fontId="34" fillId="0" borderId="9" xfId="0" applyFont="1" applyFill="1" applyBorder="1" applyAlignment="1">
      <alignment horizontal="center" vertical="center" wrapText="1"/>
    </xf>
    <xf numFmtId="0" fontId="34" fillId="0" borderId="3" xfId="0" applyFont="1" applyFill="1" applyBorder="1" applyAlignment="1">
      <alignment horizontal="center" vertical="center" wrapText="1"/>
    </xf>
    <xf numFmtId="0" fontId="35" fillId="0" borderId="2" xfId="0" applyFont="1" applyFill="1" applyBorder="1" applyAlignment="1">
      <alignment horizontal="center" vertical="center" wrapText="1"/>
    </xf>
    <xf numFmtId="0" fontId="35" fillId="0" borderId="9"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23" fillId="0" borderId="1" xfId="0" applyFont="1" applyFill="1" applyBorder="1" applyAlignment="1">
      <alignment horizontal="justify" vertical="center" wrapText="1"/>
    </xf>
    <xf numFmtId="0" fontId="21" fillId="0" borderId="1" xfId="1" applyNumberFormat="1" applyFont="1" applyFill="1" applyBorder="1" applyAlignment="1">
      <alignment horizontal="center" vertical="center"/>
    </xf>
    <xf numFmtId="0" fontId="24" fillId="0" borderId="1" xfId="0" applyFont="1" applyFill="1" applyBorder="1" applyAlignment="1">
      <alignment horizontal="center" vertical="center" wrapText="1" readingOrder="1"/>
    </xf>
    <xf numFmtId="0" fontId="13" fillId="0" borderId="1" xfId="0" applyFont="1" applyFill="1" applyBorder="1" applyAlignment="1">
      <alignment horizontal="center" vertical="center" wrapText="1"/>
    </xf>
    <xf numFmtId="10" fontId="13" fillId="0" borderId="1" xfId="0" applyNumberFormat="1" applyFont="1" applyFill="1" applyBorder="1" applyAlignment="1">
      <alignment horizontal="center" vertical="center" wrapText="1"/>
    </xf>
    <xf numFmtId="10" fontId="37" fillId="0" borderId="1" xfId="0" applyNumberFormat="1" applyFont="1" applyFill="1" applyBorder="1" applyAlignment="1">
      <alignment horizontal="center" vertical="center" wrapText="1"/>
    </xf>
    <xf numFmtId="0" fontId="40" fillId="5" borderId="1" xfId="0" applyFont="1" applyFill="1" applyBorder="1" applyAlignment="1">
      <alignment horizontal="center" vertical="center" textRotation="90"/>
    </xf>
    <xf numFmtId="0" fontId="25" fillId="0" borderId="1" xfId="0" applyFont="1" applyFill="1" applyBorder="1" applyAlignment="1">
      <alignment horizontal="center" vertical="center" wrapText="1" readingOrder="1"/>
    </xf>
    <xf numFmtId="10" fontId="13" fillId="0" borderId="2" xfId="0" applyNumberFormat="1" applyFont="1" applyFill="1" applyBorder="1" applyAlignment="1">
      <alignment horizontal="center" vertical="center" wrapText="1"/>
    </xf>
    <xf numFmtId="10" fontId="13" fillId="0" borderId="9" xfId="0" applyNumberFormat="1" applyFont="1" applyFill="1" applyBorder="1" applyAlignment="1">
      <alignment horizontal="center" vertical="center" wrapText="1"/>
    </xf>
    <xf numFmtId="10" fontId="13" fillId="0" borderId="3" xfId="0" applyNumberFormat="1" applyFont="1" applyFill="1" applyBorder="1" applyAlignment="1">
      <alignment horizontal="center" vertical="center" wrapText="1"/>
    </xf>
    <xf numFmtId="166" fontId="21" fillId="0" borderId="1" xfId="1" applyNumberFormat="1" applyFont="1" applyFill="1" applyBorder="1" applyAlignment="1">
      <alignment horizontal="center" vertical="center" wrapText="1"/>
    </xf>
    <xf numFmtId="0" fontId="38" fillId="5" borderId="0" xfId="0" applyFont="1" applyFill="1" applyAlignment="1">
      <alignment horizontal="center"/>
    </xf>
    <xf numFmtId="0" fontId="31" fillId="5" borderId="1" xfId="0" applyFont="1" applyFill="1" applyBorder="1" applyAlignment="1">
      <alignment horizontal="center" vertical="center" textRotation="90"/>
    </xf>
    <xf numFmtId="0" fontId="39" fillId="0" borderId="1" xfId="0" applyFont="1" applyFill="1" applyBorder="1" applyAlignment="1">
      <alignment horizontal="justify" vertical="center" wrapText="1"/>
    </xf>
    <xf numFmtId="0" fontId="33" fillId="5" borderId="2" xfId="0" applyFont="1" applyFill="1" applyBorder="1" applyAlignment="1">
      <alignment horizontal="center" vertical="center" textRotation="90"/>
    </xf>
    <xf numFmtId="0" fontId="33" fillId="5" borderId="9" xfId="0" applyFont="1" applyFill="1" applyBorder="1" applyAlignment="1">
      <alignment horizontal="center" vertical="center" textRotation="90"/>
    </xf>
  </cellXfs>
  <cellStyles count="4">
    <cellStyle name="Millares" xfId="3" builtinId="3"/>
    <cellStyle name="Moneda" xfId="1" builtinId="4"/>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7</xdr:col>
      <xdr:colOff>219076</xdr:colOff>
      <xdr:row>35</xdr:row>
      <xdr:rowOff>133351</xdr:rowOff>
    </xdr:from>
    <xdr:to>
      <xdr:col>8</xdr:col>
      <xdr:colOff>696686</xdr:colOff>
      <xdr:row>41</xdr:row>
      <xdr:rowOff>0</xdr:rowOff>
    </xdr:to>
    <xdr:sp macro="" textlink="">
      <xdr:nvSpPr>
        <xdr:cNvPr id="2" name="1 Flecha derecha"/>
        <xdr:cNvSpPr/>
      </xdr:nvSpPr>
      <xdr:spPr>
        <a:xfrm>
          <a:off x="15887701" y="32451676"/>
          <a:ext cx="1239610" cy="65913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M500"/>
  <sheetViews>
    <sheetView topLeftCell="B403" zoomScale="80" zoomScaleNormal="80" workbookViewId="0">
      <selection activeCell="F490" sqref="F490"/>
    </sheetView>
  </sheetViews>
  <sheetFormatPr baseColWidth="10" defaultColWidth="11.42578125" defaultRowHeight="11.25" x14ac:dyDescent="0.2"/>
  <cols>
    <col min="1" max="1" width="8.85546875" style="6" customWidth="1"/>
    <col min="2" max="2" width="53.28515625" style="6" customWidth="1"/>
    <col min="3" max="3" width="21" style="6" customWidth="1"/>
    <col min="4" max="4" width="14.85546875" style="6" bestFit="1" customWidth="1"/>
    <col min="5" max="5" width="15.85546875" style="6" bestFit="1" customWidth="1"/>
    <col min="6" max="6" width="14.5703125" style="6" bestFit="1" customWidth="1"/>
    <col min="7" max="7" width="11.42578125" style="6"/>
    <col min="8" max="8" width="18.7109375" style="6" bestFit="1" customWidth="1"/>
    <col min="9" max="9" width="14.28515625" style="6" bestFit="1" customWidth="1"/>
    <col min="10" max="10" width="14.85546875" style="6" bestFit="1" customWidth="1"/>
    <col min="11" max="11" width="13.7109375" style="6" bestFit="1" customWidth="1"/>
    <col min="12" max="12" width="14.85546875" style="6" bestFit="1" customWidth="1"/>
    <col min="13" max="13" width="33.140625" style="6" customWidth="1"/>
    <col min="14" max="14" width="11.42578125" style="6"/>
    <col min="15" max="15" width="19.140625" style="6" bestFit="1" customWidth="1"/>
    <col min="16" max="16" width="14.140625" style="6" bestFit="1" customWidth="1"/>
    <col min="17" max="18" width="11.42578125" style="6"/>
    <col min="19" max="19" width="14.140625" style="6" bestFit="1" customWidth="1"/>
    <col min="20" max="16384" width="11.42578125" style="6"/>
  </cols>
  <sheetData>
    <row r="4" spans="1:13" x14ac:dyDescent="0.2">
      <c r="H4" s="247" t="s">
        <v>401</v>
      </c>
      <c r="I4" s="247"/>
      <c r="J4" s="247"/>
      <c r="K4" s="247"/>
      <c r="L4" s="247"/>
      <c r="M4" s="247"/>
    </row>
    <row r="5" spans="1:13" x14ac:dyDescent="0.2">
      <c r="B5" s="247" t="s">
        <v>334</v>
      </c>
      <c r="C5" s="247"/>
      <c r="D5" s="247"/>
      <c r="E5" s="247"/>
      <c r="F5" s="247"/>
      <c r="H5" s="63" t="s">
        <v>5</v>
      </c>
      <c r="I5" s="62" t="s">
        <v>10</v>
      </c>
      <c r="J5" s="62" t="s">
        <v>20</v>
      </c>
      <c r="K5" s="62" t="s">
        <v>21</v>
      </c>
      <c r="L5" s="14" t="s">
        <v>17</v>
      </c>
      <c r="M5" s="15" t="s">
        <v>19</v>
      </c>
    </row>
    <row r="6" spans="1:13" x14ac:dyDescent="0.2">
      <c r="B6" s="248" t="s">
        <v>181</v>
      </c>
      <c r="C6" s="250" t="s">
        <v>0</v>
      </c>
      <c r="D6" s="251"/>
      <c r="E6" s="252"/>
      <c r="F6" s="248" t="s">
        <v>4</v>
      </c>
      <c r="H6" s="3" t="s">
        <v>6</v>
      </c>
      <c r="I6" s="4">
        <f>C9</f>
        <v>0</v>
      </c>
      <c r="J6" s="3"/>
      <c r="K6" s="4">
        <f>E9</f>
        <v>192000000</v>
      </c>
      <c r="L6" s="4">
        <f>SUM(I6:K6)</f>
        <v>192000000</v>
      </c>
      <c r="M6" s="5">
        <f>(L6/$L$11)</f>
        <v>1</v>
      </c>
    </row>
    <row r="7" spans="1:13" x14ac:dyDescent="0.2">
      <c r="B7" s="249"/>
      <c r="C7" s="16" t="s">
        <v>1</v>
      </c>
      <c r="D7" s="16" t="s">
        <v>2</v>
      </c>
      <c r="E7" s="16" t="s">
        <v>3</v>
      </c>
      <c r="F7" s="249"/>
      <c r="H7" s="3" t="s">
        <v>7</v>
      </c>
      <c r="I7" s="3"/>
      <c r="J7" s="3"/>
      <c r="K7" s="3"/>
      <c r="L7" s="3"/>
      <c r="M7" s="5">
        <f t="shared" ref="M7:M11" si="0">(L7/$L$11)</f>
        <v>0</v>
      </c>
    </row>
    <row r="8" spans="1:13" ht="22.5" x14ac:dyDescent="0.2">
      <c r="B8" s="138" t="s">
        <v>182</v>
      </c>
      <c r="D8" s="3"/>
      <c r="E8" s="2">
        <v>192000000</v>
      </c>
      <c r="F8" s="4">
        <f>SUM(D8:E8)</f>
        <v>192000000</v>
      </c>
      <c r="H8" s="3" t="s">
        <v>8</v>
      </c>
      <c r="I8" s="3"/>
      <c r="J8" s="3"/>
      <c r="K8" s="3"/>
      <c r="L8" s="3"/>
      <c r="M8" s="5">
        <f t="shared" si="0"/>
        <v>0</v>
      </c>
    </row>
    <row r="9" spans="1:13" x14ac:dyDescent="0.2">
      <c r="B9" s="3" t="s">
        <v>17</v>
      </c>
      <c r="C9" s="2">
        <f>SUM(C8)</f>
        <v>0</v>
      </c>
      <c r="D9" s="2">
        <f t="shared" ref="D9:F9" si="1">SUM(D8)</f>
        <v>0</v>
      </c>
      <c r="E9" s="2">
        <f t="shared" si="1"/>
        <v>192000000</v>
      </c>
      <c r="F9" s="2">
        <f t="shared" si="1"/>
        <v>192000000</v>
      </c>
      <c r="H9" s="3" t="s">
        <v>9</v>
      </c>
      <c r="I9" s="3"/>
      <c r="J9" s="3"/>
      <c r="K9" s="3"/>
      <c r="L9" s="3"/>
      <c r="M9" s="5">
        <f t="shared" si="0"/>
        <v>0</v>
      </c>
    </row>
    <row r="10" spans="1:13" x14ac:dyDescent="0.2">
      <c r="B10" s="7"/>
      <c r="C10" s="11"/>
      <c r="D10" s="11"/>
      <c r="E10" s="11"/>
      <c r="F10" s="19"/>
      <c r="H10" s="3" t="s">
        <v>30</v>
      </c>
      <c r="I10" s="3"/>
      <c r="J10" s="3"/>
      <c r="K10" s="3"/>
      <c r="L10" s="3"/>
      <c r="M10" s="5">
        <f t="shared" si="0"/>
        <v>0</v>
      </c>
    </row>
    <row r="11" spans="1:13" x14ac:dyDescent="0.2">
      <c r="B11" s="7"/>
      <c r="C11" s="7"/>
      <c r="D11" s="7"/>
      <c r="E11" s="7"/>
      <c r="F11" s="7"/>
      <c r="H11" s="3" t="s">
        <v>17</v>
      </c>
      <c r="I11" s="4">
        <f>SUM(I6:I9)</f>
        <v>0</v>
      </c>
      <c r="J11" s="4"/>
      <c r="K11" s="4"/>
      <c r="L11" s="4">
        <f>SUM(L6:L10)</f>
        <v>192000000</v>
      </c>
      <c r="M11" s="5">
        <f t="shared" si="0"/>
        <v>1</v>
      </c>
    </row>
    <row r="12" spans="1:13" x14ac:dyDescent="0.2">
      <c r="B12" s="7"/>
      <c r="C12" s="11"/>
      <c r="D12" s="11"/>
      <c r="E12" s="11"/>
      <c r="F12" s="19"/>
      <c r="H12" s="7"/>
      <c r="I12" s="19"/>
      <c r="J12" s="19"/>
      <c r="K12" s="19"/>
      <c r="L12" s="19"/>
      <c r="M12" s="42"/>
    </row>
    <row r="13" spans="1:13" ht="22.5" customHeight="1" x14ac:dyDescent="0.2">
      <c r="A13" s="261">
        <v>1</v>
      </c>
      <c r="B13" s="231" t="s">
        <v>435</v>
      </c>
      <c r="C13" s="231"/>
      <c r="D13" s="231"/>
      <c r="E13" s="231"/>
      <c r="F13" s="231"/>
      <c r="G13" s="130"/>
      <c r="H13" s="231" t="s">
        <v>333</v>
      </c>
      <c r="I13" s="231"/>
      <c r="J13" s="231"/>
      <c r="K13" s="231"/>
      <c r="L13" s="231"/>
      <c r="M13" s="231"/>
    </row>
    <row r="14" spans="1:13" x14ac:dyDescent="0.2">
      <c r="A14" s="261"/>
      <c r="B14" s="256" t="s">
        <v>18</v>
      </c>
      <c r="C14" s="258" t="s">
        <v>0</v>
      </c>
      <c r="D14" s="259"/>
      <c r="E14" s="260"/>
      <c r="F14" s="256" t="s">
        <v>4</v>
      </c>
      <c r="G14" s="130"/>
      <c r="H14" s="131" t="s">
        <v>5</v>
      </c>
      <c r="I14" s="132" t="s">
        <v>10</v>
      </c>
      <c r="J14" s="132" t="s">
        <v>20</v>
      </c>
      <c r="K14" s="132" t="s">
        <v>21</v>
      </c>
      <c r="L14" s="133" t="s">
        <v>17</v>
      </c>
      <c r="M14" s="134" t="s">
        <v>19</v>
      </c>
    </row>
    <row r="15" spans="1:13" ht="12.75" customHeight="1" x14ac:dyDescent="0.2">
      <c r="A15" s="261"/>
      <c r="B15" s="257"/>
      <c r="C15" s="137" t="s">
        <v>1</v>
      </c>
      <c r="D15" s="137" t="s">
        <v>2</v>
      </c>
      <c r="E15" s="137" t="s">
        <v>3</v>
      </c>
      <c r="F15" s="257"/>
      <c r="G15" s="130"/>
      <c r="H15" s="135" t="s">
        <v>6</v>
      </c>
      <c r="I15" s="23">
        <f>C21</f>
        <v>300000000</v>
      </c>
      <c r="J15" s="135"/>
      <c r="K15" s="135"/>
      <c r="L15" s="23">
        <f>SUM(I15:K15)</f>
        <v>300000000</v>
      </c>
      <c r="M15" s="136">
        <f>(I15/$L$20)</f>
        <v>1</v>
      </c>
    </row>
    <row r="16" spans="1:13" ht="12" x14ac:dyDescent="0.2">
      <c r="A16" s="261"/>
      <c r="B16" s="149" t="s">
        <v>12</v>
      </c>
      <c r="C16" s="22">
        <v>30000000</v>
      </c>
      <c r="D16" s="135"/>
      <c r="E16" s="135"/>
      <c r="F16" s="23">
        <f>SUM(C16:E16)</f>
        <v>30000000</v>
      </c>
      <c r="G16" s="130"/>
      <c r="H16" s="135" t="s">
        <v>7</v>
      </c>
      <c r="I16" s="135"/>
      <c r="J16" s="135"/>
      <c r="K16" s="135"/>
      <c r="L16" s="135"/>
      <c r="M16" s="136">
        <f t="shared" ref="M16:M19" si="2">(I16/$L$20)</f>
        <v>0</v>
      </c>
    </row>
    <row r="17" spans="1:13" ht="12" x14ac:dyDescent="0.2">
      <c r="A17" s="261"/>
      <c r="B17" s="149" t="s">
        <v>358</v>
      </c>
      <c r="C17" s="22">
        <v>60000000</v>
      </c>
      <c r="D17" s="135"/>
      <c r="E17" s="135"/>
      <c r="F17" s="23">
        <f t="shared" ref="F17:F20" si="3">SUM(C17:E17)</f>
        <v>60000000</v>
      </c>
      <c r="G17" s="130"/>
      <c r="H17" s="135" t="s">
        <v>8</v>
      </c>
      <c r="I17" s="135"/>
      <c r="J17" s="135"/>
      <c r="K17" s="135"/>
      <c r="L17" s="135"/>
      <c r="M17" s="136">
        <f t="shared" si="2"/>
        <v>0</v>
      </c>
    </row>
    <row r="18" spans="1:13" ht="36" x14ac:dyDescent="0.2">
      <c r="A18" s="261"/>
      <c r="B18" s="171" t="s">
        <v>359</v>
      </c>
      <c r="C18" s="22">
        <v>30000000</v>
      </c>
      <c r="D18" s="135"/>
      <c r="E18" s="135"/>
      <c r="F18" s="23">
        <f t="shared" si="3"/>
        <v>30000000</v>
      </c>
      <c r="G18" s="130"/>
      <c r="H18" s="135" t="s">
        <v>9</v>
      </c>
      <c r="I18" s="135"/>
      <c r="J18" s="135"/>
      <c r="K18" s="135"/>
      <c r="L18" s="135"/>
      <c r="M18" s="136">
        <f t="shared" si="2"/>
        <v>0</v>
      </c>
    </row>
    <row r="19" spans="1:13" x14ac:dyDescent="0.2">
      <c r="A19" s="261"/>
      <c r="B19" s="135" t="s">
        <v>360</v>
      </c>
      <c r="C19" s="22">
        <v>150000000</v>
      </c>
      <c r="D19" s="135"/>
      <c r="E19" s="135"/>
      <c r="F19" s="23">
        <f t="shared" si="3"/>
        <v>150000000</v>
      </c>
      <c r="G19" s="130"/>
      <c r="H19" s="135" t="s">
        <v>30</v>
      </c>
      <c r="I19" s="135"/>
      <c r="J19" s="135"/>
      <c r="K19" s="135"/>
      <c r="L19" s="135"/>
      <c r="M19" s="136">
        <f t="shared" si="2"/>
        <v>0</v>
      </c>
    </row>
    <row r="20" spans="1:13" x14ac:dyDescent="0.2">
      <c r="A20" s="261"/>
      <c r="B20" s="135" t="s">
        <v>16</v>
      </c>
      <c r="C20" s="22">
        <v>30000000</v>
      </c>
      <c r="D20" s="135"/>
      <c r="E20" s="135"/>
      <c r="F20" s="23">
        <f t="shared" si="3"/>
        <v>30000000</v>
      </c>
      <c r="G20" s="130"/>
      <c r="H20" s="135" t="s">
        <v>17</v>
      </c>
      <c r="I20" s="23">
        <f>SUM(I15:I18)</f>
        <v>300000000</v>
      </c>
      <c r="J20" s="23"/>
      <c r="K20" s="23"/>
      <c r="L20" s="23">
        <f>SUM(L15:L18)</f>
        <v>300000000</v>
      </c>
      <c r="M20" s="136">
        <f>(I20/$L$20)</f>
        <v>1</v>
      </c>
    </row>
    <row r="21" spans="1:13" x14ac:dyDescent="0.2">
      <c r="A21" s="261"/>
      <c r="B21" s="135" t="s">
        <v>17</v>
      </c>
      <c r="C21" s="23">
        <f>SUM(C16:C20)</f>
        <v>300000000</v>
      </c>
      <c r="D21" s="135"/>
      <c r="E21" s="135"/>
      <c r="F21" s="23">
        <f>SUM(C21:E21)</f>
        <v>300000000</v>
      </c>
      <c r="G21" s="130"/>
      <c r="H21" s="130"/>
      <c r="I21" s="130"/>
      <c r="J21" s="130"/>
      <c r="K21" s="130"/>
      <c r="L21" s="130"/>
      <c r="M21" s="130"/>
    </row>
    <row r="22" spans="1:13" x14ac:dyDescent="0.2">
      <c r="B22" s="7"/>
      <c r="C22" s="11"/>
      <c r="D22" s="11"/>
      <c r="E22" s="11"/>
      <c r="F22" s="19"/>
      <c r="H22" s="7"/>
      <c r="I22" s="19"/>
      <c r="J22" s="19"/>
      <c r="K22" s="19"/>
      <c r="L22" s="19"/>
      <c r="M22" s="42"/>
    </row>
    <row r="23" spans="1:13" x14ac:dyDescent="0.2">
      <c r="A23" s="28"/>
      <c r="B23" s="7"/>
      <c r="C23" s="19"/>
      <c r="D23" s="7"/>
      <c r="E23" s="7"/>
      <c r="F23" s="19"/>
    </row>
    <row r="24" spans="1:13" x14ac:dyDescent="0.2">
      <c r="A24" s="28"/>
      <c r="B24" s="247" t="s">
        <v>335</v>
      </c>
      <c r="C24" s="247"/>
      <c r="D24" s="247"/>
      <c r="E24" s="247"/>
      <c r="F24" s="247"/>
      <c r="H24" s="247" t="s">
        <v>335</v>
      </c>
      <c r="I24" s="247"/>
      <c r="J24" s="247"/>
      <c r="K24" s="247"/>
      <c r="L24" s="247"/>
      <c r="M24" s="247"/>
    </row>
    <row r="25" spans="1:13" x14ac:dyDescent="0.2">
      <c r="A25" s="28"/>
      <c r="B25" s="241" t="s">
        <v>181</v>
      </c>
      <c r="C25" s="242" t="s">
        <v>0</v>
      </c>
      <c r="D25" s="242"/>
      <c r="E25" s="242"/>
      <c r="F25" s="241" t="s">
        <v>4</v>
      </c>
      <c r="H25" s="65" t="s">
        <v>5</v>
      </c>
      <c r="I25" s="64" t="s">
        <v>10</v>
      </c>
      <c r="J25" s="64" t="s">
        <v>20</v>
      </c>
      <c r="K25" s="64" t="s">
        <v>21</v>
      </c>
      <c r="L25" s="14" t="s">
        <v>17</v>
      </c>
      <c r="M25" s="15" t="s">
        <v>19</v>
      </c>
    </row>
    <row r="26" spans="1:13" x14ac:dyDescent="0.2">
      <c r="A26" s="28"/>
      <c r="B26" s="241"/>
      <c r="C26" s="16" t="s">
        <v>1</v>
      </c>
      <c r="D26" s="16" t="s">
        <v>2</v>
      </c>
      <c r="E26" s="16" t="s">
        <v>3</v>
      </c>
      <c r="F26" s="241"/>
      <c r="H26" s="3" t="s">
        <v>6</v>
      </c>
      <c r="J26" s="3"/>
      <c r="K26" s="4">
        <f>E30</f>
        <v>696000000</v>
      </c>
      <c r="L26" s="4">
        <f>SUM(J26:K26)</f>
        <v>696000000</v>
      </c>
      <c r="M26" s="5">
        <f>(K26/$L$31)</f>
        <v>1</v>
      </c>
    </row>
    <row r="27" spans="1:13" x14ac:dyDescent="0.2">
      <c r="A27" s="28"/>
      <c r="B27" s="1" t="s">
        <v>189</v>
      </c>
      <c r="C27" s="3"/>
      <c r="D27" s="3"/>
      <c r="E27" s="2">
        <v>288000000</v>
      </c>
      <c r="F27" s="4">
        <f>SUM(D27:E27)</f>
        <v>288000000</v>
      </c>
      <c r="H27" s="3" t="s">
        <v>7</v>
      </c>
      <c r="I27" s="3"/>
      <c r="J27" s="3"/>
      <c r="K27" s="3"/>
      <c r="L27" s="3"/>
      <c r="M27" s="5">
        <f t="shared" ref="M27:M31" si="4">(K27/$L$31)</f>
        <v>0</v>
      </c>
    </row>
    <row r="28" spans="1:13" ht="22.5" customHeight="1" x14ac:dyDescent="0.2">
      <c r="A28" s="28"/>
      <c r="B28" s="9" t="s">
        <v>190</v>
      </c>
      <c r="C28" s="3"/>
      <c r="D28" s="3"/>
      <c r="E28" s="2">
        <v>288000000</v>
      </c>
      <c r="F28" s="4">
        <f>SUM(D28:E28)</f>
        <v>288000000</v>
      </c>
      <c r="H28" s="3" t="s">
        <v>8</v>
      </c>
      <c r="I28" s="3"/>
      <c r="J28" s="3"/>
      <c r="K28" s="3"/>
      <c r="L28" s="3"/>
      <c r="M28" s="5">
        <f t="shared" si="4"/>
        <v>0</v>
      </c>
    </row>
    <row r="29" spans="1:13" x14ac:dyDescent="0.2">
      <c r="A29" s="28"/>
      <c r="B29" s="3" t="s">
        <v>191</v>
      </c>
      <c r="C29" s="3"/>
      <c r="D29" s="2"/>
      <c r="E29" s="2">
        <v>120000000</v>
      </c>
      <c r="F29" s="4">
        <f>SUM(D29:E29)</f>
        <v>120000000</v>
      </c>
      <c r="H29" s="3" t="s">
        <v>9</v>
      </c>
      <c r="I29" s="3"/>
      <c r="J29" s="3"/>
      <c r="K29" s="3"/>
      <c r="L29" s="3"/>
      <c r="M29" s="5">
        <f t="shared" si="4"/>
        <v>0</v>
      </c>
    </row>
    <row r="30" spans="1:13" x14ac:dyDescent="0.2">
      <c r="A30" s="28"/>
      <c r="B30" s="3" t="s">
        <v>17</v>
      </c>
      <c r="C30" s="3"/>
      <c r="D30" s="3"/>
      <c r="E30" s="2">
        <f t="shared" ref="E30:F30" si="5">SUM(E27:E29)</f>
        <v>696000000</v>
      </c>
      <c r="F30" s="2">
        <f t="shared" si="5"/>
        <v>696000000</v>
      </c>
      <c r="H30" s="3" t="s">
        <v>30</v>
      </c>
      <c r="I30" s="3"/>
      <c r="J30" s="3"/>
      <c r="K30" s="3"/>
      <c r="L30" s="3"/>
      <c r="M30" s="5">
        <f t="shared" si="4"/>
        <v>0</v>
      </c>
    </row>
    <row r="31" spans="1:13" x14ac:dyDescent="0.2">
      <c r="A31" s="28"/>
      <c r="B31" s="39"/>
      <c r="C31" s="19"/>
      <c r="D31" s="7"/>
      <c r="E31" s="7"/>
      <c r="F31" s="19"/>
      <c r="H31" s="3" t="s">
        <v>17</v>
      </c>
      <c r="I31" s="4">
        <f>SUM(I26:I30)</f>
        <v>0</v>
      </c>
      <c r="J31" s="4">
        <f t="shared" ref="J31:L31" si="6">SUM(J26:J30)</f>
        <v>0</v>
      </c>
      <c r="K31" s="4">
        <f>SUM(K26:K30)</f>
        <v>696000000</v>
      </c>
      <c r="L31" s="4">
        <f t="shared" si="6"/>
        <v>696000000</v>
      </c>
      <c r="M31" s="5">
        <f t="shared" si="4"/>
        <v>1</v>
      </c>
    </row>
    <row r="32" spans="1:13" s="29" customFormat="1" ht="23.25" customHeight="1" x14ac:dyDescent="0.2">
      <c r="A32" s="265">
        <v>2</v>
      </c>
      <c r="B32" s="267" t="s">
        <v>413</v>
      </c>
      <c r="C32" s="267"/>
      <c r="D32" s="267"/>
      <c r="E32" s="267"/>
      <c r="F32" s="267"/>
      <c r="H32" s="267" t="s">
        <v>106</v>
      </c>
      <c r="I32" s="267"/>
      <c r="J32" s="267"/>
      <c r="K32" s="267"/>
      <c r="L32" s="267"/>
      <c r="M32" s="267"/>
    </row>
    <row r="33" spans="1:13" s="29" customFormat="1" x14ac:dyDescent="0.2">
      <c r="A33" s="265"/>
      <c r="B33" s="241" t="s">
        <v>18</v>
      </c>
      <c r="C33" s="242" t="s">
        <v>0</v>
      </c>
      <c r="D33" s="242"/>
      <c r="E33" s="242"/>
      <c r="F33" s="241" t="s">
        <v>4</v>
      </c>
      <c r="H33" s="18" t="s">
        <v>5</v>
      </c>
      <c r="I33" s="17" t="s">
        <v>10</v>
      </c>
      <c r="J33" s="17" t="s">
        <v>20</v>
      </c>
      <c r="K33" s="17" t="s">
        <v>21</v>
      </c>
      <c r="L33" s="14" t="s">
        <v>17</v>
      </c>
      <c r="M33" s="15" t="s">
        <v>19</v>
      </c>
    </row>
    <row r="34" spans="1:13" s="29" customFormat="1" x14ac:dyDescent="0.2">
      <c r="A34" s="265"/>
      <c r="B34" s="241"/>
      <c r="C34" s="16" t="s">
        <v>1</v>
      </c>
      <c r="D34" s="16" t="s">
        <v>2</v>
      </c>
      <c r="E34" s="16" t="s">
        <v>3</v>
      </c>
      <c r="F34" s="241"/>
      <c r="H34" s="30" t="s">
        <v>6</v>
      </c>
      <c r="I34" s="31">
        <f>C35+C36</f>
        <v>350000000</v>
      </c>
      <c r="J34" s="31">
        <f>D37+D38+D39</f>
        <v>250000000</v>
      </c>
      <c r="K34" s="30"/>
      <c r="L34" s="31">
        <f>SUM(I34:K34)</f>
        <v>600000000</v>
      </c>
      <c r="M34" s="32">
        <f t="shared" ref="M34:M39" si="7">(L34/$L$39)</f>
        <v>1</v>
      </c>
    </row>
    <row r="35" spans="1:13" s="29" customFormat="1" ht="22.5" x14ac:dyDescent="0.2">
      <c r="A35" s="265"/>
      <c r="B35" s="33" t="s">
        <v>103</v>
      </c>
      <c r="C35" s="34">
        <v>50000000</v>
      </c>
      <c r="D35" s="30"/>
      <c r="E35" s="30"/>
      <c r="F35" s="35">
        <f>SUM(C35:E35)</f>
        <v>50000000</v>
      </c>
      <c r="H35" s="30" t="s">
        <v>7</v>
      </c>
      <c r="I35" s="30"/>
      <c r="J35" s="30"/>
      <c r="K35" s="30"/>
      <c r="L35" s="31"/>
      <c r="M35" s="32">
        <f t="shared" si="7"/>
        <v>0</v>
      </c>
    </row>
    <row r="36" spans="1:13" s="29" customFormat="1" ht="22.5" x14ac:dyDescent="0.2">
      <c r="A36" s="265"/>
      <c r="B36" s="33" t="s">
        <v>104</v>
      </c>
      <c r="C36" s="34">
        <v>300000000</v>
      </c>
      <c r="D36" s="30"/>
      <c r="E36" s="30"/>
      <c r="F36" s="35">
        <f t="shared" ref="F36:F39" si="8">SUM(C36:E36)</f>
        <v>300000000</v>
      </c>
      <c r="H36" s="30" t="s">
        <v>8</v>
      </c>
      <c r="I36" s="31"/>
      <c r="J36" s="31"/>
      <c r="K36" s="30"/>
      <c r="L36" s="31"/>
      <c r="M36" s="32">
        <f t="shared" si="7"/>
        <v>0</v>
      </c>
    </row>
    <row r="37" spans="1:13" s="29" customFormat="1" ht="22.5" x14ac:dyDescent="0.2">
      <c r="A37" s="265"/>
      <c r="B37" s="33" t="s">
        <v>105</v>
      </c>
      <c r="C37" s="34">
        <v>0</v>
      </c>
      <c r="D37" s="35">
        <v>50000000</v>
      </c>
      <c r="E37" s="30"/>
      <c r="F37" s="35">
        <f t="shared" si="8"/>
        <v>50000000</v>
      </c>
      <c r="H37" s="30" t="s">
        <v>9</v>
      </c>
      <c r="I37" s="31"/>
      <c r="J37" s="30"/>
      <c r="K37" s="30"/>
      <c r="L37" s="31"/>
      <c r="M37" s="32">
        <f t="shared" si="7"/>
        <v>0</v>
      </c>
    </row>
    <row r="38" spans="1:13" s="29" customFormat="1" ht="22.5" x14ac:dyDescent="0.2">
      <c r="A38" s="265"/>
      <c r="B38" s="33" t="s">
        <v>101</v>
      </c>
      <c r="C38" s="34">
        <v>0</v>
      </c>
      <c r="D38" s="35">
        <v>80000000</v>
      </c>
      <c r="E38" s="30"/>
      <c r="F38" s="35">
        <f t="shared" si="8"/>
        <v>80000000</v>
      </c>
      <c r="H38" s="30" t="s">
        <v>30</v>
      </c>
      <c r="I38" s="30"/>
      <c r="J38" s="30"/>
      <c r="K38" s="30"/>
      <c r="L38" s="31"/>
      <c r="M38" s="32">
        <f t="shared" si="7"/>
        <v>0</v>
      </c>
    </row>
    <row r="39" spans="1:13" s="29" customFormat="1" x14ac:dyDescent="0.2">
      <c r="A39" s="265"/>
      <c r="B39" s="36" t="s">
        <v>102</v>
      </c>
      <c r="C39" s="34">
        <v>0</v>
      </c>
      <c r="D39" s="35">
        <v>120000000</v>
      </c>
      <c r="E39" s="30"/>
      <c r="F39" s="35">
        <f t="shared" si="8"/>
        <v>120000000</v>
      </c>
      <c r="H39" s="30" t="s">
        <v>17</v>
      </c>
      <c r="I39" s="31">
        <f>SUM(I34:I38)</f>
        <v>350000000</v>
      </c>
      <c r="J39" s="31">
        <f t="shared" ref="J39" si="9">SUM(J34:J38)</f>
        <v>250000000</v>
      </c>
      <c r="K39" s="31"/>
      <c r="L39" s="31">
        <f t="shared" ref="L39" si="10">SUM(I39:K39)</f>
        <v>600000000</v>
      </c>
      <c r="M39" s="32">
        <f t="shared" si="7"/>
        <v>1</v>
      </c>
    </row>
    <row r="40" spans="1:13" s="29" customFormat="1" x14ac:dyDescent="0.2">
      <c r="A40" s="265"/>
      <c r="B40" s="30" t="s">
        <v>17</v>
      </c>
      <c r="C40" s="37">
        <f t="shared" ref="C40:D40" si="11">SUM(C35:C39)</f>
        <v>350000000</v>
      </c>
      <c r="D40" s="37">
        <f t="shared" si="11"/>
        <v>250000000</v>
      </c>
      <c r="E40" s="37"/>
      <c r="F40" s="37">
        <f>SUM(F35:F39)</f>
        <v>600000000</v>
      </c>
    </row>
    <row r="41" spans="1:13" s="29" customFormat="1" x14ac:dyDescent="0.2">
      <c r="A41" s="38"/>
      <c r="B41" s="39"/>
      <c r="C41" s="40"/>
      <c r="D41" s="40"/>
      <c r="E41" s="40"/>
      <c r="F41" s="40"/>
    </row>
    <row r="42" spans="1:13" s="29" customFormat="1" x14ac:dyDescent="0.2">
      <c r="A42" s="38"/>
      <c r="B42" s="39"/>
      <c r="C42" s="40"/>
      <c r="D42" s="40"/>
      <c r="E42" s="40"/>
      <c r="F42" s="40"/>
    </row>
    <row r="43" spans="1:13" ht="23.25" customHeight="1" x14ac:dyDescent="0.2">
      <c r="A43" s="261">
        <v>3</v>
      </c>
      <c r="B43" s="240" t="s">
        <v>446</v>
      </c>
      <c r="C43" s="240"/>
      <c r="D43" s="240"/>
      <c r="E43" s="240"/>
      <c r="F43" s="240"/>
      <c r="H43" s="240" t="s">
        <v>126</v>
      </c>
      <c r="I43" s="240"/>
      <c r="J43" s="240"/>
      <c r="K43" s="240"/>
      <c r="L43" s="240"/>
      <c r="M43" s="240"/>
    </row>
    <row r="44" spans="1:13" x14ac:dyDescent="0.2">
      <c r="A44" s="261"/>
      <c r="B44" s="241" t="s">
        <v>18</v>
      </c>
      <c r="C44" s="242" t="s">
        <v>0</v>
      </c>
      <c r="D44" s="242"/>
      <c r="E44" s="242"/>
      <c r="F44" s="241" t="s">
        <v>4</v>
      </c>
      <c r="H44" s="18" t="s">
        <v>5</v>
      </c>
      <c r="I44" s="17" t="s">
        <v>10</v>
      </c>
      <c r="J44" s="17" t="s">
        <v>20</v>
      </c>
      <c r="K44" s="17" t="s">
        <v>21</v>
      </c>
      <c r="L44" s="14" t="s">
        <v>17</v>
      </c>
      <c r="M44" s="15" t="s">
        <v>19</v>
      </c>
    </row>
    <row r="45" spans="1:13" x14ac:dyDescent="0.2">
      <c r="A45" s="261"/>
      <c r="B45" s="241"/>
      <c r="C45" s="16" t="s">
        <v>1</v>
      </c>
      <c r="D45" s="16" t="s">
        <v>2</v>
      </c>
      <c r="E45" s="16" t="s">
        <v>3</v>
      </c>
      <c r="F45" s="241"/>
      <c r="H45" s="3" t="s">
        <v>6</v>
      </c>
      <c r="I45" s="4">
        <v>330000000</v>
      </c>
      <c r="J45" s="2"/>
      <c r="K45" s="2"/>
      <c r="L45" s="2">
        <f>SUM(I45:K45)</f>
        <v>330000000</v>
      </c>
      <c r="M45" s="24">
        <f t="shared" ref="M45:M50" si="12">(L45/$L$50)</f>
        <v>0.80487804878048785</v>
      </c>
    </row>
    <row r="46" spans="1:13" x14ac:dyDescent="0.2">
      <c r="A46" s="261"/>
      <c r="B46" s="8" t="s">
        <v>127</v>
      </c>
      <c r="C46" s="22">
        <v>60000000</v>
      </c>
      <c r="D46" s="3"/>
      <c r="E46" s="3"/>
      <c r="F46" s="2">
        <f>SUM(C46:E46)</f>
        <v>60000000</v>
      </c>
      <c r="H46" s="3" t="s">
        <v>7</v>
      </c>
      <c r="I46" s="4"/>
      <c r="J46" s="2"/>
      <c r="K46" s="2"/>
      <c r="L46" s="2"/>
      <c r="M46" s="24">
        <f t="shared" si="12"/>
        <v>0</v>
      </c>
    </row>
    <row r="47" spans="1:13" x14ac:dyDescent="0.2">
      <c r="A47" s="261"/>
      <c r="B47" s="8" t="s">
        <v>128</v>
      </c>
      <c r="C47" s="22">
        <v>40000000</v>
      </c>
      <c r="D47" s="3"/>
      <c r="E47" s="3"/>
      <c r="F47" s="2">
        <f t="shared" ref="F47:F51" si="13">SUM(C47:E47)</f>
        <v>40000000</v>
      </c>
      <c r="H47" s="3" t="s">
        <v>8</v>
      </c>
      <c r="I47" s="4">
        <v>80000000</v>
      </c>
      <c r="J47" s="2"/>
      <c r="K47" s="2"/>
      <c r="L47" s="2">
        <f t="shared" ref="L47" si="14">SUM(I47:K47)</f>
        <v>80000000</v>
      </c>
      <c r="M47" s="24">
        <f t="shared" si="12"/>
        <v>0.1951219512195122</v>
      </c>
    </row>
    <row r="48" spans="1:13" x14ac:dyDescent="0.2">
      <c r="A48" s="261"/>
      <c r="B48" s="8" t="s">
        <v>129</v>
      </c>
      <c r="C48" s="22">
        <v>80000000</v>
      </c>
      <c r="D48" s="3"/>
      <c r="E48" s="3"/>
      <c r="F48" s="2">
        <f t="shared" si="13"/>
        <v>80000000</v>
      </c>
      <c r="H48" s="3" t="s">
        <v>9</v>
      </c>
      <c r="I48" s="4"/>
      <c r="J48" s="2"/>
      <c r="K48" s="2"/>
      <c r="L48" s="2"/>
      <c r="M48" s="24">
        <f t="shared" si="12"/>
        <v>0</v>
      </c>
    </row>
    <row r="49" spans="1:13" x14ac:dyDescent="0.2">
      <c r="A49" s="261"/>
      <c r="B49" s="8" t="s">
        <v>130</v>
      </c>
      <c r="C49" s="22">
        <v>150000000</v>
      </c>
      <c r="D49" s="3"/>
      <c r="E49" s="3"/>
      <c r="F49" s="2">
        <f t="shared" si="13"/>
        <v>150000000</v>
      </c>
      <c r="H49" s="3" t="s">
        <v>30</v>
      </c>
      <c r="I49" s="3"/>
      <c r="J49" s="2"/>
      <c r="K49" s="2"/>
      <c r="L49" s="2"/>
      <c r="M49" s="24">
        <f t="shared" si="12"/>
        <v>0</v>
      </c>
    </row>
    <row r="50" spans="1:13" x14ac:dyDescent="0.2">
      <c r="A50" s="261"/>
      <c r="B50" s="9" t="s">
        <v>131</v>
      </c>
      <c r="C50" s="22">
        <v>50000000</v>
      </c>
      <c r="D50" s="3"/>
      <c r="E50" s="3"/>
      <c r="F50" s="2">
        <f t="shared" si="13"/>
        <v>50000000</v>
      </c>
      <c r="H50" s="3" t="s">
        <v>17</v>
      </c>
      <c r="I50" s="4">
        <f>SUM(I45:I49)</f>
        <v>410000000</v>
      </c>
      <c r="J50" s="4"/>
      <c r="K50" s="4"/>
      <c r="L50" s="4">
        <f t="shared" ref="L50" si="15">SUM(L45:L49)</f>
        <v>410000000</v>
      </c>
      <c r="M50" s="24">
        <f t="shared" si="12"/>
        <v>1</v>
      </c>
    </row>
    <row r="51" spans="1:13" x14ac:dyDescent="0.2">
      <c r="A51" s="261"/>
      <c r="B51" s="3" t="s">
        <v>132</v>
      </c>
      <c r="C51" s="22">
        <v>30000000</v>
      </c>
      <c r="D51" s="3"/>
      <c r="E51" s="3"/>
      <c r="F51" s="2">
        <f t="shared" si="13"/>
        <v>30000000</v>
      </c>
      <c r="L51" s="19"/>
    </row>
    <row r="52" spans="1:13" x14ac:dyDescent="0.2">
      <c r="A52" s="261"/>
      <c r="B52" s="3" t="s">
        <v>17</v>
      </c>
      <c r="C52" s="23">
        <f>SUM(C46:C51)</f>
        <v>410000000</v>
      </c>
      <c r="D52" s="23"/>
      <c r="E52" s="23"/>
      <c r="F52" s="2">
        <f>SUM(C52:E52)</f>
        <v>410000000</v>
      </c>
    </row>
    <row r="53" spans="1:13" x14ac:dyDescent="0.2">
      <c r="A53" s="28"/>
      <c r="B53" s="7"/>
      <c r="C53" s="41"/>
      <c r="D53" s="41"/>
      <c r="E53" s="41"/>
      <c r="F53" s="11"/>
    </row>
    <row r="54" spans="1:13" x14ac:dyDescent="0.2">
      <c r="A54" s="28"/>
      <c r="B54" s="7"/>
      <c r="C54" s="41"/>
      <c r="D54" s="41"/>
      <c r="E54" s="41"/>
      <c r="F54" s="11"/>
    </row>
    <row r="55" spans="1:13" ht="23.25" customHeight="1" x14ac:dyDescent="0.2">
      <c r="A55" s="261">
        <v>4</v>
      </c>
      <c r="B55" s="230" t="s">
        <v>414</v>
      </c>
      <c r="C55" s="230"/>
      <c r="D55" s="230"/>
      <c r="E55" s="230"/>
      <c r="F55" s="230"/>
      <c r="H55" s="240" t="s">
        <v>108</v>
      </c>
      <c r="I55" s="240"/>
      <c r="J55" s="240"/>
      <c r="K55" s="240"/>
      <c r="L55" s="240"/>
      <c r="M55" s="240"/>
    </row>
    <row r="56" spans="1:13" x14ac:dyDescent="0.2">
      <c r="A56" s="261"/>
      <c r="B56" s="241" t="s">
        <v>18</v>
      </c>
      <c r="C56" s="242" t="s">
        <v>0</v>
      </c>
      <c r="D56" s="242"/>
      <c r="E56" s="242"/>
      <c r="F56" s="241" t="s">
        <v>4</v>
      </c>
      <c r="H56" s="12" t="s">
        <v>5</v>
      </c>
      <c r="I56" s="13" t="s">
        <v>10</v>
      </c>
      <c r="J56" s="13" t="s">
        <v>20</v>
      </c>
      <c r="K56" s="13" t="s">
        <v>21</v>
      </c>
      <c r="L56" s="14" t="s">
        <v>17</v>
      </c>
      <c r="M56" s="15" t="s">
        <v>19</v>
      </c>
    </row>
    <row r="57" spans="1:13" x14ac:dyDescent="0.2">
      <c r="A57" s="261"/>
      <c r="B57" s="241"/>
      <c r="C57" s="16" t="s">
        <v>1</v>
      </c>
      <c r="D57" s="16" t="s">
        <v>2</v>
      </c>
      <c r="E57" s="16" t="s">
        <v>3</v>
      </c>
      <c r="F57" s="241"/>
      <c r="H57" s="3" t="s">
        <v>6</v>
      </c>
      <c r="I57" s="4">
        <f>C58+C59</f>
        <v>30000000</v>
      </c>
      <c r="J57" s="4">
        <f>D60+D61</f>
        <v>1620000000</v>
      </c>
      <c r="K57" s="3"/>
      <c r="L57" s="4">
        <f>SUM(I57:K57)</f>
        <v>1650000000</v>
      </c>
      <c r="M57" s="24">
        <f t="shared" ref="M57:M62" si="16">(L57/$L$62)</f>
        <v>1</v>
      </c>
    </row>
    <row r="58" spans="1:13" x14ac:dyDescent="0.2">
      <c r="A58" s="261"/>
      <c r="B58" s="8" t="s">
        <v>109</v>
      </c>
      <c r="C58" s="22">
        <v>20000000</v>
      </c>
      <c r="D58" s="3"/>
      <c r="E58" s="3"/>
      <c r="F58" s="2">
        <f>SUM(C58:E58)</f>
        <v>20000000</v>
      </c>
      <c r="H58" s="3" t="s">
        <v>7</v>
      </c>
      <c r="I58" s="3"/>
      <c r="J58" s="3"/>
      <c r="K58" s="3"/>
      <c r="L58" s="4"/>
      <c r="M58" s="24">
        <f t="shared" si="16"/>
        <v>0</v>
      </c>
    </row>
    <row r="59" spans="1:13" x14ac:dyDescent="0.2">
      <c r="A59" s="261"/>
      <c r="B59" s="8" t="s">
        <v>110</v>
      </c>
      <c r="C59" s="22">
        <v>10000000</v>
      </c>
      <c r="D59" s="3"/>
      <c r="E59" s="3"/>
      <c r="F59" s="2">
        <f t="shared" ref="F59:F61" si="17">SUM(C59:E59)</f>
        <v>10000000</v>
      </c>
      <c r="H59" s="3" t="s">
        <v>8</v>
      </c>
      <c r="I59" s="4"/>
      <c r="J59" s="4"/>
      <c r="K59" s="3"/>
      <c r="L59" s="4"/>
      <c r="M59" s="24">
        <f t="shared" si="16"/>
        <v>0</v>
      </c>
    </row>
    <row r="60" spans="1:13" ht="22.5" x14ac:dyDescent="0.2">
      <c r="A60" s="261"/>
      <c r="B60" s="8" t="s">
        <v>449</v>
      </c>
      <c r="C60" s="22">
        <v>0</v>
      </c>
      <c r="D60" s="2">
        <v>1600000000</v>
      </c>
      <c r="E60" s="2"/>
      <c r="F60" s="2">
        <f t="shared" si="17"/>
        <v>1600000000</v>
      </c>
      <c r="H60" s="3" t="s">
        <v>9</v>
      </c>
      <c r="I60" s="4"/>
      <c r="J60" s="3"/>
      <c r="K60" s="3"/>
      <c r="L60" s="4"/>
      <c r="M60" s="24">
        <f t="shared" si="16"/>
        <v>0</v>
      </c>
    </row>
    <row r="61" spans="1:13" x14ac:dyDescent="0.2">
      <c r="A61" s="261"/>
      <c r="B61" s="8" t="s">
        <v>111</v>
      </c>
      <c r="C61" s="22">
        <v>0</v>
      </c>
      <c r="D61" s="2">
        <v>20000000</v>
      </c>
      <c r="E61" s="2"/>
      <c r="F61" s="2">
        <f t="shared" si="17"/>
        <v>20000000</v>
      </c>
      <c r="H61" s="3" t="s">
        <v>30</v>
      </c>
      <c r="I61" s="3"/>
      <c r="J61" s="3"/>
      <c r="K61" s="3"/>
      <c r="L61" s="4"/>
      <c r="M61" s="24">
        <f t="shared" si="16"/>
        <v>0</v>
      </c>
    </row>
    <row r="62" spans="1:13" x14ac:dyDescent="0.2">
      <c r="A62" s="261"/>
      <c r="B62" s="3" t="s">
        <v>17</v>
      </c>
      <c r="C62" s="23">
        <f>SUM(C58:C61)</f>
        <v>30000000</v>
      </c>
      <c r="D62" s="23">
        <f t="shared" ref="D62:F62" si="18">SUM(D58:D61)</f>
        <v>1620000000</v>
      </c>
      <c r="E62" s="23"/>
      <c r="F62" s="23">
        <f t="shared" si="18"/>
        <v>1650000000</v>
      </c>
      <c r="H62" s="3" t="s">
        <v>17</v>
      </c>
      <c r="I62" s="4">
        <f>SUM(I57:I61)</f>
        <v>30000000</v>
      </c>
      <c r="J62" s="4">
        <f t="shared" ref="J62:L62" si="19">SUM(J57:J61)</f>
        <v>1620000000</v>
      </c>
      <c r="K62" s="4"/>
      <c r="L62" s="4">
        <f t="shared" si="19"/>
        <v>1650000000</v>
      </c>
      <c r="M62" s="24">
        <f t="shared" si="16"/>
        <v>1</v>
      </c>
    </row>
    <row r="63" spans="1:13" x14ac:dyDescent="0.2">
      <c r="A63" s="28"/>
      <c r="B63" s="7"/>
      <c r="C63" s="41"/>
      <c r="D63" s="41"/>
      <c r="E63" s="41"/>
      <c r="F63" s="41"/>
      <c r="H63" s="7"/>
      <c r="I63" s="19"/>
      <c r="J63" s="19"/>
      <c r="K63" s="19"/>
      <c r="L63" s="19"/>
      <c r="M63" s="60"/>
    </row>
    <row r="64" spans="1:13" x14ac:dyDescent="0.2">
      <c r="A64" s="28"/>
      <c r="B64" s="7"/>
      <c r="C64" s="41"/>
      <c r="D64" s="41"/>
      <c r="E64" s="41"/>
      <c r="F64" s="41"/>
      <c r="H64" s="7"/>
      <c r="I64" s="19"/>
      <c r="J64" s="19"/>
      <c r="K64" s="19"/>
      <c r="L64" s="19"/>
      <c r="M64" s="60"/>
    </row>
    <row r="65" spans="1:13" x14ac:dyDescent="0.2">
      <c r="A65" s="28"/>
      <c r="B65" s="247" t="s">
        <v>343</v>
      </c>
      <c r="C65" s="247"/>
      <c r="D65" s="247"/>
      <c r="E65" s="247"/>
      <c r="F65" s="247"/>
      <c r="H65" s="247" t="s">
        <v>402</v>
      </c>
      <c r="I65" s="247"/>
      <c r="J65" s="247"/>
      <c r="K65" s="247"/>
      <c r="L65" s="247"/>
      <c r="M65" s="247"/>
    </row>
    <row r="66" spans="1:13" x14ac:dyDescent="0.2">
      <c r="A66" s="28"/>
      <c r="B66" s="248" t="s">
        <v>181</v>
      </c>
      <c r="C66" s="250" t="s">
        <v>0</v>
      </c>
      <c r="D66" s="251"/>
      <c r="E66" s="252"/>
      <c r="F66" s="248" t="s">
        <v>4</v>
      </c>
      <c r="H66" s="65" t="s">
        <v>5</v>
      </c>
      <c r="I66" s="64" t="s">
        <v>10</v>
      </c>
      <c r="J66" s="64" t="s">
        <v>20</v>
      </c>
      <c r="K66" s="64" t="s">
        <v>21</v>
      </c>
      <c r="L66" s="14" t="s">
        <v>17</v>
      </c>
      <c r="M66" s="15" t="s">
        <v>19</v>
      </c>
    </row>
    <row r="67" spans="1:13" x14ac:dyDescent="0.2">
      <c r="A67" s="28"/>
      <c r="B67" s="249"/>
      <c r="C67" s="16" t="s">
        <v>1</v>
      </c>
      <c r="D67" s="16" t="s">
        <v>2</v>
      </c>
      <c r="E67" s="16" t="s">
        <v>3</v>
      </c>
      <c r="F67" s="249"/>
      <c r="H67" s="3" t="s">
        <v>6</v>
      </c>
      <c r="I67" s="4">
        <f>C74</f>
        <v>0</v>
      </c>
      <c r="J67" s="3"/>
      <c r="K67" s="4">
        <f>E74</f>
        <v>1152000000</v>
      </c>
      <c r="L67" s="4">
        <f>SUM(I67:K67)</f>
        <v>1152000000</v>
      </c>
      <c r="M67" s="5">
        <f>(K67/$L$72)</f>
        <v>1</v>
      </c>
    </row>
    <row r="68" spans="1:13" ht="33.75" x14ac:dyDescent="0.2">
      <c r="A68" s="28"/>
      <c r="B68" s="138" t="s">
        <v>185</v>
      </c>
      <c r="C68" s="2">
        <v>0</v>
      </c>
      <c r="D68" s="3"/>
      <c r="E68" s="2">
        <v>192000000</v>
      </c>
      <c r="F68" s="4">
        <f t="shared" ref="F68:F73" si="20">SUM(C68:E68)</f>
        <v>192000000</v>
      </c>
      <c r="H68" s="3" t="s">
        <v>7</v>
      </c>
      <c r="I68" s="3"/>
      <c r="J68" s="3"/>
      <c r="K68" s="3"/>
      <c r="L68" s="3"/>
      <c r="M68" s="5">
        <f t="shared" ref="M68:M72" si="21">(K68/$L$72)</f>
        <v>0</v>
      </c>
    </row>
    <row r="69" spans="1:13" ht="33.75" x14ac:dyDescent="0.2">
      <c r="A69" s="28"/>
      <c r="B69" s="138" t="s">
        <v>186</v>
      </c>
      <c r="C69" s="2">
        <v>0</v>
      </c>
      <c r="D69" s="3"/>
      <c r="E69" s="2">
        <v>192000000</v>
      </c>
      <c r="F69" s="4">
        <f t="shared" si="20"/>
        <v>192000000</v>
      </c>
      <c r="H69" s="3" t="s">
        <v>8</v>
      </c>
      <c r="I69" s="3"/>
      <c r="J69" s="3"/>
      <c r="K69" s="3"/>
      <c r="L69" s="3"/>
      <c r="M69" s="5">
        <f t="shared" si="21"/>
        <v>0</v>
      </c>
    </row>
    <row r="70" spans="1:13" ht="22.5" x14ac:dyDescent="0.2">
      <c r="A70" s="28"/>
      <c r="B70" s="138" t="s">
        <v>187</v>
      </c>
      <c r="C70" s="2">
        <v>0</v>
      </c>
      <c r="D70" s="3"/>
      <c r="E70" s="2">
        <v>192000000</v>
      </c>
      <c r="F70" s="4">
        <f t="shared" si="20"/>
        <v>192000000</v>
      </c>
      <c r="H70" s="3" t="s">
        <v>9</v>
      </c>
      <c r="I70" s="3"/>
      <c r="J70" s="3"/>
      <c r="K70" s="3"/>
      <c r="L70" s="3"/>
      <c r="M70" s="5">
        <f t="shared" si="21"/>
        <v>0</v>
      </c>
    </row>
    <row r="71" spans="1:13" x14ac:dyDescent="0.2">
      <c r="A71" s="28"/>
      <c r="B71" s="138" t="s">
        <v>188</v>
      </c>
      <c r="C71" s="2">
        <v>0</v>
      </c>
      <c r="D71" s="3"/>
      <c r="E71" s="2">
        <v>192000000</v>
      </c>
      <c r="F71" s="4">
        <f t="shared" si="20"/>
        <v>192000000</v>
      </c>
      <c r="H71" s="3" t="s">
        <v>30</v>
      </c>
      <c r="I71" s="3"/>
      <c r="J71" s="3"/>
      <c r="K71" s="3"/>
      <c r="L71" s="3"/>
      <c r="M71" s="5">
        <f t="shared" si="21"/>
        <v>0</v>
      </c>
    </row>
    <row r="72" spans="1:13" ht="22.5" x14ac:dyDescent="0.2">
      <c r="A72" s="28"/>
      <c r="B72" s="138" t="s">
        <v>183</v>
      </c>
      <c r="C72" s="2">
        <v>0</v>
      </c>
      <c r="D72" s="3"/>
      <c r="E72" s="2">
        <v>192000000</v>
      </c>
      <c r="F72" s="4">
        <f t="shared" si="20"/>
        <v>192000000</v>
      </c>
      <c r="H72" s="3" t="s">
        <v>17</v>
      </c>
      <c r="I72" s="4">
        <f>SUM(I67:I70)</f>
        <v>0</v>
      </c>
      <c r="J72" s="4">
        <f t="shared" ref="J72:L72" si="22">SUM(J67:J70)</f>
        <v>0</v>
      </c>
      <c r="K72" s="4">
        <f t="shared" si="22"/>
        <v>1152000000</v>
      </c>
      <c r="L72" s="4">
        <f t="shared" si="22"/>
        <v>1152000000</v>
      </c>
      <c r="M72" s="5">
        <f t="shared" si="21"/>
        <v>1</v>
      </c>
    </row>
    <row r="73" spans="1:13" ht="22.5" x14ac:dyDescent="0.2">
      <c r="A73" s="28"/>
      <c r="B73" s="138" t="s">
        <v>184</v>
      </c>
      <c r="C73" s="2">
        <v>0</v>
      </c>
      <c r="D73" s="3"/>
      <c r="E73" s="2">
        <v>192000000</v>
      </c>
      <c r="F73" s="4">
        <f t="shared" si="20"/>
        <v>192000000</v>
      </c>
      <c r="H73" s="7"/>
      <c r="I73" s="19"/>
      <c r="J73" s="19"/>
      <c r="K73" s="19"/>
      <c r="L73" s="19"/>
      <c r="M73" s="60"/>
    </row>
    <row r="74" spans="1:13" x14ac:dyDescent="0.2">
      <c r="A74" s="146"/>
      <c r="B74" s="135" t="s">
        <v>17</v>
      </c>
      <c r="C74" s="2">
        <f>SUM(C68:C73)</f>
        <v>0</v>
      </c>
      <c r="D74" s="2">
        <f t="shared" ref="D74:E74" si="23">SUM(D68:D73)</f>
        <v>0</v>
      </c>
      <c r="E74" s="2">
        <f t="shared" si="23"/>
        <v>1152000000</v>
      </c>
      <c r="F74" s="2">
        <f>SUM(F68:F73)</f>
        <v>1152000000</v>
      </c>
      <c r="H74" s="7"/>
      <c r="I74" s="19"/>
      <c r="J74" s="19"/>
      <c r="K74" s="19"/>
      <c r="L74" s="19"/>
      <c r="M74" s="60"/>
    </row>
    <row r="75" spans="1:13" x14ac:dyDescent="0.2">
      <c r="A75" s="146"/>
      <c r="H75" s="7"/>
      <c r="I75" s="19"/>
      <c r="J75" s="19"/>
      <c r="K75" s="19"/>
      <c r="L75" s="19"/>
      <c r="M75" s="60"/>
    </row>
    <row r="76" spans="1:13" x14ac:dyDescent="0.2">
      <c r="A76" s="146"/>
      <c r="B76" s="148"/>
      <c r="C76" s="11"/>
      <c r="D76" s="7"/>
      <c r="E76" s="7"/>
      <c r="F76" s="19"/>
      <c r="H76" s="7"/>
      <c r="I76" s="19"/>
      <c r="J76" s="19"/>
      <c r="K76" s="19"/>
      <c r="L76" s="19"/>
      <c r="M76" s="60"/>
    </row>
    <row r="77" spans="1:13" ht="22.5" customHeight="1" x14ac:dyDescent="0.2">
      <c r="A77" s="261">
        <v>5</v>
      </c>
      <c r="B77" s="264" t="s">
        <v>409</v>
      </c>
      <c r="C77" s="264"/>
      <c r="D77" s="264"/>
      <c r="E77" s="264"/>
      <c r="F77" s="264"/>
      <c r="H77" s="264" t="s">
        <v>22</v>
      </c>
      <c r="I77" s="264"/>
      <c r="J77" s="264"/>
      <c r="K77" s="264"/>
      <c r="L77" s="264"/>
      <c r="M77" s="264"/>
    </row>
    <row r="78" spans="1:13" x14ac:dyDescent="0.2">
      <c r="A78" s="261"/>
      <c r="B78" s="241" t="s">
        <v>18</v>
      </c>
      <c r="C78" s="242" t="s">
        <v>0</v>
      </c>
      <c r="D78" s="242"/>
      <c r="E78" s="242"/>
      <c r="F78" s="241" t="s">
        <v>4</v>
      </c>
      <c r="H78" s="12" t="s">
        <v>5</v>
      </c>
      <c r="I78" s="13" t="s">
        <v>10</v>
      </c>
      <c r="J78" s="13" t="s">
        <v>20</v>
      </c>
      <c r="K78" s="13" t="s">
        <v>21</v>
      </c>
      <c r="L78" s="14" t="s">
        <v>17</v>
      </c>
      <c r="M78" s="15" t="s">
        <v>19</v>
      </c>
    </row>
    <row r="79" spans="1:13" ht="12.75" customHeight="1" x14ac:dyDescent="0.2">
      <c r="A79" s="261"/>
      <c r="B79" s="241"/>
      <c r="C79" s="16" t="s">
        <v>1</v>
      </c>
      <c r="D79" s="16" t="s">
        <v>2</v>
      </c>
      <c r="E79" s="16" t="s">
        <v>3</v>
      </c>
      <c r="F79" s="241"/>
      <c r="H79" s="3" t="s">
        <v>6</v>
      </c>
      <c r="I79" s="4">
        <f>C80+C81</f>
        <v>255000000</v>
      </c>
      <c r="J79" s="3"/>
      <c r="K79" s="3"/>
      <c r="L79" s="4">
        <f>SUM(I79:K79)</f>
        <v>255000000</v>
      </c>
      <c r="M79" s="5">
        <f>(I79/$L$84)</f>
        <v>0.32075471698113206</v>
      </c>
    </row>
    <row r="80" spans="1:13" x14ac:dyDescent="0.2">
      <c r="A80" s="261"/>
      <c r="B80" s="1" t="s">
        <v>23</v>
      </c>
      <c r="C80" s="2">
        <v>15000000</v>
      </c>
      <c r="D80" s="3"/>
      <c r="E80" s="3"/>
      <c r="F80" s="4">
        <f>SUM(C80:E80)</f>
        <v>15000000</v>
      </c>
      <c r="H80" s="3" t="s">
        <v>7</v>
      </c>
      <c r="I80" s="3"/>
      <c r="J80" s="3"/>
      <c r="K80" s="3"/>
      <c r="L80" s="4"/>
      <c r="M80" s="5">
        <f t="shared" ref="M80:M84" si="24">(I80/$L$84)</f>
        <v>0</v>
      </c>
    </row>
    <row r="81" spans="1:13" x14ac:dyDescent="0.2">
      <c r="A81" s="261"/>
      <c r="B81" s="1" t="s">
        <v>24</v>
      </c>
      <c r="C81" s="2">
        <v>240000000</v>
      </c>
      <c r="D81" s="3"/>
      <c r="E81" s="3"/>
      <c r="F81" s="4">
        <f t="shared" ref="F81:F83" si="25">SUM(C81:E81)</f>
        <v>240000000</v>
      </c>
      <c r="H81" s="3" t="s">
        <v>8</v>
      </c>
      <c r="I81" s="2">
        <f>C82+C83</f>
        <v>540000000</v>
      </c>
      <c r="J81" s="3"/>
      <c r="K81" s="3"/>
      <c r="L81" s="4">
        <f t="shared" ref="L81" si="26">SUM(I81:K81)</f>
        <v>540000000</v>
      </c>
      <c r="M81" s="5">
        <f>(I81/$L$84)</f>
        <v>0.67924528301886788</v>
      </c>
    </row>
    <row r="82" spans="1:13" x14ac:dyDescent="0.2">
      <c r="A82" s="261"/>
      <c r="B82" s="1" t="s">
        <v>25</v>
      </c>
      <c r="C82" s="2">
        <v>240000000</v>
      </c>
      <c r="D82" s="3"/>
      <c r="E82" s="3"/>
      <c r="F82" s="4">
        <f t="shared" si="25"/>
        <v>240000000</v>
      </c>
      <c r="H82" s="3" t="s">
        <v>9</v>
      </c>
      <c r="I82" s="4"/>
      <c r="J82" s="3"/>
      <c r="K82" s="3"/>
      <c r="L82" s="4"/>
      <c r="M82" s="5">
        <f t="shared" si="24"/>
        <v>0</v>
      </c>
    </row>
    <row r="83" spans="1:13" x14ac:dyDescent="0.2">
      <c r="A83" s="261"/>
      <c r="B83" s="1" t="s">
        <v>26</v>
      </c>
      <c r="C83" s="2">
        <v>300000000</v>
      </c>
      <c r="D83" s="3"/>
      <c r="E83" s="3"/>
      <c r="F83" s="4">
        <f t="shared" si="25"/>
        <v>300000000</v>
      </c>
      <c r="H83" s="3" t="s">
        <v>30</v>
      </c>
      <c r="I83" s="3"/>
      <c r="J83" s="3"/>
      <c r="K83" s="3"/>
      <c r="L83" s="4"/>
      <c r="M83" s="5">
        <f t="shared" si="24"/>
        <v>0</v>
      </c>
    </row>
    <row r="84" spans="1:13" x14ac:dyDescent="0.2">
      <c r="A84" s="261"/>
      <c r="B84" s="3" t="s">
        <v>17</v>
      </c>
      <c r="C84" s="4">
        <f>SUM(C80:C83)</f>
        <v>795000000</v>
      </c>
      <c r="D84" s="4"/>
      <c r="E84" s="4"/>
      <c r="F84" s="4">
        <f t="shared" ref="F84" si="27">SUM(F80:F83)</f>
        <v>795000000</v>
      </c>
      <c r="H84" s="3" t="s">
        <v>17</v>
      </c>
      <c r="I84" s="4">
        <f>SUM(I79:I82)</f>
        <v>795000000</v>
      </c>
      <c r="J84" s="4"/>
      <c r="K84" s="4"/>
      <c r="L84" s="4">
        <f>SUM(L79:L82)</f>
        <v>795000000</v>
      </c>
      <c r="M84" s="5">
        <f t="shared" si="24"/>
        <v>1</v>
      </c>
    </row>
    <row r="85" spans="1:13" x14ac:dyDescent="0.2">
      <c r="A85" s="125"/>
      <c r="B85" s="7"/>
      <c r="C85" s="19"/>
      <c r="D85" s="19"/>
      <c r="E85" s="19"/>
      <c r="F85" s="19"/>
      <c r="H85" s="7"/>
      <c r="I85" s="19"/>
      <c r="J85" s="19"/>
      <c r="K85" s="19"/>
      <c r="L85" s="19"/>
      <c r="M85" s="42"/>
    </row>
    <row r="86" spans="1:13" x14ac:dyDescent="0.2">
      <c r="A86" s="125"/>
      <c r="B86" s="7"/>
      <c r="C86" s="19"/>
      <c r="D86" s="19"/>
      <c r="E86" s="19"/>
      <c r="F86" s="19"/>
      <c r="H86" s="7"/>
      <c r="I86" s="19"/>
      <c r="J86" s="19"/>
      <c r="K86" s="19"/>
      <c r="L86" s="19"/>
      <c r="M86" s="42"/>
    </row>
    <row r="87" spans="1:13" ht="22.5" customHeight="1" x14ac:dyDescent="0.2">
      <c r="A87" s="261">
        <v>6</v>
      </c>
      <c r="B87" s="240" t="s">
        <v>410</v>
      </c>
      <c r="C87" s="240"/>
      <c r="D87" s="240"/>
      <c r="E87" s="240"/>
      <c r="F87" s="240"/>
      <c r="H87" s="240" t="s">
        <v>11</v>
      </c>
      <c r="I87" s="240"/>
      <c r="J87" s="240"/>
      <c r="K87" s="240"/>
      <c r="L87" s="240"/>
      <c r="M87" s="240"/>
    </row>
    <row r="88" spans="1:13" x14ac:dyDescent="0.2">
      <c r="A88" s="261"/>
      <c r="B88" s="248" t="s">
        <v>18</v>
      </c>
      <c r="C88" s="250" t="s">
        <v>0</v>
      </c>
      <c r="D88" s="251"/>
      <c r="E88" s="252"/>
      <c r="F88" s="248" t="s">
        <v>4</v>
      </c>
      <c r="H88" s="12" t="s">
        <v>5</v>
      </c>
      <c r="I88" s="13" t="s">
        <v>10</v>
      </c>
      <c r="J88" s="13" t="s">
        <v>20</v>
      </c>
      <c r="K88" s="13" t="s">
        <v>21</v>
      </c>
      <c r="L88" s="14" t="s">
        <v>17</v>
      </c>
      <c r="M88" s="15" t="s">
        <v>19</v>
      </c>
    </row>
    <row r="89" spans="1:13" ht="12.75" customHeight="1" x14ac:dyDescent="0.2">
      <c r="A89" s="261"/>
      <c r="B89" s="249"/>
      <c r="C89" s="16" t="s">
        <v>1</v>
      </c>
      <c r="D89" s="16" t="s">
        <v>2</v>
      </c>
      <c r="E89" s="16" t="s">
        <v>3</v>
      </c>
      <c r="F89" s="249"/>
      <c r="H89" s="3" t="s">
        <v>6</v>
      </c>
      <c r="I89" s="4">
        <f>C95</f>
        <v>300000000</v>
      </c>
      <c r="J89" s="3"/>
      <c r="K89" s="3"/>
      <c r="L89" s="4">
        <f>SUM(I89:K89)</f>
        <v>300000000</v>
      </c>
      <c r="M89" s="5">
        <f>(I89/$L$89)</f>
        <v>1</v>
      </c>
    </row>
    <row r="90" spans="1:13" x14ac:dyDescent="0.2">
      <c r="A90" s="261"/>
      <c r="B90" s="1" t="s">
        <v>12</v>
      </c>
      <c r="C90" s="2">
        <v>30000000</v>
      </c>
      <c r="D90" s="3"/>
      <c r="E90" s="3"/>
      <c r="F90" s="4">
        <f>SUM(C90:E90)</f>
        <v>30000000</v>
      </c>
      <c r="H90" s="3" t="s">
        <v>7</v>
      </c>
      <c r="I90" s="3"/>
      <c r="J90" s="3"/>
      <c r="K90" s="3"/>
      <c r="L90" s="3"/>
      <c r="M90" s="5">
        <f>(I90/$L$89)</f>
        <v>0</v>
      </c>
    </row>
    <row r="91" spans="1:13" x14ac:dyDescent="0.2">
      <c r="A91" s="261"/>
      <c r="B91" s="1" t="s">
        <v>13</v>
      </c>
      <c r="C91" s="2">
        <v>60000000</v>
      </c>
      <c r="D91" s="3"/>
      <c r="E91" s="3"/>
      <c r="F91" s="4">
        <f t="shared" ref="F91:F94" si="28">SUM(C91:E91)</f>
        <v>60000000</v>
      </c>
      <c r="H91" s="3" t="s">
        <v>8</v>
      </c>
      <c r="I91" s="3"/>
      <c r="J91" s="3"/>
      <c r="K91" s="3"/>
      <c r="L91" s="3"/>
      <c r="M91" s="5">
        <f>(I91/$L$89)</f>
        <v>0</v>
      </c>
    </row>
    <row r="92" spans="1:13" x14ac:dyDescent="0.2">
      <c r="A92" s="261"/>
      <c r="B92" s="1" t="s">
        <v>14</v>
      </c>
      <c r="C92" s="2">
        <v>30000000</v>
      </c>
      <c r="D92" s="3"/>
      <c r="E92" s="3"/>
      <c r="F92" s="4">
        <f t="shared" si="28"/>
        <v>30000000</v>
      </c>
      <c r="H92" s="3" t="s">
        <v>9</v>
      </c>
      <c r="I92" s="3"/>
      <c r="J92" s="3"/>
      <c r="K92" s="3"/>
      <c r="L92" s="3"/>
      <c r="M92" s="5">
        <f>(I92/$L$89)</f>
        <v>0</v>
      </c>
    </row>
    <row r="93" spans="1:13" x14ac:dyDescent="0.2">
      <c r="A93" s="261"/>
      <c r="B93" s="1" t="s">
        <v>15</v>
      </c>
      <c r="C93" s="2">
        <v>150000000</v>
      </c>
      <c r="D93" s="3"/>
      <c r="E93" s="3"/>
      <c r="F93" s="4">
        <f t="shared" si="28"/>
        <v>150000000</v>
      </c>
      <c r="H93" s="3" t="s">
        <v>30</v>
      </c>
      <c r="I93" s="3"/>
      <c r="J93" s="3"/>
      <c r="K93" s="3"/>
      <c r="L93" s="3"/>
      <c r="M93" s="5">
        <f>(I93/$L$89)</f>
        <v>0</v>
      </c>
    </row>
    <row r="94" spans="1:13" x14ac:dyDescent="0.2">
      <c r="A94" s="261"/>
      <c r="B94" s="3" t="s">
        <v>16</v>
      </c>
      <c r="C94" s="2">
        <v>30000000</v>
      </c>
      <c r="D94" s="3"/>
      <c r="E94" s="3"/>
      <c r="F94" s="4">
        <f t="shared" si="28"/>
        <v>30000000</v>
      </c>
      <c r="H94" s="3" t="s">
        <v>17</v>
      </c>
      <c r="I94" s="4">
        <f>SUM(I89:I92)</f>
        <v>300000000</v>
      </c>
      <c r="J94" s="4"/>
      <c r="K94" s="4"/>
      <c r="L94" s="4">
        <f>SUM(L89:L92)</f>
        <v>300000000</v>
      </c>
      <c r="M94" s="5">
        <f>(I94/$L$94)</f>
        <v>1</v>
      </c>
    </row>
    <row r="95" spans="1:13" x14ac:dyDescent="0.2">
      <c r="A95" s="261"/>
      <c r="B95" s="3" t="s">
        <v>17</v>
      </c>
      <c r="C95" s="4">
        <f>SUM(C90:C94)</f>
        <v>300000000</v>
      </c>
      <c r="D95" s="3"/>
      <c r="E95" s="3"/>
      <c r="F95" s="4">
        <f>SUM(C95:E95)</f>
        <v>300000000</v>
      </c>
    </row>
    <row r="96" spans="1:13" x14ac:dyDescent="0.2">
      <c r="A96" s="28"/>
      <c r="B96" s="7"/>
      <c r="C96" s="19"/>
      <c r="D96" s="19"/>
      <c r="E96" s="19"/>
      <c r="F96" s="19"/>
      <c r="H96" s="7"/>
      <c r="I96" s="19"/>
      <c r="J96" s="19"/>
      <c r="K96" s="19"/>
      <c r="L96" s="19"/>
      <c r="M96" s="42"/>
    </row>
    <row r="97" spans="1:13" x14ac:dyDescent="0.2">
      <c r="A97" s="28"/>
      <c r="B97" s="7"/>
      <c r="C97" s="19"/>
      <c r="D97" s="19"/>
      <c r="E97" s="19"/>
      <c r="F97" s="19"/>
      <c r="H97" s="247" t="s">
        <v>336</v>
      </c>
      <c r="I97" s="247"/>
      <c r="J97" s="247"/>
      <c r="K97" s="247"/>
      <c r="L97" s="247"/>
      <c r="M97" s="247"/>
    </row>
    <row r="98" spans="1:13" x14ac:dyDescent="0.2">
      <c r="A98" s="28"/>
      <c r="B98" s="247" t="s">
        <v>356</v>
      </c>
      <c r="C98" s="247"/>
      <c r="D98" s="247"/>
      <c r="E98" s="247"/>
      <c r="F98" s="247"/>
      <c r="H98" s="65" t="s">
        <v>5</v>
      </c>
      <c r="I98" s="64" t="s">
        <v>10</v>
      </c>
      <c r="J98" s="64" t="s">
        <v>20</v>
      </c>
      <c r="K98" s="64" t="s">
        <v>21</v>
      </c>
      <c r="L98" s="14" t="s">
        <v>17</v>
      </c>
      <c r="M98" s="15" t="s">
        <v>19</v>
      </c>
    </row>
    <row r="99" spans="1:13" x14ac:dyDescent="0.2">
      <c r="A99" s="28"/>
      <c r="B99" s="248" t="s">
        <v>181</v>
      </c>
      <c r="C99" s="250" t="s">
        <v>0</v>
      </c>
      <c r="D99" s="251"/>
      <c r="E99" s="252"/>
      <c r="F99" s="248" t="s">
        <v>4</v>
      </c>
      <c r="H99" s="3" t="s">
        <v>6</v>
      </c>
      <c r="I99" s="4">
        <f>C102</f>
        <v>0</v>
      </c>
      <c r="J99" s="3"/>
      <c r="K99" s="4">
        <f>E102</f>
        <v>480000000</v>
      </c>
      <c r="L99" s="4">
        <f>SUM(I99:K99)</f>
        <v>480000000</v>
      </c>
      <c r="M99" s="5">
        <f>(K99/$L$104)</f>
        <v>1</v>
      </c>
    </row>
    <row r="100" spans="1:13" x14ac:dyDescent="0.2">
      <c r="A100" s="28"/>
      <c r="B100" s="249"/>
      <c r="C100" s="16" t="s">
        <v>1</v>
      </c>
      <c r="D100" s="16" t="s">
        <v>2</v>
      </c>
      <c r="E100" s="16" t="s">
        <v>3</v>
      </c>
      <c r="F100" s="249"/>
      <c r="H100" s="3" t="s">
        <v>7</v>
      </c>
      <c r="I100" s="3"/>
      <c r="J100" s="3"/>
      <c r="K100" s="3"/>
      <c r="L100" s="3"/>
      <c r="M100" s="5">
        <f t="shared" ref="M100:M104" si="29">(K100/$L$104)</f>
        <v>0</v>
      </c>
    </row>
    <row r="101" spans="1:13" ht="21.75" customHeight="1" x14ac:dyDescent="0.2">
      <c r="A101" s="28"/>
      <c r="B101" s="8" t="s">
        <v>357</v>
      </c>
      <c r="C101" s="2">
        <v>0</v>
      </c>
      <c r="D101" s="3"/>
      <c r="E101" s="2">
        <v>480000000</v>
      </c>
      <c r="F101" s="4">
        <f>SUM(C101:E101)</f>
        <v>480000000</v>
      </c>
      <c r="H101" s="3" t="s">
        <v>8</v>
      </c>
      <c r="I101" s="3"/>
      <c r="J101" s="3"/>
      <c r="K101" s="3"/>
      <c r="L101" s="3"/>
      <c r="M101" s="5">
        <f t="shared" si="29"/>
        <v>0</v>
      </c>
    </row>
    <row r="102" spans="1:13" x14ac:dyDescent="0.2">
      <c r="A102" s="28"/>
      <c r="B102" s="3" t="s">
        <v>17</v>
      </c>
      <c r="C102" s="2">
        <f>SUM(C101)</f>
        <v>0</v>
      </c>
      <c r="D102" s="2">
        <f t="shared" ref="D102:F102" si="30">SUM(D101)</f>
        <v>0</v>
      </c>
      <c r="E102" s="2">
        <f t="shared" si="30"/>
        <v>480000000</v>
      </c>
      <c r="F102" s="2">
        <f t="shared" si="30"/>
        <v>480000000</v>
      </c>
      <c r="H102" s="3" t="s">
        <v>9</v>
      </c>
      <c r="I102" s="3"/>
      <c r="J102" s="3"/>
      <c r="K102" s="3"/>
      <c r="L102" s="3"/>
      <c r="M102" s="5">
        <f t="shared" si="29"/>
        <v>0</v>
      </c>
    </row>
    <row r="103" spans="1:13" x14ac:dyDescent="0.2">
      <c r="A103" s="28"/>
      <c r="H103" s="3" t="s">
        <v>30</v>
      </c>
      <c r="I103" s="3"/>
      <c r="J103" s="3"/>
      <c r="K103" s="3"/>
      <c r="L103" s="3"/>
      <c r="M103" s="5">
        <f t="shared" si="29"/>
        <v>0</v>
      </c>
    </row>
    <row r="104" spans="1:13" x14ac:dyDescent="0.2">
      <c r="B104" s="39"/>
      <c r="C104" s="39"/>
      <c r="D104" s="7"/>
      <c r="E104" s="7"/>
      <c r="F104" s="7"/>
      <c r="H104" s="3" t="s">
        <v>17</v>
      </c>
      <c r="I104" s="4">
        <f>SUM(I99:I103)</f>
        <v>0</v>
      </c>
      <c r="J104" s="4">
        <f t="shared" ref="J104:L104" si="31">SUM(J99:J103)</f>
        <v>0</v>
      </c>
      <c r="K104" s="4">
        <f t="shared" si="31"/>
        <v>480000000</v>
      </c>
      <c r="L104" s="4">
        <f t="shared" si="31"/>
        <v>480000000</v>
      </c>
      <c r="M104" s="5">
        <f t="shared" si="29"/>
        <v>1</v>
      </c>
    </row>
    <row r="105" spans="1:13" ht="22.5" customHeight="1" x14ac:dyDescent="0.2">
      <c r="A105" s="261">
        <v>7</v>
      </c>
      <c r="B105" s="240" t="s">
        <v>411</v>
      </c>
      <c r="C105" s="240"/>
      <c r="D105" s="240"/>
      <c r="E105" s="240"/>
      <c r="F105" s="240"/>
      <c r="H105" s="240" t="s">
        <v>27</v>
      </c>
      <c r="I105" s="240"/>
      <c r="J105" s="240"/>
      <c r="K105" s="240"/>
      <c r="L105" s="240"/>
      <c r="M105" s="240"/>
    </row>
    <row r="106" spans="1:13" x14ac:dyDescent="0.2">
      <c r="A106" s="261"/>
      <c r="B106" s="241" t="s">
        <v>18</v>
      </c>
      <c r="C106" s="242" t="s">
        <v>0</v>
      </c>
      <c r="D106" s="242"/>
      <c r="E106" s="242"/>
      <c r="F106" s="241" t="s">
        <v>4</v>
      </c>
      <c r="H106" s="12" t="s">
        <v>5</v>
      </c>
      <c r="I106" s="13" t="s">
        <v>10</v>
      </c>
      <c r="J106" s="13" t="s">
        <v>20</v>
      </c>
      <c r="K106" s="13" t="s">
        <v>21</v>
      </c>
      <c r="L106" s="14" t="s">
        <v>17</v>
      </c>
      <c r="M106" s="15" t="s">
        <v>19</v>
      </c>
    </row>
    <row r="107" spans="1:13" ht="12.75" customHeight="1" x14ac:dyDescent="0.2">
      <c r="A107" s="261"/>
      <c r="B107" s="241"/>
      <c r="C107" s="16" t="s">
        <v>1</v>
      </c>
      <c r="D107" s="16" t="s">
        <v>2</v>
      </c>
      <c r="E107" s="16" t="s">
        <v>3</v>
      </c>
      <c r="F107" s="241"/>
      <c r="H107" s="3" t="s">
        <v>6</v>
      </c>
      <c r="I107" s="4">
        <f>C112</f>
        <v>460000000</v>
      </c>
      <c r="J107" s="3"/>
      <c r="K107" s="3"/>
      <c r="L107" s="4">
        <f>SUM(I107:K107)</f>
        <v>460000000</v>
      </c>
      <c r="M107" s="5">
        <f>(I107/$L$112)</f>
        <v>1</v>
      </c>
    </row>
    <row r="108" spans="1:13" x14ac:dyDescent="0.2">
      <c r="A108" s="261"/>
      <c r="B108" s="1" t="s">
        <v>31</v>
      </c>
      <c r="C108" s="2">
        <v>10000000</v>
      </c>
      <c r="D108" s="3"/>
      <c r="E108" s="3"/>
      <c r="F108" s="4">
        <f>SUM(C108:E108)</f>
        <v>10000000</v>
      </c>
      <c r="H108" s="3" t="s">
        <v>7</v>
      </c>
      <c r="I108" s="3"/>
      <c r="J108" s="3"/>
      <c r="K108" s="3"/>
      <c r="L108" s="3"/>
      <c r="M108" s="5">
        <f t="shared" ref="M108:M111" si="32">(I108/$L$112)</f>
        <v>0</v>
      </c>
    </row>
    <row r="109" spans="1:13" x14ac:dyDescent="0.2">
      <c r="A109" s="261"/>
      <c r="B109" s="1" t="s">
        <v>28</v>
      </c>
      <c r="C109" s="2">
        <v>200000000</v>
      </c>
      <c r="D109" s="3"/>
      <c r="E109" s="3"/>
      <c r="F109" s="4">
        <f t="shared" ref="F109:F111" si="33">SUM(C109:E109)</f>
        <v>200000000</v>
      </c>
      <c r="H109" s="3" t="s">
        <v>8</v>
      </c>
      <c r="I109" s="3"/>
      <c r="J109" s="3"/>
      <c r="K109" s="3"/>
      <c r="L109" s="3"/>
      <c r="M109" s="5">
        <f t="shared" si="32"/>
        <v>0</v>
      </c>
    </row>
    <row r="110" spans="1:13" x14ac:dyDescent="0.2">
      <c r="A110" s="261"/>
      <c r="B110" s="1" t="s">
        <v>32</v>
      </c>
      <c r="C110" s="2">
        <v>200000000</v>
      </c>
      <c r="D110" s="3"/>
      <c r="E110" s="3"/>
      <c r="F110" s="4">
        <f t="shared" si="33"/>
        <v>200000000</v>
      </c>
      <c r="H110" s="3" t="s">
        <v>9</v>
      </c>
      <c r="I110" s="3"/>
      <c r="J110" s="3"/>
      <c r="K110" s="3"/>
      <c r="L110" s="3"/>
      <c r="M110" s="5">
        <f t="shared" si="32"/>
        <v>0</v>
      </c>
    </row>
    <row r="111" spans="1:13" x14ac:dyDescent="0.2">
      <c r="A111" s="261"/>
      <c r="B111" s="1" t="s">
        <v>29</v>
      </c>
      <c r="C111" s="2">
        <v>50000000</v>
      </c>
      <c r="D111" s="3"/>
      <c r="E111" s="3"/>
      <c r="F111" s="4">
        <f t="shared" si="33"/>
        <v>50000000</v>
      </c>
      <c r="H111" s="3" t="s">
        <v>30</v>
      </c>
      <c r="I111" s="3"/>
      <c r="J111" s="3"/>
      <c r="K111" s="3"/>
      <c r="L111" s="3"/>
      <c r="M111" s="5">
        <f t="shared" si="32"/>
        <v>0</v>
      </c>
    </row>
    <row r="112" spans="1:13" x14ac:dyDescent="0.2">
      <c r="A112" s="261"/>
      <c r="B112" s="3" t="s">
        <v>17</v>
      </c>
      <c r="C112" s="4">
        <f>SUM(C108:C111)</f>
        <v>460000000</v>
      </c>
      <c r="D112" s="4"/>
      <c r="E112" s="4"/>
      <c r="F112" s="4">
        <f t="shared" ref="F112" si="34">SUM(F108:F111)</f>
        <v>460000000</v>
      </c>
      <c r="H112" s="3" t="s">
        <v>17</v>
      </c>
      <c r="I112" s="4">
        <f>SUM(I107:I110)</f>
        <v>460000000</v>
      </c>
      <c r="J112" s="4"/>
      <c r="K112" s="4"/>
      <c r="L112" s="4">
        <f>SUM(L107:L110)</f>
        <v>460000000</v>
      </c>
      <c r="M112" s="5">
        <f>(I112/$L$112)</f>
        <v>1</v>
      </c>
    </row>
    <row r="113" spans="1:13" x14ac:dyDescent="0.2">
      <c r="A113" s="77"/>
      <c r="B113" s="7"/>
      <c r="C113" s="19"/>
      <c r="D113" s="19"/>
      <c r="E113" s="19"/>
      <c r="F113" s="19"/>
      <c r="H113" s="7"/>
      <c r="I113" s="19"/>
      <c r="J113" s="19"/>
      <c r="K113" s="19"/>
      <c r="L113" s="19"/>
      <c r="M113" s="42"/>
    </row>
    <row r="114" spans="1:13" x14ac:dyDescent="0.2">
      <c r="A114" s="77"/>
      <c r="B114" s="7"/>
      <c r="C114" s="19"/>
      <c r="D114" s="19"/>
      <c r="E114" s="19"/>
      <c r="F114" s="19"/>
      <c r="H114" s="7"/>
      <c r="I114" s="19"/>
      <c r="J114" s="19"/>
      <c r="K114" s="19"/>
      <c r="L114" s="19"/>
      <c r="M114" s="42"/>
    </row>
    <row r="115" spans="1:13" s="130" customFormat="1" x14ac:dyDescent="0.2">
      <c r="A115" s="128"/>
      <c r="B115" s="129"/>
      <c r="C115" s="41"/>
      <c r="D115" s="41"/>
      <c r="E115" s="41"/>
      <c r="F115" s="41"/>
      <c r="H115" s="237" t="s">
        <v>408</v>
      </c>
      <c r="I115" s="238"/>
      <c r="J115" s="238"/>
      <c r="K115" s="238"/>
      <c r="L115" s="238"/>
      <c r="M115" s="239"/>
    </row>
    <row r="116" spans="1:13" s="130" customFormat="1" x14ac:dyDescent="0.2">
      <c r="A116" s="128" t="s">
        <v>240</v>
      </c>
      <c r="B116" s="234" t="s">
        <v>408</v>
      </c>
      <c r="C116" s="234"/>
      <c r="D116" s="234"/>
      <c r="E116" s="234"/>
      <c r="F116" s="234"/>
      <c r="H116" s="131" t="s">
        <v>5</v>
      </c>
      <c r="I116" s="132" t="s">
        <v>10</v>
      </c>
      <c r="J116" s="132" t="s">
        <v>20</v>
      </c>
      <c r="K116" s="132" t="s">
        <v>21</v>
      </c>
      <c r="L116" s="133" t="s">
        <v>17</v>
      </c>
      <c r="M116" s="134" t="s">
        <v>19</v>
      </c>
    </row>
    <row r="117" spans="1:13" s="130" customFormat="1" x14ac:dyDescent="0.2">
      <c r="A117" s="128"/>
      <c r="B117" s="256" t="s">
        <v>181</v>
      </c>
      <c r="C117" s="258" t="s">
        <v>0</v>
      </c>
      <c r="D117" s="259"/>
      <c r="E117" s="260"/>
      <c r="F117" s="256" t="s">
        <v>4</v>
      </c>
      <c r="H117" s="135" t="s">
        <v>6</v>
      </c>
      <c r="J117" s="135"/>
      <c r="K117" s="23">
        <f>F120</f>
        <v>1158868700</v>
      </c>
      <c r="L117" s="23">
        <f>SUM(J117:K117)</f>
        <v>1158868700</v>
      </c>
      <c r="M117" s="136">
        <f>(K117/$L$122)</f>
        <v>1</v>
      </c>
    </row>
    <row r="118" spans="1:13" s="130" customFormat="1" x14ac:dyDescent="0.2">
      <c r="A118" s="128"/>
      <c r="B118" s="257"/>
      <c r="C118" s="137" t="s">
        <v>1</v>
      </c>
      <c r="D118" s="137" t="s">
        <v>2</v>
      </c>
      <c r="E118" s="137" t="s">
        <v>3</v>
      </c>
      <c r="F118" s="257"/>
      <c r="H118" s="135" t="s">
        <v>7</v>
      </c>
      <c r="I118" s="135"/>
      <c r="J118" s="135"/>
      <c r="K118" s="135"/>
      <c r="L118" s="135"/>
      <c r="M118" s="136">
        <f t="shared" ref="M118:M122" si="35">(K118/$L$122)</f>
        <v>0</v>
      </c>
    </row>
    <row r="119" spans="1:13" s="130" customFormat="1" ht="22.5" x14ac:dyDescent="0.2">
      <c r="A119" s="128"/>
      <c r="B119" s="138" t="s">
        <v>197</v>
      </c>
      <c r="C119" s="130">
        <v>0</v>
      </c>
      <c r="D119" s="135"/>
      <c r="E119" s="22">
        <v>1158868700</v>
      </c>
      <c r="F119" s="23">
        <f>SUM(D119:E119)</f>
        <v>1158868700</v>
      </c>
      <c r="H119" s="135" t="s">
        <v>8</v>
      </c>
      <c r="I119" s="135"/>
      <c r="J119" s="135"/>
      <c r="K119" s="135"/>
      <c r="L119" s="135"/>
      <c r="M119" s="136">
        <f t="shared" si="35"/>
        <v>0</v>
      </c>
    </row>
    <row r="120" spans="1:13" s="130" customFormat="1" ht="11.25" customHeight="1" x14ac:dyDescent="0.2">
      <c r="A120" s="128"/>
      <c r="B120" s="135" t="s">
        <v>17</v>
      </c>
      <c r="C120" s="22">
        <f>SUM(C119)</f>
        <v>0</v>
      </c>
      <c r="D120" s="22">
        <f t="shared" ref="D120:F120" si="36">SUM(D119)</f>
        <v>0</v>
      </c>
      <c r="E120" s="22">
        <f t="shared" si="36"/>
        <v>1158868700</v>
      </c>
      <c r="F120" s="22">
        <f t="shared" si="36"/>
        <v>1158868700</v>
      </c>
      <c r="H120" s="135" t="s">
        <v>9</v>
      </c>
      <c r="I120" s="135"/>
      <c r="J120" s="135"/>
      <c r="K120" s="135"/>
      <c r="L120" s="135"/>
      <c r="M120" s="136">
        <f t="shared" si="35"/>
        <v>0</v>
      </c>
    </row>
    <row r="121" spans="1:13" s="130" customFormat="1" x14ac:dyDescent="0.2">
      <c r="B121" s="139"/>
      <c r="C121" s="139"/>
      <c r="D121" s="129"/>
      <c r="E121" s="129"/>
      <c r="F121" s="129"/>
      <c r="H121" s="135" t="s">
        <v>30</v>
      </c>
      <c r="I121" s="135"/>
      <c r="J121" s="135"/>
      <c r="K121" s="135"/>
      <c r="L121" s="135"/>
      <c r="M121" s="136">
        <f t="shared" si="35"/>
        <v>0</v>
      </c>
    </row>
    <row r="122" spans="1:13" s="130" customFormat="1" x14ac:dyDescent="0.2">
      <c r="A122" s="128"/>
      <c r="B122" s="129"/>
      <c r="C122" s="41"/>
      <c r="D122" s="41"/>
      <c r="E122" s="41"/>
      <c r="F122" s="41"/>
      <c r="H122" s="135" t="s">
        <v>17</v>
      </c>
      <c r="I122" s="23">
        <f>SUM(I117:I121)</f>
        <v>0</v>
      </c>
      <c r="J122" s="23">
        <f t="shared" ref="J122:L122" si="37">SUM(J117:J121)</f>
        <v>0</v>
      </c>
      <c r="K122" s="23">
        <f t="shared" si="37"/>
        <v>1158868700</v>
      </c>
      <c r="L122" s="23">
        <f t="shared" si="37"/>
        <v>1158868700</v>
      </c>
      <c r="M122" s="136">
        <f t="shared" si="35"/>
        <v>1</v>
      </c>
    </row>
    <row r="123" spans="1:13" s="130" customFormat="1" x14ac:dyDescent="0.2">
      <c r="A123" s="128"/>
      <c r="B123" s="129"/>
      <c r="C123" s="41"/>
      <c r="D123" s="41"/>
      <c r="E123" s="41"/>
      <c r="F123" s="41"/>
    </row>
    <row r="124" spans="1:13" x14ac:dyDescent="0.2">
      <c r="A124" s="77"/>
      <c r="B124" s="7"/>
      <c r="C124" s="19"/>
      <c r="D124" s="19"/>
      <c r="E124" s="19"/>
      <c r="F124" s="19"/>
    </row>
    <row r="125" spans="1:13" ht="23.25" customHeight="1" x14ac:dyDescent="0.2">
      <c r="A125" s="261">
        <v>8</v>
      </c>
      <c r="B125" s="240" t="s">
        <v>415</v>
      </c>
      <c r="C125" s="240"/>
      <c r="D125" s="240"/>
      <c r="E125" s="240"/>
      <c r="F125" s="240"/>
      <c r="H125" s="240" t="s">
        <v>112</v>
      </c>
      <c r="I125" s="240"/>
      <c r="J125" s="240"/>
      <c r="K125" s="240"/>
      <c r="L125" s="240"/>
      <c r="M125" s="240"/>
    </row>
    <row r="126" spans="1:13" x14ac:dyDescent="0.2">
      <c r="A126" s="261"/>
      <c r="B126" s="241" t="s">
        <v>18</v>
      </c>
      <c r="C126" s="242" t="s">
        <v>0</v>
      </c>
      <c r="D126" s="242"/>
      <c r="E126" s="242"/>
      <c r="F126" s="241" t="s">
        <v>4</v>
      </c>
      <c r="H126" s="12" t="s">
        <v>5</v>
      </c>
      <c r="I126" s="13" t="s">
        <v>10</v>
      </c>
      <c r="J126" s="13" t="s">
        <v>20</v>
      </c>
      <c r="K126" s="13" t="s">
        <v>21</v>
      </c>
      <c r="L126" s="14" t="s">
        <v>17</v>
      </c>
      <c r="M126" s="15" t="s">
        <v>19</v>
      </c>
    </row>
    <row r="127" spans="1:13" x14ac:dyDescent="0.2">
      <c r="A127" s="261"/>
      <c r="B127" s="241"/>
      <c r="C127" s="16" t="s">
        <v>1</v>
      </c>
      <c r="D127" s="16" t="s">
        <v>2</v>
      </c>
      <c r="E127" s="16" t="s">
        <v>3</v>
      </c>
      <c r="F127" s="241"/>
      <c r="H127" s="3" t="s">
        <v>6</v>
      </c>
      <c r="I127" s="4">
        <f>C128+C129+C130+C131</f>
        <v>530000000</v>
      </c>
      <c r="J127" s="4">
        <v>400000000</v>
      </c>
      <c r="K127" s="3"/>
      <c r="L127" s="4">
        <f>SUM(I127:K127)</f>
        <v>930000000</v>
      </c>
      <c r="M127" s="24">
        <f t="shared" ref="M127:M132" si="38">(L127/$L$132)</f>
        <v>0.93</v>
      </c>
    </row>
    <row r="128" spans="1:13" x14ac:dyDescent="0.2">
      <c r="A128" s="261"/>
      <c r="B128" s="8" t="s">
        <v>113</v>
      </c>
      <c r="C128" s="22">
        <v>300000000</v>
      </c>
      <c r="D128" s="3"/>
      <c r="E128" s="3"/>
      <c r="F128" s="2">
        <f>SUM(C128:E128)</f>
        <v>300000000</v>
      </c>
      <c r="H128" s="3" t="s">
        <v>7</v>
      </c>
      <c r="I128" s="3"/>
      <c r="J128" s="3"/>
      <c r="K128" s="3"/>
      <c r="L128" s="4"/>
      <c r="M128" s="24">
        <f t="shared" si="38"/>
        <v>0</v>
      </c>
    </row>
    <row r="129" spans="1:13" x14ac:dyDescent="0.2">
      <c r="A129" s="261"/>
      <c r="B129" s="8" t="s">
        <v>114</v>
      </c>
      <c r="C129" s="22">
        <v>100000000</v>
      </c>
      <c r="D129" s="3"/>
      <c r="E129" s="3"/>
      <c r="F129" s="2">
        <f t="shared" ref="F129:F133" si="39">SUM(C129:E129)</f>
        <v>100000000</v>
      </c>
      <c r="H129" s="3" t="s">
        <v>8</v>
      </c>
      <c r="I129" s="4"/>
      <c r="J129" s="4">
        <v>70000000</v>
      </c>
      <c r="K129" s="3"/>
      <c r="L129" s="4">
        <f t="shared" ref="L129" si="40">SUM(I129:K129)</f>
        <v>70000000</v>
      </c>
      <c r="M129" s="24">
        <f t="shared" si="38"/>
        <v>7.0000000000000007E-2</v>
      </c>
    </row>
    <row r="130" spans="1:13" x14ac:dyDescent="0.2">
      <c r="A130" s="261"/>
      <c r="B130" s="8" t="s">
        <v>115</v>
      </c>
      <c r="C130" s="22">
        <v>100000000</v>
      </c>
      <c r="D130" s="2"/>
      <c r="E130" s="3"/>
      <c r="F130" s="2">
        <f t="shared" si="39"/>
        <v>100000000</v>
      </c>
      <c r="H130" s="3" t="s">
        <v>9</v>
      </c>
      <c r="I130" s="4"/>
      <c r="J130" s="2"/>
      <c r="K130" s="3"/>
      <c r="L130" s="4"/>
      <c r="M130" s="24">
        <f t="shared" si="38"/>
        <v>0</v>
      </c>
    </row>
    <row r="131" spans="1:13" x14ac:dyDescent="0.2">
      <c r="A131" s="261"/>
      <c r="B131" s="8" t="s">
        <v>116</v>
      </c>
      <c r="C131" s="22">
        <v>30000000</v>
      </c>
      <c r="D131" s="2"/>
      <c r="E131" s="3"/>
      <c r="F131" s="2">
        <f t="shared" si="39"/>
        <v>30000000</v>
      </c>
      <c r="H131" s="3" t="s">
        <v>30</v>
      </c>
      <c r="I131" s="3"/>
      <c r="J131" s="3"/>
      <c r="K131" s="3"/>
      <c r="L131" s="4"/>
      <c r="M131" s="24">
        <f t="shared" si="38"/>
        <v>0</v>
      </c>
    </row>
    <row r="132" spans="1:13" x14ac:dyDescent="0.2">
      <c r="A132" s="261"/>
      <c r="B132" s="3" t="s">
        <v>117</v>
      </c>
      <c r="C132" s="3">
        <v>0</v>
      </c>
      <c r="D132" s="2">
        <v>470000000</v>
      </c>
      <c r="E132" s="3"/>
      <c r="F132" s="2">
        <f>SUM(C132:E132)</f>
        <v>470000000</v>
      </c>
      <c r="H132" s="3" t="s">
        <v>17</v>
      </c>
      <c r="I132" s="4">
        <f>SUM(I127:I131)</f>
        <v>530000000</v>
      </c>
      <c r="J132" s="4">
        <f t="shared" ref="J132" si="41">SUM(J127:J131)</f>
        <v>470000000</v>
      </c>
      <c r="K132" s="4"/>
      <c r="L132" s="4">
        <f>SUM(I132:K132)</f>
        <v>1000000000</v>
      </c>
      <c r="M132" s="24">
        <f t="shared" si="38"/>
        <v>1</v>
      </c>
    </row>
    <row r="133" spans="1:13" x14ac:dyDescent="0.2">
      <c r="A133" s="261"/>
      <c r="B133" s="3" t="s">
        <v>17</v>
      </c>
      <c r="C133" s="23">
        <f>SUM(C128:C132)</f>
        <v>530000000</v>
      </c>
      <c r="D133" s="23">
        <f t="shared" ref="D133" si="42">SUM(D128:D132)</f>
        <v>470000000</v>
      </c>
      <c r="E133" s="23"/>
      <c r="F133" s="2">
        <f t="shared" si="39"/>
        <v>1000000000</v>
      </c>
    </row>
    <row r="134" spans="1:13" x14ac:dyDescent="0.2">
      <c r="A134" s="28"/>
      <c r="B134" s="7"/>
      <c r="C134" s="41"/>
      <c r="D134" s="41"/>
      <c r="E134" s="41"/>
      <c r="F134" s="11"/>
    </row>
    <row r="135" spans="1:13" x14ac:dyDescent="0.2">
      <c r="A135" s="28"/>
      <c r="B135" s="7"/>
      <c r="C135" s="41"/>
      <c r="D135" s="41"/>
      <c r="E135" s="41"/>
      <c r="F135" s="11"/>
    </row>
    <row r="136" spans="1:13" x14ac:dyDescent="0.2">
      <c r="A136" s="261">
        <v>9</v>
      </c>
      <c r="B136" s="240" t="s">
        <v>416</v>
      </c>
      <c r="C136" s="240"/>
      <c r="D136" s="240"/>
      <c r="E136" s="240"/>
      <c r="F136" s="240"/>
      <c r="H136" s="240" t="s">
        <v>137</v>
      </c>
      <c r="I136" s="240"/>
      <c r="J136" s="240"/>
      <c r="K136" s="240"/>
      <c r="L136" s="240"/>
      <c r="M136" s="240"/>
    </row>
    <row r="137" spans="1:13" x14ac:dyDescent="0.2">
      <c r="A137" s="261"/>
      <c r="B137" s="241" t="s">
        <v>18</v>
      </c>
      <c r="C137" s="242" t="s">
        <v>0</v>
      </c>
      <c r="D137" s="242"/>
      <c r="E137" s="242"/>
      <c r="F137" s="241" t="s">
        <v>4</v>
      </c>
      <c r="H137" s="18" t="s">
        <v>5</v>
      </c>
      <c r="I137" s="17" t="s">
        <v>10</v>
      </c>
      <c r="J137" s="17" t="s">
        <v>20</v>
      </c>
      <c r="K137" s="17" t="s">
        <v>21</v>
      </c>
      <c r="L137" s="14" t="s">
        <v>17</v>
      </c>
      <c r="M137" s="15" t="s">
        <v>19</v>
      </c>
    </row>
    <row r="138" spans="1:13" x14ac:dyDescent="0.2">
      <c r="A138" s="261"/>
      <c r="B138" s="241"/>
      <c r="C138" s="16" t="s">
        <v>1</v>
      </c>
      <c r="D138" s="16" t="s">
        <v>2</v>
      </c>
      <c r="E138" s="16" t="s">
        <v>3</v>
      </c>
      <c r="F138" s="241"/>
      <c r="H138" s="3" t="s">
        <v>6</v>
      </c>
      <c r="I138" s="4"/>
      <c r="J138" s="2">
        <v>1500000000</v>
      </c>
      <c r="K138" s="2"/>
      <c r="L138" s="2">
        <f>SUM(I138:K138)</f>
        <v>1500000000</v>
      </c>
      <c r="M138" s="24">
        <f t="shared" ref="M138:M143" si="43">(L138/$L$143)</f>
        <v>0.53956834532374098</v>
      </c>
    </row>
    <row r="139" spans="1:13" x14ac:dyDescent="0.2">
      <c r="A139" s="261"/>
      <c r="B139" s="8" t="s">
        <v>128</v>
      </c>
      <c r="C139" s="22">
        <v>300000000</v>
      </c>
      <c r="D139" s="3"/>
      <c r="E139" s="3"/>
      <c r="F139" s="2">
        <f>SUM(C139:E139)</f>
        <v>300000000</v>
      </c>
      <c r="H139" s="3" t="s">
        <v>7</v>
      </c>
      <c r="I139" s="4">
        <v>0</v>
      </c>
      <c r="J139" s="2"/>
      <c r="K139" s="2"/>
      <c r="L139" s="2"/>
      <c r="M139" s="24">
        <f t="shared" si="43"/>
        <v>0</v>
      </c>
    </row>
    <row r="140" spans="1:13" ht="22.5" x14ac:dyDescent="0.2">
      <c r="A140" s="261"/>
      <c r="B140" s="8" t="s">
        <v>133</v>
      </c>
      <c r="C140" s="22">
        <v>600000000</v>
      </c>
      <c r="D140" s="3"/>
      <c r="E140" s="3"/>
      <c r="F140" s="2">
        <f>SUM(C140:E140)</f>
        <v>600000000</v>
      </c>
      <c r="H140" s="3" t="s">
        <v>8</v>
      </c>
      <c r="I140" s="4">
        <v>1000000000</v>
      </c>
      <c r="J140" s="2">
        <v>280000000</v>
      </c>
      <c r="K140" s="2"/>
      <c r="L140" s="2">
        <f t="shared" ref="L140" si="44">SUM(I140:K140)</f>
        <v>1280000000</v>
      </c>
      <c r="M140" s="24">
        <f t="shared" si="43"/>
        <v>0.46043165467625902</v>
      </c>
    </row>
    <row r="141" spans="1:13" x14ac:dyDescent="0.2">
      <c r="A141" s="261"/>
      <c r="B141" s="8" t="s">
        <v>134</v>
      </c>
      <c r="C141" s="22">
        <v>100000000</v>
      </c>
      <c r="D141" s="3"/>
      <c r="E141" s="3"/>
      <c r="F141" s="2">
        <f>SUM(C141:E141)</f>
        <v>100000000</v>
      </c>
      <c r="H141" s="3" t="s">
        <v>9</v>
      </c>
      <c r="I141" s="4"/>
      <c r="J141" s="2"/>
      <c r="K141" s="2"/>
      <c r="L141" s="2"/>
      <c r="M141" s="24">
        <f t="shared" si="43"/>
        <v>0</v>
      </c>
    </row>
    <row r="142" spans="1:13" x14ac:dyDescent="0.2">
      <c r="A142" s="261"/>
      <c r="B142" s="8" t="s">
        <v>135</v>
      </c>
      <c r="C142" s="22">
        <v>0</v>
      </c>
      <c r="D142" s="2">
        <v>1500000000</v>
      </c>
      <c r="E142" s="3"/>
      <c r="F142" s="2">
        <f>SUM(C142:E142)</f>
        <v>1500000000</v>
      </c>
      <c r="H142" s="3" t="s">
        <v>30</v>
      </c>
      <c r="I142" s="3"/>
      <c r="J142" s="2"/>
      <c r="K142" s="2"/>
      <c r="L142" s="2"/>
      <c r="M142" s="24">
        <f t="shared" si="43"/>
        <v>0</v>
      </c>
    </row>
    <row r="143" spans="1:13" x14ac:dyDescent="0.2">
      <c r="A143" s="261"/>
      <c r="B143" s="9" t="s">
        <v>136</v>
      </c>
      <c r="C143" s="22">
        <v>0</v>
      </c>
      <c r="D143" s="2">
        <v>280000000</v>
      </c>
      <c r="E143" s="3"/>
      <c r="F143" s="2">
        <f>SUM(C143:E143)</f>
        <v>280000000</v>
      </c>
      <c r="H143" s="3" t="s">
        <v>17</v>
      </c>
      <c r="I143" s="4">
        <f>SUM(I138:I142)</f>
        <v>1000000000</v>
      </c>
      <c r="J143" s="4">
        <f>SUM(J138:J142)</f>
        <v>1780000000</v>
      </c>
      <c r="K143" s="4"/>
      <c r="L143" s="4">
        <f>SUM(L138:L142)</f>
        <v>2780000000</v>
      </c>
      <c r="M143" s="24">
        <f t="shared" si="43"/>
        <v>1</v>
      </c>
    </row>
    <row r="144" spans="1:13" x14ac:dyDescent="0.2">
      <c r="A144" s="261"/>
      <c r="B144" s="3" t="s">
        <v>17</v>
      </c>
      <c r="C144" s="23">
        <f>SUM(C139:C143)</f>
        <v>1000000000</v>
      </c>
      <c r="D144" s="23">
        <f>SUM(D139:D143)</f>
        <v>1780000000</v>
      </c>
      <c r="E144" s="23"/>
      <c r="F144" s="23">
        <f>SUM(F139:F143)</f>
        <v>2780000000</v>
      </c>
      <c r="L144" s="19"/>
    </row>
    <row r="145" spans="1:13" x14ac:dyDescent="0.2">
      <c r="A145" s="28"/>
      <c r="B145" s="7"/>
      <c r="C145" s="41"/>
      <c r="D145" s="41"/>
      <c r="E145" s="41"/>
      <c r="F145" s="41"/>
      <c r="L145" s="19"/>
    </row>
    <row r="146" spans="1:13" x14ac:dyDescent="0.2">
      <c r="A146" s="28"/>
      <c r="B146" s="7"/>
      <c r="C146" s="41"/>
      <c r="D146" s="41"/>
      <c r="E146" s="41"/>
      <c r="F146" s="41"/>
      <c r="L146" s="19"/>
    </row>
    <row r="147" spans="1:13" ht="22.5" customHeight="1" x14ac:dyDescent="0.2">
      <c r="A147" s="261">
        <v>10</v>
      </c>
      <c r="B147" s="240" t="s">
        <v>417</v>
      </c>
      <c r="C147" s="240"/>
      <c r="D147" s="240"/>
      <c r="E147" s="240"/>
      <c r="F147" s="240"/>
      <c r="H147" s="240" t="s">
        <v>38</v>
      </c>
      <c r="I147" s="240"/>
      <c r="J147" s="240"/>
      <c r="K147" s="240"/>
      <c r="L147" s="240"/>
      <c r="M147" s="240"/>
    </row>
    <row r="148" spans="1:13" x14ac:dyDescent="0.2">
      <c r="A148" s="261"/>
      <c r="B148" s="241" t="s">
        <v>18</v>
      </c>
      <c r="C148" s="242" t="s">
        <v>0</v>
      </c>
      <c r="D148" s="242"/>
      <c r="E148" s="242"/>
      <c r="F148" s="241" t="s">
        <v>4</v>
      </c>
      <c r="H148" s="12" t="s">
        <v>5</v>
      </c>
      <c r="I148" s="13" t="s">
        <v>10</v>
      </c>
      <c r="J148" s="13" t="s">
        <v>20</v>
      </c>
      <c r="K148" s="13" t="s">
        <v>21</v>
      </c>
      <c r="L148" s="14" t="s">
        <v>17</v>
      </c>
      <c r="M148" s="15" t="s">
        <v>19</v>
      </c>
    </row>
    <row r="149" spans="1:13" ht="12.75" customHeight="1" x14ac:dyDescent="0.2">
      <c r="A149" s="261"/>
      <c r="B149" s="241"/>
      <c r="C149" s="16" t="s">
        <v>1</v>
      </c>
      <c r="D149" s="16" t="s">
        <v>2</v>
      </c>
      <c r="E149" s="16" t="s">
        <v>3</v>
      </c>
      <c r="F149" s="241"/>
      <c r="H149" s="3" t="s">
        <v>6</v>
      </c>
      <c r="I149" s="4">
        <f>C150</f>
        <v>100000000</v>
      </c>
      <c r="J149" s="4">
        <f>SUM(D151:D155)</f>
        <v>176221000</v>
      </c>
      <c r="K149" s="3"/>
      <c r="L149" s="4">
        <f>SUM(I149:K149)</f>
        <v>276221000</v>
      </c>
      <c r="M149" s="5">
        <f t="shared" ref="M149:M154" si="45">(L149/$L$154)</f>
        <v>1</v>
      </c>
    </row>
    <row r="150" spans="1:13" ht="22.5" x14ac:dyDescent="0.2">
      <c r="A150" s="261"/>
      <c r="B150" s="8" t="s">
        <v>39</v>
      </c>
      <c r="C150" s="2">
        <v>100000000</v>
      </c>
      <c r="D150" s="2"/>
      <c r="E150" s="2"/>
      <c r="F150" s="2">
        <f>SUM(C150:E150)</f>
        <v>100000000</v>
      </c>
      <c r="H150" s="3" t="s">
        <v>7</v>
      </c>
      <c r="I150" s="3"/>
      <c r="J150" s="3"/>
      <c r="K150" s="3"/>
      <c r="L150" s="4"/>
      <c r="M150" s="5">
        <f t="shared" si="45"/>
        <v>0</v>
      </c>
    </row>
    <row r="151" spans="1:13" ht="22.5" x14ac:dyDescent="0.2">
      <c r="A151" s="261"/>
      <c r="B151" s="8" t="s">
        <v>40</v>
      </c>
      <c r="C151" s="2">
        <v>0</v>
      </c>
      <c r="D151" s="2">
        <v>75000000</v>
      </c>
      <c r="E151" s="2"/>
      <c r="F151" s="2">
        <f t="shared" ref="F151:F155" si="46">SUM(C151:E151)</f>
        <v>75000000</v>
      </c>
      <c r="H151" s="3" t="s">
        <v>8</v>
      </c>
      <c r="I151" s="3"/>
      <c r="J151" s="3"/>
      <c r="K151" s="3"/>
      <c r="L151" s="4"/>
      <c r="M151" s="5">
        <f t="shared" si="45"/>
        <v>0</v>
      </c>
    </row>
    <row r="152" spans="1:13" ht="22.5" x14ac:dyDescent="0.2">
      <c r="A152" s="261"/>
      <c r="B152" s="8" t="s">
        <v>41</v>
      </c>
      <c r="C152" s="2">
        <v>0</v>
      </c>
      <c r="D152" s="2">
        <v>60000000</v>
      </c>
      <c r="E152" s="2"/>
      <c r="F152" s="2">
        <f t="shared" si="46"/>
        <v>60000000</v>
      </c>
      <c r="H152" s="3" t="s">
        <v>9</v>
      </c>
      <c r="I152" s="3"/>
      <c r="J152" s="3"/>
      <c r="K152" s="3"/>
      <c r="L152" s="4"/>
      <c r="M152" s="5">
        <f t="shared" si="45"/>
        <v>0</v>
      </c>
    </row>
    <row r="153" spans="1:13" ht="22.5" x14ac:dyDescent="0.2">
      <c r="A153" s="261"/>
      <c r="B153" s="8" t="s">
        <v>42</v>
      </c>
      <c r="C153" s="2">
        <v>0</v>
      </c>
      <c r="D153" s="2">
        <v>10000000</v>
      </c>
      <c r="E153" s="2"/>
      <c r="F153" s="2">
        <f t="shared" si="46"/>
        <v>10000000</v>
      </c>
      <c r="H153" s="3" t="s">
        <v>30</v>
      </c>
      <c r="I153" s="3"/>
      <c r="J153" s="3"/>
      <c r="K153" s="3"/>
      <c r="L153" s="4"/>
      <c r="M153" s="5">
        <f t="shared" si="45"/>
        <v>0</v>
      </c>
    </row>
    <row r="154" spans="1:13" ht="22.5" x14ac:dyDescent="0.2">
      <c r="A154" s="261"/>
      <c r="B154" s="9" t="s">
        <v>43</v>
      </c>
      <c r="C154" s="2">
        <v>0</v>
      </c>
      <c r="D154" s="2">
        <v>25111000</v>
      </c>
      <c r="E154" s="2"/>
      <c r="F154" s="2">
        <f t="shared" si="46"/>
        <v>25111000</v>
      </c>
      <c r="H154" s="3" t="s">
        <v>17</v>
      </c>
      <c r="I154" s="4">
        <f>SUM(I149:I153)</f>
        <v>100000000</v>
      </c>
      <c r="J154" s="4">
        <f>SUM(J149:J153)</f>
        <v>176221000</v>
      </c>
      <c r="K154" s="4"/>
      <c r="L154" s="4">
        <f t="shared" ref="L154" si="47">SUM(L149:L153)</f>
        <v>276221000</v>
      </c>
      <c r="M154" s="5">
        <f t="shared" si="45"/>
        <v>1</v>
      </c>
    </row>
    <row r="155" spans="1:13" ht="33.75" x14ac:dyDescent="0.2">
      <c r="A155" s="261"/>
      <c r="B155" s="9" t="s">
        <v>44</v>
      </c>
      <c r="C155" s="2">
        <v>0</v>
      </c>
      <c r="D155" s="2">
        <v>6110000</v>
      </c>
      <c r="E155" s="2"/>
      <c r="F155" s="2">
        <f t="shared" si="46"/>
        <v>6110000</v>
      </c>
    </row>
    <row r="156" spans="1:13" x14ac:dyDescent="0.2">
      <c r="A156" s="261"/>
      <c r="B156" s="3" t="s">
        <v>17</v>
      </c>
      <c r="C156" s="2">
        <f>SUM(C150:C155)</f>
        <v>100000000</v>
      </c>
      <c r="D156" s="2">
        <f>SUM(D150:D155)</f>
        <v>176221000</v>
      </c>
      <c r="E156" s="2"/>
      <c r="F156" s="2">
        <f>SUM(F150:F155)</f>
        <v>276221000</v>
      </c>
      <c r="G156" s="7"/>
      <c r="H156" s="7"/>
    </row>
    <row r="157" spans="1:13" x14ac:dyDescent="0.2">
      <c r="A157" s="28"/>
      <c r="B157" s="7"/>
      <c r="C157" s="41"/>
      <c r="D157" s="41"/>
      <c r="E157" s="41"/>
      <c r="F157" s="41"/>
      <c r="L157" s="19"/>
    </row>
    <row r="158" spans="1:13" x14ac:dyDescent="0.2">
      <c r="A158" s="28"/>
      <c r="B158" s="7"/>
      <c r="C158" s="41"/>
      <c r="D158" s="41"/>
      <c r="E158" s="41"/>
      <c r="F158" s="41"/>
      <c r="L158" s="19"/>
    </row>
    <row r="159" spans="1:13" ht="22.5" customHeight="1" x14ac:dyDescent="0.2">
      <c r="A159" s="263">
        <v>11</v>
      </c>
      <c r="B159" s="240" t="s">
        <v>418</v>
      </c>
      <c r="C159" s="240"/>
      <c r="D159" s="240"/>
      <c r="E159" s="240"/>
      <c r="F159" s="240"/>
      <c r="H159" s="240" t="s">
        <v>45</v>
      </c>
      <c r="I159" s="240"/>
      <c r="J159" s="240"/>
      <c r="K159" s="240"/>
      <c r="L159" s="240"/>
      <c r="M159" s="240"/>
    </row>
    <row r="160" spans="1:13" x14ac:dyDescent="0.2">
      <c r="A160" s="263"/>
      <c r="B160" s="241" t="s">
        <v>18</v>
      </c>
      <c r="C160" s="242" t="s">
        <v>0</v>
      </c>
      <c r="D160" s="242"/>
      <c r="E160" s="242"/>
      <c r="F160" s="241" t="s">
        <v>4</v>
      </c>
      <c r="H160" s="53" t="s">
        <v>5</v>
      </c>
      <c r="I160" s="52" t="s">
        <v>10</v>
      </c>
      <c r="J160" s="52" t="s">
        <v>20</v>
      </c>
      <c r="K160" s="52" t="s">
        <v>21</v>
      </c>
      <c r="L160" s="14" t="s">
        <v>17</v>
      </c>
      <c r="M160" s="15" t="s">
        <v>19</v>
      </c>
    </row>
    <row r="161" spans="1:13" ht="12.75" customHeight="1" x14ac:dyDescent="0.2">
      <c r="A161" s="263"/>
      <c r="B161" s="241"/>
      <c r="C161" s="16" t="s">
        <v>1</v>
      </c>
      <c r="D161" s="16" t="s">
        <v>2</v>
      </c>
      <c r="E161" s="16" t="s">
        <v>3</v>
      </c>
      <c r="F161" s="241"/>
      <c r="H161" s="3" t="s">
        <v>6</v>
      </c>
      <c r="I161" s="4">
        <f>C162</f>
        <v>851851000</v>
      </c>
      <c r="J161" s="4"/>
      <c r="K161" s="3"/>
      <c r="L161" s="4">
        <f>SUM(I161:K161)</f>
        <v>851851000</v>
      </c>
      <c r="M161" s="5">
        <f t="shared" ref="M161:M166" si="48">(L161/$L$166)</f>
        <v>1</v>
      </c>
    </row>
    <row r="162" spans="1:13" x14ac:dyDescent="0.2">
      <c r="A162" s="263"/>
      <c r="B162" s="1" t="s">
        <v>46</v>
      </c>
      <c r="C162" s="2">
        <v>851851000</v>
      </c>
      <c r="D162" s="2"/>
      <c r="E162" s="2"/>
      <c r="F162" s="2">
        <f>SUM(C162:E162)</f>
        <v>851851000</v>
      </c>
      <c r="H162" s="3" t="s">
        <v>7</v>
      </c>
      <c r="I162" s="3"/>
      <c r="J162" s="3"/>
      <c r="K162" s="3"/>
      <c r="L162" s="4"/>
      <c r="M162" s="5">
        <f t="shared" si="48"/>
        <v>0</v>
      </c>
    </row>
    <row r="163" spans="1:13" x14ac:dyDescent="0.2">
      <c r="A163" s="263"/>
      <c r="B163" s="3" t="s">
        <v>17</v>
      </c>
      <c r="C163" s="2">
        <f>SUM(C162)</f>
        <v>851851000</v>
      </c>
      <c r="D163" s="2"/>
      <c r="E163" s="2"/>
      <c r="F163" s="2">
        <f t="shared" ref="F163" si="49">SUM(F162)</f>
        <v>851851000</v>
      </c>
      <c r="H163" s="3" t="s">
        <v>8</v>
      </c>
      <c r="I163" s="3"/>
      <c r="J163" s="3"/>
      <c r="K163" s="3"/>
      <c r="L163" s="4"/>
      <c r="M163" s="5">
        <f t="shared" si="48"/>
        <v>0</v>
      </c>
    </row>
    <row r="164" spans="1:13" x14ac:dyDescent="0.2">
      <c r="A164" s="27"/>
      <c r="H164" s="3" t="s">
        <v>9</v>
      </c>
      <c r="I164" s="3"/>
      <c r="J164" s="3"/>
      <c r="K164" s="3"/>
      <c r="L164" s="4"/>
      <c r="M164" s="5">
        <f t="shared" si="48"/>
        <v>0</v>
      </c>
    </row>
    <row r="165" spans="1:13" x14ac:dyDescent="0.2">
      <c r="B165" s="10"/>
      <c r="C165" s="11"/>
      <c r="D165" s="11"/>
      <c r="E165" s="11"/>
      <c r="F165" s="11"/>
      <c r="H165" s="3" t="s">
        <v>30</v>
      </c>
      <c r="I165" s="3"/>
      <c r="J165" s="3"/>
      <c r="K165" s="3"/>
      <c r="L165" s="4"/>
      <c r="M165" s="5">
        <f t="shared" si="48"/>
        <v>0</v>
      </c>
    </row>
    <row r="166" spans="1:13" x14ac:dyDescent="0.2">
      <c r="H166" s="3" t="s">
        <v>17</v>
      </c>
      <c r="I166" s="4">
        <f>SUM(I161:I165)</f>
        <v>851851000</v>
      </c>
      <c r="J166" s="4"/>
      <c r="K166" s="4"/>
      <c r="L166" s="4">
        <f>SUM(L161:L165)</f>
        <v>851851000</v>
      </c>
      <c r="M166" s="5">
        <f t="shared" si="48"/>
        <v>1</v>
      </c>
    </row>
    <row r="168" spans="1:13" x14ac:dyDescent="0.2">
      <c r="B168" s="243" t="s">
        <v>337</v>
      </c>
      <c r="C168" s="244"/>
      <c r="D168" s="244"/>
      <c r="E168" s="244"/>
      <c r="F168" s="245"/>
      <c r="H168" s="247" t="s">
        <v>337</v>
      </c>
      <c r="I168" s="247"/>
      <c r="J168" s="247"/>
      <c r="K168" s="247"/>
      <c r="L168" s="247"/>
      <c r="M168" s="247"/>
    </row>
    <row r="169" spans="1:13" x14ac:dyDescent="0.2">
      <c r="B169" s="54" t="s">
        <v>181</v>
      </c>
      <c r="C169" s="56" t="s">
        <v>0</v>
      </c>
      <c r="D169" s="57"/>
      <c r="E169" s="58"/>
      <c r="F169" s="54" t="s">
        <v>4</v>
      </c>
      <c r="H169" s="65" t="s">
        <v>5</v>
      </c>
      <c r="I169" s="64" t="s">
        <v>10</v>
      </c>
      <c r="J169" s="64" t="s">
        <v>20</v>
      </c>
      <c r="K169" s="64" t="s">
        <v>21</v>
      </c>
      <c r="L169" s="14" t="s">
        <v>17</v>
      </c>
      <c r="M169" s="15" t="s">
        <v>19</v>
      </c>
    </row>
    <row r="170" spans="1:13" x14ac:dyDescent="0.2">
      <c r="B170" s="55"/>
      <c r="C170" s="16" t="s">
        <v>1</v>
      </c>
      <c r="D170" s="16" t="s">
        <v>2</v>
      </c>
      <c r="E170" s="16" t="s">
        <v>3</v>
      </c>
      <c r="F170" s="55"/>
      <c r="H170" s="3" t="s">
        <v>6</v>
      </c>
      <c r="I170" s="4"/>
      <c r="J170" s="3"/>
      <c r="K170" s="4">
        <f>E172</f>
        <v>480000000</v>
      </c>
      <c r="L170" s="4">
        <f>SUM(I170:K170)</f>
        <v>480000000</v>
      </c>
      <c r="M170" s="5">
        <f>(L170/$L$175)</f>
        <v>1</v>
      </c>
    </row>
    <row r="171" spans="1:13" x14ac:dyDescent="0.2">
      <c r="B171" s="1" t="s">
        <v>192</v>
      </c>
      <c r="C171" s="2">
        <v>0</v>
      </c>
      <c r="D171" s="3"/>
      <c r="E171" s="2">
        <v>480000000</v>
      </c>
      <c r="F171" s="4">
        <f>SUM(C171:E171)</f>
        <v>480000000</v>
      </c>
      <c r="H171" s="3" t="s">
        <v>7</v>
      </c>
      <c r="I171" s="3"/>
      <c r="J171" s="3"/>
      <c r="K171" s="3"/>
      <c r="L171" s="3"/>
      <c r="M171" s="5">
        <f t="shared" ref="M171:M175" si="50">(L171/$L$175)</f>
        <v>0</v>
      </c>
    </row>
    <row r="172" spans="1:13" x14ac:dyDescent="0.2">
      <c r="B172" s="3" t="s">
        <v>17</v>
      </c>
      <c r="C172" s="2">
        <f>SUM(C171:C171)</f>
        <v>0</v>
      </c>
      <c r="D172" s="2">
        <f t="shared" ref="D172:F172" si="51">SUM(D171:D171)</f>
        <v>0</v>
      </c>
      <c r="E172" s="2">
        <f t="shared" si="51"/>
        <v>480000000</v>
      </c>
      <c r="F172" s="2">
        <f t="shared" si="51"/>
        <v>480000000</v>
      </c>
      <c r="H172" s="3" t="s">
        <v>8</v>
      </c>
      <c r="I172" s="3"/>
      <c r="J172" s="3"/>
      <c r="K172" s="3"/>
      <c r="L172" s="3"/>
      <c r="M172" s="5">
        <f t="shared" si="50"/>
        <v>0</v>
      </c>
    </row>
    <row r="173" spans="1:13" x14ac:dyDescent="0.2">
      <c r="B173" s="7"/>
      <c r="C173" s="11"/>
      <c r="D173" s="11"/>
      <c r="E173" s="11"/>
      <c r="F173" s="11"/>
      <c r="H173" s="3" t="s">
        <v>9</v>
      </c>
      <c r="I173" s="3"/>
      <c r="J173" s="3"/>
      <c r="K173" s="3"/>
      <c r="L173" s="3"/>
      <c r="M173" s="5">
        <f t="shared" si="50"/>
        <v>0</v>
      </c>
    </row>
    <row r="174" spans="1:13" x14ac:dyDescent="0.2">
      <c r="B174" s="7"/>
      <c r="C174" s="11"/>
      <c r="D174" s="11"/>
      <c r="E174" s="11"/>
      <c r="F174" s="11"/>
      <c r="H174" s="3" t="s">
        <v>30</v>
      </c>
      <c r="I174" s="3"/>
      <c r="J174" s="3"/>
      <c r="K174" s="3"/>
      <c r="L174" s="3"/>
      <c r="M174" s="5">
        <f t="shared" si="50"/>
        <v>0</v>
      </c>
    </row>
    <row r="175" spans="1:13" x14ac:dyDescent="0.2">
      <c r="B175" s="7"/>
      <c r="C175" s="11"/>
      <c r="D175" s="11"/>
      <c r="E175" s="11"/>
      <c r="F175" s="11"/>
      <c r="H175" s="3" t="s">
        <v>17</v>
      </c>
      <c r="I175" s="4">
        <f>SUM(I170:I174)</f>
        <v>0</v>
      </c>
      <c r="J175" s="4"/>
      <c r="K175" s="4"/>
      <c r="L175" s="4">
        <f>SUM(L170:L173)</f>
        <v>480000000</v>
      </c>
      <c r="M175" s="5">
        <f t="shared" si="50"/>
        <v>1</v>
      </c>
    </row>
    <row r="177" spans="1:13" ht="23.25" customHeight="1" x14ac:dyDescent="0.2">
      <c r="A177" s="261">
        <v>12</v>
      </c>
      <c r="B177" s="240" t="s">
        <v>419</v>
      </c>
      <c r="C177" s="240"/>
      <c r="D177" s="240"/>
      <c r="E177" s="240"/>
      <c r="F177" s="240"/>
      <c r="H177" s="240" t="s">
        <v>118</v>
      </c>
      <c r="I177" s="240"/>
      <c r="J177" s="240"/>
      <c r="K177" s="240"/>
      <c r="L177" s="240"/>
      <c r="M177" s="240"/>
    </row>
    <row r="178" spans="1:13" x14ac:dyDescent="0.2">
      <c r="A178" s="261"/>
      <c r="B178" s="241" t="s">
        <v>18</v>
      </c>
      <c r="C178" s="242" t="s">
        <v>0</v>
      </c>
      <c r="D178" s="242"/>
      <c r="E178" s="242"/>
      <c r="F178" s="241" t="s">
        <v>4</v>
      </c>
      <c r="H178" s="12" t="s">
        <v>5</v>
      </c>
      <c r="I178" s="13" t="s">
        <v>10</v>
      </c>
      <c r="J178" s="13" t="s">
        <v>20</v>
      </c>
      <c r="K178" s="13" t="s">
        <v>21</v>
      </c>
      <c r="L178" s="14" t="s">
        <v>17</v>
      </c>
      <c r="M178" s="15" t="s">
        <v>19</v>
      </c>
    </row>
    <row r="179" spans="1:13" x14ac:dyDescent="0.2">
      <c r="A179" s="261"/>
      <c r="B179" s="241"/>
      <c r="C179" s="16" t="s">
        <v>1</v>
      </c>
      <c r="D179" s="16" t="s">
        <v>2</v>
      </c>
      <c r="E179" s="16" t="s">
        <v>3</v>
      </c>
      <c r="F179" s="241"/>
      <c r="H179" s="3" t="s">
        <v>6</v>
      </c>
      <c r="I179" s="4">
        <v>1000000000</v>
      </c>
      <c r="J179" s="2">
        <v>2800000000</v>
      </c>
      <c r="K179" s="2"/>
      <c r="L179" s="2">
        <f>SUM(I179:K179)</f>
        <v>3800000000</v>
      </c>
      <c r="M179" s="24">
        <f>(L179/$L$184)</f>
        <v>0.19</v>
      </c>
    </row>
    <row r="180" spans="1:13" ht="22.5" x14ac:dyDescent="0.2">
      <c r="A180" s="261"/>
      <c r="B180" s="8" t="s">
        <v>119</v>
      </c>
      <c r="C180" s="22">
        <v>1500000000</v>
      </c>
      <c r="D180" s="3"/>
      <c r="E180" s="3"/>
      <c r="F180" s="2">
        <f>SUM(C180:E180)</f>
        <v>1500000000</v>
      </c>
      <c r="H180" s="3" t="s">
        <v>7</v>
      </c>
      <c r="I180" s="4"/>
      <c r="J180" s="2"/>
      <c r="K180" s="2"/>
      <c r="L180" s="2"/>
      <c r="M180" s="24">
        <f t="shared" ref="M180:M184" si="52">(L180/$L$184)</f>
        <v>0</v>
      </c>
    </row>
    <row r="181" spans="1:13" ht="22.5" x14ac:dyDescent="0.2">
      <c r="A181" s="261"/>
      <c r="B181" s="8" t="s">
        <v>120</v>
      </c>
      <c r="C181" s="22">
        <v>500000000</v>
      </c>
      <c r="D181" s="3"/>
      <c r="E181" s="3"/>
      <c r="F181" s="2">
        <f t="shared" ref="F181:F186" si="53">SUM(C181:E181)</f>
        <v>500000000</v>
      </c>
      <c r="H181" s="3" t="s">
        <v>8</v>
      </c>
      <c r="I181" s="4">
        <v>6200000000</v>
      </c>
      <c r="J181" s="2">
        <v>10000000000</v>
      </c>
      <c r="K181" s="2"/>
      <c r="L181" s="2">
        <f t="shared" ref="L181" si="54">SUM(I181:K181)</f>
        <v>16200000000</v>
      </c>
      <c r="M181" s="24">
        <f t="shared" si="52"/>
        <v>0.81</v>
      </c>
    </row>
    <row r="182" spans="1:13" ht="22.5" x14ac:dyDescent="0.2">
      <c r="A182" s="261"/>
      <c r="B182" s="8" t="s">
        <v>121</v>
      </c>
      <c r="C182" s="22">
        <v>500000000</v>
      </c>
      <c r="D182" s="3"/>
      <c r="E182" s="3"/>
      <c r="F182" s="2">
        <f t="shared" si="53"/>
        <v>500000000</v>
      </c>
      <c r="H182" s="3" t="s">
        <v>9</v>
      </c>
      <c r="I182" s="4"/>
      <c r="J182" s="2"/>
      <c r="K182" s="2"/>
      <c r="L182" s="2"/>
      <c r="M182" s="24">
        <f t="shared" si="52"/>
        <v>0</v>
      </c>
    </row>
    <row r="183" spans="1:13" ht="22.5" x14ac:dyDescent="0.2">
      <c r="A183" s="261"/>
      <c r="B183" s="8" t="s">
        <v>122</v>
      </c>
      <c r="C183" s="22">
        <v>500000000</v>
      </c>
      <c r="D183" s="3"/>
      <c r="E183" s="3"/>
      <c r="F183" s="2">
        <f t="shared" si="53"/>
        <v>500000000</v>
      </c>
      <c r="H183" s="3" t="s">
        <v>30</v>
      </c>
      <c r="I183" s="3"/>
      <c r="J183" s="2"/>
      <c r="K183" s="2"/>
      <c r="L183" s="2"/>
      <c r="M183" s="24">
        <f t="shared" si="52"/>
        <v>0</v>
      </c>
    </row>
    <row r="184" spans="1:13" x14ac:dyDescent="0.2">
      <c r="A184" s="261"/>
      <c r="B184" s="9" t="s">
        <v>123</v>
      </c>
      <c r="C184" s="22">
        <v>200000000</v>
      </c>
      <c r="D184" s="3"/>
      <c r="E184" s="3"/>
      <c r="F184" s="2">
        <f t="shared" si="53"/>
        <v>200000000</v>
      </c>
      <c r="H184" s="3" t="s">
        <v>17</v>
      </c>
      <c r="I184" s="4">
        <f>SUM(I179:I183)</f>
        <v>7200000000</v>
      </c>
      <c r="J184" s="4">
        <f t="shared" ref="J184:L184" si="55">SUM(J179:J183)</f>
        <v>12800000000</v>
      </c>
      <c r="K184" s="4"/>
      <c r="L184" s="4">
        <f t="shared" si="55"/>
        <v>20000000000</v>
      </c>
      <c r="M184" s="24">
        <f t="shared" si="52"/>
        <v>1</v>
      </c>
    </row>
    <row r="185" spans="1:13" x14ac:dyDescent="0.2">
      <c r="A185" s="261"/>
      <c r="B185" s="3" t="s">
        <v>124</v>
      </c>
      <c r="C185" s="22">
        <v>4000000000</v>
      </c>
      <c r="D185" s="3"/>
      <c r="E185" s="3"/>
      <c r="F185" s="2">
        <f t="shared" si="53"/>
        <v>4000000000</v>
      </c>
      <c r="L185" s="19"/>
    </row>
    <row r="186" spans="1:13" x14ac:dyDescent="0.2">
      <c r="A186" s="261"/>
      <c r="B186" s="3" t="s">
        <v>125</v>
      </c>
      <c r="C186" s="6">
        <v>0</v>
      </c>
      <c r="D186" s="22">
        <v>12800000000</v>
      </c>
      <c r="E186" s="3"/>
      <c r="F186" s="2">
        <f t="shared" si="53"/>
        <v>12800000000</v>
      </c>
    </row>
    <row r="187" spans="1:13" x14ac:dyDescent="0.2">
      <c r="A187" s="261"/>
      <c r="B187" s="3" t="s">
        <v>17</v>
      </c>
      <c r="C187" s="23">
        <f>SUM(C180:C186)</f>
        <v>7200000000</v>
      </c>
      <c r="D187" s="23">
        <f t="shared" ref="D187" si="56">SUM(D180:D186)</f>
        <v>12800000000</v>
      </c>
      <c r="E187" s="23"/>
      <c r="F187" s="2">
        <f>SUM(C187:E187)</f>
        <v>20000000000</v>
      </c>
    </row>
    <row r="188" spans="1:13" x14ac:dyDescent="0.2">
      <c r="B188" s="10"/>
      <c r="C188" s="11"/>
      <c r="D188" s="11"/>
      <c r="E188" s="11"/>
      <c r="F188" s="11"/>
      <c r="H188" s="7"/>
      <c r="I188" s="19"/>
      <c r="J188" s="19"/>
      <c r="K188" s="19"/>
      <c r="L188" s="19"/>
      <c r="M188" s="42"/>
    </row>
    <row r="189" spans="1:13" x14ac:dyDescent="0.2">
      <c r="B189" s="10"/>
      <c r="C189" s="11"/>
      <c r="D189" s="11"/>
      <c r="E189" s="11"/>
      <c r="F189" s="11"/>
      <c r="H189" s="7"/>
      <c r="I189" s="19"/>
      <c r="J189" s="19"/>
      <c r="K189" s="19"/>
      <c r="L189" s="19"/>
      <c r="M189" s="42"/>
    </row>
    <row r="190" spans="1:13" ht="22.5" customHeight="1" x14ac:dyDescent="0.2">
      <c r="A190" s="261">
        <v>13</v>
      </c>
      <c r="B190" s="240" t="s">
        <v>420</v>
      </c>
      <c r="C190" s="240"/>
      <c r="D190" s="240"/>
      <c r="E190" s="240"/>
      <c r="F190" s="240"/>
      <c r="H190" s="240" t="s">
        <v>47</v>
      </c>
      <c r="I190" s="240"/>
      <c r="J190" s="240"/>
      <c r="K190" s="240"/>
      <c r="L190" s="240"/>
      <c r="M190" s="240"/>
    </row>
    <row r="191" spans="1:13" x14ac:dyDescent="0.2">
      <c r="A191" s="261"/>
      <c r="B191" s="241" t="s">
        <v>18</v>
      </c>
      <c r="C191" s="242" t="s">
        <v>0</v>
      </c>
      <c r="D191" s="242"/>
      <c r="E191" s="242"/>
      <c r="F191" s="241" t="s">
        <v>4</v>
      </c>
      <c r="H191" s="12" t="s">
        <v>5</v>
      </c>
      <c r="I191" s="13" t="s">
        <v>10</v>
      </c>
      <c r="J191" s="13" t="s">
        <v>20</v>
      </c>
      <c r="K191" s="13" t="s">
        <v>21</v>
      </c>
      <c r="L191" s="14" t="s">
        <v>17</v>
      </c>
      <c r="M191" s="15" t="s">
        <v>19</v>
      </c>
    </row>
    <row r="192" spans="1:13" ht="12.75" customHeight="1" x14ac:dyDescent="0.2">
      <c r="A192" s="261"/>
      <c r="B192" s="241"/>
      <c r="C192" s="16" t="s">
        <v>1</v>
      </c>
      <c r="D192" s="16" t="s">
        <v>2</v>
      </c>
      <c r="E192" s="16" t="s">
        <v>3</v>
      </c>
      <c r="F192" s="241"/>
      <c r="H192" s="3" t="s">
        <v>6</v>
      </c>
      <c r="I192" s="4"/>
      <c r="J192" s="3"/>
      <c r="K192" s="3"/>
      <c r="L192" s="4"/>
      <c r="M192" s="5">
        <f t="shared" ref="M192:M197" si="57">(I192/$L$197)</f>
        <v>0</v>
      </c>
    </row>
    <row r="193" spans="1:13" x14ac:dyDescent="0.2">
      <c r="A193" s="261"/>
      <c r="B193" s="1" t="s">
        <v>48</v>
      </c>
      <c r="C193" s="2">
        <v>48000000</v>
      </c>
      <c r="D193" s="3"/>
      <c r="E193" s="3"/>
      <c r="F193" s="2">
        <f>SUM(C193:E193)</f>
        <v>48000000</v>
      </c>
      <c r="H193" s="3" t="s">
        <v>7</v>
      </c>
      <c r="I193" s="3"/>
      <c r="J193" s="3"/>
      <c r="K193" s="3"/>
      <c r="L193" s="4"/>
      <c r="M193" s="5">
        <f t="shared" si="57"/>
        <v>0</v>
      </c>
    </row>
    <row r="194" spans="1:13" ht="22.5" x14ac:dyDescent="0.2">
      <c r="A194" s="261"/>
      <c r="B194" s="8" t="s">
        <v>49</v>
      </c>
      <c r="C194" s="2">
        <v>30000000</v>
      </c>
      <c r="D194" s="3"/>
      <c r="E194" s="3"/>
      <c r="F194" s="2">
        <f t="shared" ref="F194:F200" si="58">SUM(C194:E194)</f>
        <v>30000000</v>
      </c>
      <c r="H194" s="3" t="s">
        <v>8</v>
      </c>
      <c r="I194" s="3"/>
      <c r="J194" s="3"/>
      <c r="K194" s="3"/>
      <c r="L194" s="4"/>
      <c r="M194" s="5">
        <f t="shared" si="57"/>
        <v>0</v>
      </c>
    </row>
    <row r="195" spans="1:13" ht="22.5" x14ac:dyDescent="0.2">
      <c r="A195" s="261"/>
      <c r="B195" s="8" t="s">
        <v>50</v>
      </c>
      <c r="C195" s="2">
        <v>48000000</v>
      </c>
      <c r="D195" s="3"/>
      <c r="E195" s="3"/>
      <c r="F195" s="2">
        <f t="shared" si="58"/>
        <v>48000000</v>
      </c>
      <c r="H195" s="3" t="s">
        <v>9</v>
      </c>
      <c r="I195" s="4">
        <v>300000000</v>
      </c>
      <c r="J195" s="3"/>
      <c r="K195" s="3"/>
      <c r="L195" s="4">
        <f>SUM(I195:K195)</f>
        <v>300000000</v>
      </c>
      <c r="M195" s="5">
        <f t="shared" si="57"/>
        <v>1</v>
      </c>
    </row>
    <row r="196" spans="1:13" x14ac:dyDescent="0.2">
      <c r="A196" s="261"/>
      <c r="B196" s="1" t="s">
        <v>51</v>
      </c>
      <c r="C196" s="2">
        <v>69060000</v>
      </c>
      <c r="D196" s="3"/>
      <c r="E196" s="3"/>
      <c r="F196" s="2">
        <f t="shared" si="58"/>
        <v>69060000</v>
      </c>
      <c r="H196" s="3" t="s">
        <v>30</v>
      </c>
      <c r="I196" s="3"/>
      <c r="J196" s="3"/>
      <c r="K196" s="3"/>
      <c r="L196" s="4"/>
      <c r="M196" s="5">
        <f t="shared" si="57"/>
        <v>0</v>
      </c>
    </row>
    <row r="197" spans="1:13" x14ac:dyDescent="0.2">
      <c r="A197" s="261"/>
      <c r="B197" s="3" t="s">
        <v>52</v>
      </c>
      <c r="C197" s="2">
        <v>36000000</v>
      </c>
      <c r="D197" s="3"/>
      <c r="E197" s="3"/>
      <c r="F197" s="2">
        <f t="shared" si="58"/>
        <v>36000000</v>
      </c>
      <c r="H197" s="3" t="s">
        <v>17</v>
      </c>
      <c r="I197" s="4">
        <f>SUM(I192:I196)</f>
        <v>300000000</v>
      </c>
      <c r="J197" s="4"/>
      <c r="K197" s="4"/>
      <c r="L197" s="4">
        <f>SUM(I197:K197)</f>
        <v>300000000</v>
      </c>
      <c r="M197" s="5">
        <f t="shared" si="57"/>
        <v>1</v>
      </c>
    </row>
    <row r="198" spans="1:13" x14ac:dyDescent="0.2">
      <c r="A198" s="261"/>
      <c r="B198" s="3" t="s">
        <v>53</v>
      </c>
      <c r="C198" s="2">
        <v>21060000</v>
      </c>
      <c r="D198" s="3"/>
      <c r="E198" s="3"/>
      <c r="F198" s="2">
        <f t="shared" si="58"/>
        <v>21060000</v>
      </c>
    </row>
    <row r="199" spans="1:13" ht="22.5" x14ac:dyDescent="0.2">
      <c r="A199" s="261"/>
      <c r="B199" s="9" t="s">
        <v>54</v>
      </c>
      <c r="C199" s="2">
        <v>20608000</v>
      </c>
      <c r="D199" s="3"/>
      <c r="E199" s="3"/>
      <c r="F199" s="2">
        <f t="shared" si="58"/>
        <v>20608000</v>
      </c>
      <c r="G199" s="7"/>
      <c r="H199" s="7"/>
    </row>
    <row r="200" spans="1:13" x14ac:dyDescent="0.2">
      <c r="A200" s="261"/>
      <c r="B200" s="3" t="s">
        <v>55</v>
      </c>
      <c r="C200" s="2">
        <v>27272000</v>
      </c>
      <c r="D200" s="3"/>
      <c r="E200" s="3"/>
      <c r="F200" s="2">
        <f t="shared" si="58"/>
        <v>27272000</v>
      </c>
      <c r="G200" s="7"/>
      <c r="H200" s="7"/>
    </row>
    <row r="201" spans="1:13" x14ac:dyDescent="0.2">
      <c r="A201" s="261"/>
      <c r="B201" s="3" t="s">
        <v>17</v>
      </c>
      <c r="C201" s="4">
        <f>SUM(C193:C200)</f>
        <v>300000000</v>
      </c>
      <c r="D201" s="4"/>
      <c r="E201" s="4"/>
      <c r="F201" s="4">
        <f>SUM(F193:F200)</f>
        <v>300000000</v>
      </c>
      <c r="G201" s="7"/>
      <c r="H201" s="7"/>
    </row>
    <row r="202" spans="1:13" x14ac:dyDescent="0.2">
      <c r="A202" s="28"/>
      <c r="B202" s="7"/>
      <c r="C202" s="19"/>
      <c r="D202" s="19"/>
      <c r="E202" s="19"/>
      <c r="F202" s="19"/>
      <c r="G202" s="7"/>
      <c r="H202" s="7"/>
    </row>
    <row r="203" spans="1:13" x14ac:dyDescent="0.2">
      <c r="A203" s="28"/>
      <c r="B203" s="7"/>
      <c r="C203" s="19"/>
      <c r="D203" s="19"/>
      <c r="E203" s="19"/>
      <c r="F203" s="19"/>
      <c r="G203" s="7"/>
      <c r="H203" s="7"/>
    </row>
    <row r="204" spans="1:13" ht="22.5" customHeight="1" x14ac:dyDescent="0.2">
      <c r="A204" s="261">
        <v>14</v>
      </c>
      <c r="B204" s="240" t="s">
        <v>421</v>
      </c>
      <c r="C204" s="240"/>
      <c r="D204" s="240"/>
      <c r="E204" s="240"/>
      <c r="F204" s="240"/>
      <c r="H204" s="240" t="s">
        <v>33</v>
      </c>
      <c r="I204" s="240"/>
      <c r="J204" s="240"/>
      <c r="K204" s="240"/>
      <c r="L204" s="240"/>
      <c r="M204" s="240"/>
    </row>
    <row r="205" spans="1:13" x14ac:dyDescent="0.2">
      <c r="A205" s="261"/>
      <c r="B205" s="241" t="s">
        <v>18</v>
      </c>
      <c r="C205" s="242" t="s">
        <v>0</v>
      </c>
      <c r="D205" s="242"/>
      <c r="E205" s="242"/>
      <c r="F205" s="241" t="s">
        <v>4</v>
      </c>
      <c r="H205" s="12" t="s">
        <v>5</v>
      </c>
      <c r="I205" s="13" t="s">
        <v>10</v>
      </c>
      <c r="J205" s="13" t="s">
        <v>20</v>
      </c>
      <c r="K205" s="13" t="s">
        <v>21</v>
      </c>
      <c r="L205" s="14" t="s">
        <v>17</v>
      </c>
      <c r="M205" s="15" t="s">
        <v>19</v>
      </c>
    </row>
    <row r="206" spans="1:13" ht="12.75" customHeight="1" x14ac:dyDescent="0.2">
      <c r="A206" s="261"/>
      <c r="B206" s="241"/>
      <c r="C206" s="16" t="s">
        <v>1</v>
      </c>
      <c r="D206" s="16" t="s">
        <v>2</v>
      </c>
      <c r="E206" s="16" t="s">
        <v>3</v>
      </c>
      <c r="F206" s="241"/>
      <c r="H206" s="3" t="s">
        <v>6</v>
      </c>
      <c r="I206" s="4">
        <f>C207+C208</f>
        <v>15000000</v>
      </c>
      <c r="J206" s="3"/>
      <c r="K206" s="3"/>
      <c r="L206" s="4">
        <f>SUM(I206:K206)</f>
        <v>15000000</v>
      </c>
      <c r="M206" s="5">
        <f t="shared" ref="M206:M211" si="59">(I206/$L$211)</f>
        <v>0.06</v>
      </c>
    </row>
    <row r="207" spans="1:13" x14ac:dyDescent="0.2">
      <c r="A207" s="261"/>
      <c r="B207" s="1" t="s">
        <v>34</v>
      </c>
      <c r="C207" s="2">
        <v>5000000</v>
      </c>
      <c r="D207" s="3"/>
      <c r="E207" s="3"/>
      <c r="F207" s="4">
        <f>SUM(C207:E207)</f>
        <v>5000000</v>
      </c>
      <c r="H207" s="3" t="s">
        <v>7</v>
      </c>
      <c r="I207" s="3"/>
      <c r="J207" s="3"/>
      <c r="K207" s="3"/>
      <c r="L207" s="4"/>
      <c r="M207" s="5">
        <f t="shared" si="59"/>
        <v>0</v>
      </c>
    </row>
    <row r="208" spans="1:13" x14ac:dyDescent="0.2">
      <c r="A208" s="261"/>
      <c r="B208" s="1" t="s">
        <v>35</v>
      </c>
      <c r="C208" s="2">
        <v>10000000</v>
      </c>
      <c r="D208" s="3"/>
      <c r="E208" s="3"/>
      <c r="F208" s="4">
        <f t="shared" ref="F208:F210" si="60">SUM(C208:E208)</f>
        <v>10000000</v>
      </c>
      <c r="H208" s="3" t="s">
        <v>8</v>
      </c>
      <c r="I208" s="4">
        <f>C209+C210</f>
        <v>235000000</v>
      </c>
      <c r="J208" s="3"/>
      <c r="K208" s="3"/>
      <c r="L208" s="4">
        <f t="shared" ref="L208" si="61">SUM(I208:K208)</f>
        <v>235000000</v>
      </c>
      <c r="M208" s="5">
        <f t="shared" si="59"/>
        <v>0.94</v>
      </c>
    </row>
    <row r="209" spans="1:13" x14ac:dyDescent="0.2">
      <c r="A209" s="261"/>
      <c r="B209" s="1" t="s">
        <v>36</v>
      </c>
      <c r="C209" s="2">
        <v>230000000</v>
      </c>
      <c r="D209" s="3"/>
      <c r="E209" s="3"/>
      <c r="F209" s="4">
        <f t="shared" si="60"/>
        <v>230000000</v>
      </c>
      <c r="H209" s="3" t="s">
        <v>9</v>
      </c>
      <c r="I209" s="3"/>
      <c r="J209" s="3"/>
      <c r="K209" s="3"/>
      <c r="L209" s="4"/>
      <c r="M209" s="5">
        <f t="shared" si="59"/>
        <v>0</v>
      </c>
    </row>
    <row r="210" spans="1:13" x14ac:dyDescent="0.2">
      <c r="A210" s="261"/>
      <c r="B210" s="1" t="s">
        <v>37</v>
      </c>
      <c r="C210" s="2">
        <v>5000000</v>
      </c>
      <c r="D210" s="3"/>
      <c r="E210" s="3"/>
      <c r="F210" s="4">
        <f t="shared" si="60"/>
        <v>5000000</v>
      </c>
      <c r="H210" s="3" t="s">
        <v>30</v>
      </c>
      <c r="I210" s="3"/>
      <c r="J210" s="3"/>
      <c r="K210" s="3"/>
      <c r="L210" s="4"/>
      <c r="M210" s="5">
        <f t="shared" si="59"/>
        <v>0</v>
      </c>
    </row>
    <row r="211" spans="1:13" x14ac:dyDescent="0.2">
      <c r="A211" s="261"/>
      <c r="B211" s="3" t="s">
        <v>17</v>
      </c>
      <c r="C211" s="4">
        <f>SUM(C207:C210)</f>
        <v>250000000</v>
      </c>
      <c r="D211" s="4"/>
      <c r="E211" s="4"/>
      <c r="F211" s="4">
        <f t="shared" ref="F211" si="62">SUM(F207:F210)</f>
        <v>250000000</v>
      </c>
      <c r="H211" s="3" t="s">
        <v>17</v>
      </c>
      <c r="I211" s="4">
        <f>SUM(I206:I210)</f>
        <v>250000000</v>
      </c>
      <c r="J211" s="4"/>
      <c r="K211" s="4"/>
      <c r="L211" s="4">
        <f>SUM(I211:K211)</f>
        <v>250000000</v>
      </c>
      <c r="M211" s="5">
        <f t="shared" si="59"/>
        <v>1</v>
      </c>
    </row>
    <row r="213" spans="1:13" x14ac:dyDescent="0.2">
      <c r="A213" s="28"/>
      <c r="B213" s="7"/>
      <c r="C213" s="19"/>
      <c r="D213" s="19"/>
      <c r="E213" s="19"/>
      <c r="F213" s="19"/>
      <c r="G213" s="7"/>
      <c r="H213" s="7"/>
    </row>
    <row r="214" spans="1:13" x14ac:dyDescent="0.2">
      <c r="A214" s="27"/>
    </row>
    <row r="215" spans="1:13" ht="22.5" customHeight="1" x14ac:dyDescent="0.2">
      <c r="A215" s="261">
        <v>15</v>
      </c>
      <c r="B215" s="240" t="s">
        <v>412</v>
      </c>
      <c r="C215" s="240"/>
      <c r="D215" s="240"/>
      <c r="E215" s="240"/>
      <c r="F215" s="240"/>
      <c r="H215" s="240" t="s">
        <v>62</v>
      </c>
      <c r="I215" s="240"/>
      <c r="J215" s="240"/>
      <c r="K215" s="240"/>
      <c r="L215" s="240"/>
      <c r="M215" s="240"/>
    </row>
    <row r="216" spans="1:13" x14ac:dyDescent="0.2">
      <c r="A216" s="261"/>
      <c r="B216" s="241" t="s">
        <v>18</v>
      </c>
      <c r="C216" s="242" t="s">
        <v>0</v>
      </c>
      <c r="D216" s="242"/>
      <c r="E216" s="242"/>
      <c r="F216" s="241" t="s">
        <v>4</v>
      </c>
      <c r="H216" s="12" t="s">
        <v>5</v>
      </c>
      <c r="I216" s="13" t="s">
        <v>10</v>
      </c>
      <c r="J216" s="13" t="s">
        <v>20</v>
      </c>
      <c r="K216" s="13" t="s">
        <v>21</v>
      </c>
      <c r="L216" s="14" t="s">
        <v>17</v>
      </c>
      <c r="M216" s="15" t="s">
        <v>19</v>
      </c>
    </row>
    <row r="217" spans="1:13" ht="12.75" customHeight="1" x14ac:dyDescent="0.2">
      <c r="A217" s="261"/>
      <c r="B217" s="241"/>
      <c r="C217" s="16" t="s">
        <v>1</v>
      </c>
      <c r="D217" s="16" t="s">
        <v>2</v>
      </c>
      <c r="E217" s="16" t="s">
        <v>3</v>
      </c>
      <c r="F217" s="241"/>
      <c r="H217" s="3" t="s">
        <v>6</v>
      </c>
      <c r="I217" s="4"/>
      <c r="J217" s="3"/>
      <c r="K217" s="3"/>
      <c r="L217" s="4"/>
      <c r="M217" s="5">
        <f t="shared" ref="M217:M222" si="63">(I217/$L$222)</f>
        <v>0</v>
      </c>
    </row>
    <row r="218" spans="1:13" x14ac:dyDescent="0.2">
      <c r="A218" s="261"/>
      <c r="B218" s="1" t="s">
        <v>63</v>
      </c>
      <c r="C218" s="2">
        <v>20000000</v>
      </c>
      <c r="D218" s="3"/>
      <c r="E218" s="3"/>
      <c r="F218" s="2">
        <f>SUM(C218:E218)</f>
        <v>20000000</v>
      </c>
      <c r="H218" s="3" t="s">
        <v>7</v>
      </c>
      <c r="I218" s="3"/>
      <c r="J218" s="3"/>
      <c r="K218" s="3"/>
      <c r="L218" s="4"/>
      <c r="M218" s="5">
        <f t="shared" si="63"/>
        <v>0</v>
      </c>
    </row>
    <row r="219" spans="1:13" ht="22.5" x14ac:dyDescent="0.2">
      <c r="A219" s="261"/>
      <c r="B219" s="8" t="s">
        <v>64</v>
      </c>
      <c r="C219" s="2">
        <v>28000000</v>
      </c>
      <c r="D219" s="3"/>
      <c r="E219" s="3"/>
      <c r="F219" s="2">
        <f t="shared" ref="F219:F228" si="64">SUM(C219:E219)</f>
        <v>28000000</v>
      </c>
      <c r="H219" s="3" t="s">
        <v>8</v>
      </c>
      <c r="I219" s="3"/>
      <c r="J219" s="3"/>
      <c r="K219" s="3"/>
      <c r="L219" s="4"/>
      <c r="M219" s="5">
        <f t="shared" si="63"/>
        <v>0</v>
      </c>
    </row>
    <row r="220" spans="1:13" ht="22.5" x14ac:dyDescent="0.2">
      <c r="A220" s="261"/>
      <c r="B220" s="8" t="s">
        <v>65</v>
      </c>
      <c r="C220" s="2">
        <v>36000000</v>
      </c>
      <c r="D220" s="3"/>
      <c r="E220" s="3"/>
      <c r="F220" s="2">
        <f t="shared" si="64"/>
        <v>36000000</v>
      </c>
      <c r="H220" s="3" t="s">
        <v>9</v>
      </c>
      <c r="I220" s="4">
        <v>200000000</v>
      </c>
      <c r="J220" s="3"/>
      <c r="K220" s="3"/>
      <c r="L220" s="4">
        <f>SUM(I220:K220)</f>
        <v>200000000</v>
      </c>
      <c r="M220" s="5">
        <f t="shared" si="63"/>
        <v>1</v>
      </c>
    </row>
    <row r="221" spans="1:13" x14ac:dyDescent="0.2">
      <c r="A221" s="261"/>
      <c r="B221" s="1" t="s">
        <v>66</v>
      </c>
      <c r="C221" s="2">
        <v>28800000</v>
      </c>
      <c r="D221" s="3"/>
      <c r="E221" s="3"/>
      <c r="F221" s="2">
        <f t="shared" si="64"/>
        <v>28800000</v>
      </c>
      <c r="H221" s="3" t="s">
        <v>30</v>
      </c>
      <c r="I221" s="3"/>
      <c r="J221" s="3"/>
      <c r="K221" s="3"/>
      <c r="L221" s="4"/>
      <c r="M221" s="5">
        <f t="shared" si="63"/>
        <v>0</v>
      </c>
    </row>
    <row r="222" spans="1:13" x14ac:dyDescent="0.2">
      <c r="A222" s="261"/>
      <c r="B222" s="3" t="s">
        <v>52</v>
      </c>
      <c r="C222" s="2">
        <v>28800000</v>
      </c>
      <c r="D222" s="3"/>
      <c r="E222" s="3"/>
      <c r="F222" s="2">
        <f t="shared" si="64"/>
        <v>28800000</v>
      </c>
      <c r="H222" s="3" t="s">
        <v>17</v>
      </c>
      <c r="I222" s="4">
        <f>SUM(I217:I221)</f>
        <v>200000000</v>
      </c>
      <c r="J222" s="4"/>
      <c r="K222" s="4"/>
      <c r="L222" s="4">
        <f>SUM(I222:K222)</f>
        <v>200000000</v>
      </c>
      <c r="M222" s="5">
        <f t="shared" si="63"/>
        <v>1</v>
      </c>
    </row>
    <row r="223" spans="1:13" x14ac:dyDescent="0.2">
      <c r="A223" s="261"/>
      <c r="B223" s="3" t="s">
        <v>53</v>
      </c>
      <c r="C223" s="2">
        <v>15000000</v>
      </c>
      <c r="D223" s="3"/>
      <c r="E223" s="3"/>
      <c r="F223" s="2">
        <f t="shared" si="64"/>
        <v>15000000</v>
      </c>
    </row>
    <row r="224" spans="1:13" ht="23.25" customHeight="1" x14ac:dyDescent="0.2">
      <c r="A224" s="261"/>
      <c r="B224" s="9" t="s">
        <v>67</v>
      </c>
      <c r="C224" s="2">
        <v>10820000</v>
      </c>
      <c r="D224" s="3"/>
      <c r="E224" s="3"/>
      <c r="F224" s="2">
        <f t="shared" si="64"/>
        <v>10820000</v>
      </c>
      <c r="G224" s="7"/>
      <c r="H224" s="7"/>
    </row>
    <row r="225" spans="1:13" ht="22.5" x14ac:dyDescent="0.2">
      <c r="A225" s="261"/>
      <c r="B225" s="9" t="s">
        <v>68</v>
      </c>
      <c r="C225" s="2">
        <v>7200000</v>
      </c>
      <c r="D225" s="3"/>
      <c r="E225" s="3"/>
      <c r="F225" s="2">
        <f t="shared" si="64"/>
        <v>7200000</v>
      </c>
      <c r="G225" s="7"/>
      <c r="H225" s="7"/>
    </row>
    <row r="226" spans="1:13" x14ac:dyDescent="0.2">
      <c r="A226" s="261"/>
      <c r="B226" s="3" t="s">
        <v>69</v>
      </c>
      <c r="C226" s="2">
        <v>3599000</v>
      </c>
      <c r="D226" s="3"/>
      <c r="E226" s="3"/>
      <c r="F226" s="3">
        <f t="shared" si="64"/>
        <v>3599000</v>
      </c>
      <c r="G226" s="7"/>
      <c r="H226" s="7"/>
    </row>
    <row r="227" spans="1:13" x14ac:dyDescent="0.2">
      <c r="A227" s="261"/>
      <c r="B227" s="3" t="s">
        <v>70</v>
      </c>
      <c r="C227" s="4">
        <v>3600000</v>
      </c>
      <c r="D227" s="4"/>
      <c r="E227" s="4"/>
      <c r="F227" s="4">
        <f t="shared" si="64"/>
        <v>3600000</v>
      </c>
      <c r="G227" s="7"/>
      <c r="H227" s="7"/>
    </row>
    <row r="228" spans="1:13" x14ac:dyDescent="0.2">
      <c r="A228" s="261"/>
      <c r="B228" s="3" t="s">
        <v>71</v>
      </c>
      <c r="C228" s="4">
        <v>18181000</v>
      </c>
      <c r="D228" s="4"/>
      <c r="E228" s="4"/>
      <c r="F228" s="4">
        <f t="shared" si="64"/>
        <v>18181000</v>
      </c>
      <c r="G228" s="7"/>
      <c r="H228" s="7"/>
    </row>
    <row r="229" spans="1:13" x14ac:dyDescent="0.2">
      <c r="A229" s="261"/>
      <c r="B229" s="3" t="s">
        <v>17</v>
      </c>
      <c r="C229" s="4">
        <f>SUM(C218:C228)</f>
        <v>200000000</v>
      </c>
      <c r="D229" s="4"/>
      <c r="E229" s="4"/>
      <c r="F229" s="4">
        <f>SUM(F218:F228)</f>
        <v>200000000</v>
      </c>
      <c r="G229" s="7"/>
      <c r="H229" s="7"/>
    </row>
    <row r="230" spans="1:13" x14ac:dyDescent="0.2">
      <c r="A230" s="77"/>
      <c r="B230" s="7"/>
      <c r="C230" s="19"/>
      <c r="D230" s="19"/>
      <c r="E230" s="19"/>
      <c r="F230" s="19"/>
      <c r="G230" s="7"/>
      <c r="H230" s="7"/>
    </row>
    <row r="231" spans="1:13" x14ac:dyDescent="0.2">
      <c r="A231" s="77"/>
      <c r="B231" s="7"/>
      <c r="C231" s="19"/>
      <c r="D231" s="19"/>
      <c r="E231" s="19"/>
      <c r="F231" s="19"/>
      <c r="G231" s="7"/>
      <c r="H231" s="7"/>
    </row>
    <row r="232" spans="1:13" x14ac:dyDescent="0.2">
      <c r="A232" s="77"/>
      <c r="B232" s="129"/>
      <c r="C232" s="41"/>
      <c r="D232" s="41"/>
      <c r="E232" s="41"/>
      <c r="F232" s="41"/>
      <c r="G232" s="130"/>
      <c r="H232" s="237" t="s">
        <v>407</v>
      </c>
      <c r="I232" s="238"/>
      <c r="J232" s="238"/>
      <c r="K232" s="238"/>
      <c r="L232" s="238"/>
      <c r="M232" s="239"/>
    </row>
    <row r="233" spans="1:13" x14ac:dyDescent="0.2">
      <c r="A233" s="146" t="s">
        <v>406</v>
      </c>
      <c r="B233" s="234" t="s">
        <v>407</v>
      </c>
      <c r="C233" s="234"/>
      <c r="D233" s="234"/>
      <c r="E233" s="234"/>
      <c r="F233" s="234"/>
      <c r="G233" s="130"/>
      <c r="H233" s="131" t="s">
        <v>5</v>
      </c>
      <c r="I233" s="132" t="s">
        <v>10</v>
      </c>
      <c r="J233" s="132" t="s">
        <v>20</v>
      </c>
      <c r="K233" s="132" t="s">
        <v>21</v>
      </c>
      <c r="L233" s="133" t="s">
        <v>17</v>
      </c>
      <c r="M233" s="134" t="s">
        <v>19</v>
      </c>
    </row>
    <row r="234" spans="1:13" x14ac:dyDescent="0.2">
      <c r="A234" s="77"/>
      <c r="B234" s="232" t="s">
        <v>181</v>
      </c>
      <c r="C234" s="233" t="s">
        <v>0</v>
      </c>
      <c r="D234" s="233"/>
      <c r="E234" s="233"/>
      <c r="F234" s="232" t="s">
        <v>4</v>
      </c>
      <c r="G234" s="130"/>
      <c r="H234" s="135" t="s">
        <v>6</v>
      </c>
      <c r="I234" s="135"/>
      <c r="J234" s="135"/>
      <c r="K234" s="23">
        <f>E236</f>
        <v>480000000</v>
      </c>
      <c r="L234" s="23">
        <f>SUM(I234:K234)</f>
        <v>480000000</v>
      </c>
      <c r="M234" s="136">
        <f>(K234/$L$239)</f>
        <v>1</v>
      </c>
    </row>
    <row r="235" spans="1:13" x14ac:dyDescent="0.2">
      <c r="A235" s="77"/>
      <c r="B235" s="232"/>
      <c r="C235" s="137" t="s">
        <v>1</v>
      </c>
      <c r="D235" s="137" t="s">
        <v>2</v>
      </c>
      <c r="E235" s="137" t="s">
        <v>3</v>
      </c>
      <c r="F235" s="232"/>
      <c r="G235" s="130"/>
      <c r="H235" s="135" t="s">
        <v>7</v>
      </c>
      <c r="I235" s="135"/>
      <c r="J235" s="135"/>
      <c r="K235" s="135"/>
      <c r="L235" s="135"/>
      <c r="M235" s="136">
        <f>(K235/$L$239)</f>
        <v>0</v>
      </c>
    </row>
    <row r="236" spans="1:13" ht="22.5" x14ac:dyDescent="0.2">
      <c r="A236" s="77"/>
      <c r="B236" s="138" t="s">
        <v>355</v>
      </c>
      <c r="C236" s="22">
        <v>0</v>
      </c>
      <c r="D236" s="135"/>
      <c r="E236" s="23">
        <v>480000000</v>
      </c>
      <c r="F236" s="23">
        <f>SUM(C236:E236)</f>
        <v>480000000</v>
      </c>
      <c r="G236" s="130"/>
      <c r="H236" s="135" t="s">
        <v>8</v>
      </c>
      <c r="I236" s="135"/>
      <c r="J236" s="135"/>
      <c r="K236" s="135"/>
      <c r="L236" s="135"/>
      <c r="M236" s="136">
        <f t="shared" ref="M236:M238" si="65">(K236/$L$239)</f>
        <v>0</v>
      </c>
    </row>
    <row r="237" spans="1:13" x14ac:dyDescent="0.2">
      <c r="A237" s="77"/>
      <c r="B237" s="135" t="s">
        <v>17</v>
      </c>
      <c r="C237" s="22">
        <f>SUM(C236)</f>
        <v>0</v>
      </c>
      <c r="D237" s="22">
        <f t="shared" ref="D237:E237" si="66">SUM(D236)</f>
        <v>0</v>
      </c>
      <c r="E237" s="22">
        <f t="shared" si="66"/>
        <v>480000000</v>
      </c>
      <c r="F237" s="22">
        <f t="shared" ref="F237" si="67">SUM(F236)</f>
        <v>480000000</v>
      </c>
      <c r="G237" s="130"/>
      <c r="H237" s="135" t="s">
        <v>9</v>
      </c>
      <c r="I237" s="135"/>
      <c r="J237" s="135"/>
      <c r="K237" s="135"/>
      <c r="L237" s="135"/>
      <c r="M237" s="136">
        <f t="shared" si="65"/>
        <v>0</v>
      </c>
    </row>
    <row r="238" spans="1:13" x14ac:dyDescent="0.2">
      <c r="A238" s="77"/>
      <c r="B238" s="139"/>
      <c r="C238" s="139"/>
      <c r="D238" s="129"/>
      <c r="E238" s="129"/>
      <c r="F238" s="129"/>
      <c r="G238" s="130"/>
      <c r="H238" s="135" t="s">
        <v>30</v>
      </c>
      <c r="I238" s="135"/>
      <c r="J238" s="135"/>
      <c r="K238" s="135"/>
      <c r="L238" s="135"/>
      <c r="M238" s="136">
        <f t="shared" si="65"/>
        <v>0</v>
      </c>
    </row>
    <row r="239" spans="1:13" x14ac:dyDescent="0.2">
      <c r="A239" s="77"/>
      <c r="B239" s="130"/>
      <c r="C239" s="130"/>
      <c r="D239" s="130"/>
      <c r="E239" s="130"/>
      <c r="F239" s="130"/>
      <c r="G239" s="130"/>
      <c r="H239" s="135" t="s">
        <v>17</v>
      </c>
      <c r="I239" s="23">
        <f>SUM(I234:I238)</f>
        <v>0</v>
      </c>
      <c r="J239" s="23">
        <f t="shared" ref="J239:K239" si="68">SUM(J234:J238)</f>
        <v>0</v>
      </c>
      <c r="K239" s="23">
        <f t="shared" si="68"/>
        <v>480000000</v>
      </c>
      <c r="L239" s="23">
        <f>SUM(L234:L238)</f>
        <v>480000000</v>
      </c>
      <c r="M239" s="136">
        <f>(K239/$L$239)</f>
        <v>1</v>
      </c>
    </row>
    <row r="240" spans="1:13" x14ac:dyDescent="0.2">
      <c r="A240" s="77"/>
      <c r="B240" s="7"/>
      <c r="C240" s="19"/>
      <c r="D240" s="19"/>
      <c r="E240" s="19"/>
      <c r="F240" s="19"/>
      <c r="G240" s="7"/>
      <c r="H240" s="7"/>
    </row>
    <row r="242" spans="1:13" ht="23.25" customHeight="1" x14ac:dyDescent="0.2">
      <c r="A242" s="261">
        <v>16</v>
      </c>
      <c r="B242" s="240" t="s">
        <v>422</v>
      </c>
      <c r="C242" s="240"/>
      <c r="D242" s="240"/>
      <c r="E242" s="240"/>
      <c r="F242" s="240"/>
      <c r="H242" s="240" t="s">
        <v>61</v>
      </c>
      <c r="I242" s="240"/>
      <c r="J242" s="240"/>
      <c r="K242" s="240"/>
      <c r="L242" s="240"/>
      <c r="M242" s="240"/>
    </row>
    <row r="243" spans="1:13" x14ac:dyDescent="0.2">
      <c r="A243" s="261"/>
      <c r="B243" s="241" t="s">
        <v>18</v>
      </c>
      <c r="C243" s="242" t="s">
        <v>0</v>
      </c>
      <c r="D243" s="242"/>
      <c r="E243" s="242"/>
      <c r="F243" s="241" t="s">
        <v>4</v>
      </c>
      <c r="H243" s="12" t="s">
        <v>5</v>
      </c>
      <c r="I243" s="13" t="s">
        <v>10</v>
      </c>
      <c r="J243" s="13" t="s">
        <v>20</v>
      </c>
      <c r="K243" s="13" t="s">
        <v>21</v>
      </c>
      <c r="L243" s="14" t="s">
        <v>17</v>
      </c>
      <c r="M243" s="15" t="s">
        <v>19</v>
      </c>
    </row>
    <row r="244" spans="1:13" x14ac:dyDescent="0.2">
      <c r="A244" s="261"/>
      <c r="B244" s="241"/>
      <c r="C244" s="16" t="s">
        <v>1</v>
      </c>
      <c r="D244" s="16" t="s">
        <v>2</v>
      </c>
      <c r="E244" s="16" t="s">
        <v>3</v>
      </c>
      <c r="F244" s="241"/>
      <c r="H244" s="3" t="s">
        <v>6</v>
      </c>
      <c r="I244" s="4">
        <f>C247+C248+C249</f>
        <v>250000000</v>
      </c>
      <c r="J244" s="3"/>
      <c r="K244" s="3"/>
      <c r="L244" s="4">
        <f>SUM(I244:K244)</f>
        <v>250000000</v>
      </c>
      <c r="M244" s="5">
        <f>(I244/$L$249)</f>
        <v>0.83333333333333337</v>
      </c>
    </row>
    <row r="245" spans="1:13" x14ac:dyDescent="0.2">
      <c r="A245" s="261"/>
      <c r="B245" s="1" t="s">
        <v>56</v>
      </c>
      <c r="C245" s="2">
        <v>20000000</v>
      </c>
      <c r="D245" s="3"/>
      <c r="E245" s="3"/>
      <c r="F245" s="2">
        <f>SUM(C245:E245)</f>
        <v>20000000</v>
      </c>
      <c r="H245" s="3" t="s">
        <v>7</v>
      </c>
      <c r="I245" s="3"/>
      <c r="J245" s="3"/>
      <c r="K245" s="3"/>
      <c r="L245" s="4"/>
      <c r="M245" s="5">
        <f t="shared" ref="M245:M249" si="69">(I245/$L$249)</f>
        <v>0</v>
      </c>
    </row>
    <row r="246" spans="1:13" ht="24.75" customHeight="1" x14ac:dyDescent="0.2">
      <c r="A246" s="261"/>
      <c r="B246" s="8" t="s">
        <v>57</v>
      </c>
      <c r="C246" s="2">
        <v>30000000</v>
      </c>
      <c r="D246" s="3"/>
      <c r="E246" s="3"/>
      <c r="F246" s="2">
        <f t="shared" ref="F246:F249" si="70">SUM(C246:E246)</f>
        <v>30000000</v>
      </c>
      <c r="H246" s="3" t="s">
        <v>8</v>
      </c>
      <c r="I246" s="3"/>
      <c r="J246" s="3"/>
      <c r="K246" s="3"/>
      <c r="L246" s="4"/>
      <c r="M246" s="5">
        <f t="shared" si="69"/>
        <v>0</v>
      </c>
    </row>
    <row r="247" spans="1:13" ht="22.5" x14ac:dyDescent="0.2">
      <c r="A247" s="261"/>
      <c r="B247" s="8" t="s">
        <v>58</v>
      </c>
      <c r="C247" s="2">
        <v>100000000</v>
      </c>
      <c r="D247" s="3"/>
      <c r="E247" s="3"/>
      <c r="F247" s="2">
        <f t="shared" si="70"/>
        <v>100000000</v>
      </c>
      <c r="H247" s="3" t="s">
        <v>9</v>
      </c>
      <c r="I247" s="4">
        <f>C245+C246</f>
        <v>50000000</v>
      </c>
      <c r="J247" s="3"/>
      <c r="K247" s="3"/>
      <c r="L247" s="4">
        <f>SUM(I247:K247)</f>
        <v>50000000</v>
      </c>
      <c r="M247" s="5">
        <f>(I247/$L$249)</f>
        <v>0.16666666666666666</v>
      </c>
    </row>
    <row r="248" spans="1:13" ht="33.75" x14ac:dyDescent="0.2">
      <c r="A248" s="261"/>
      <c r="B248" s="8" t="s">
        <v>59</v>
      </c>
      <c r="C248" s="2">
        <v>110000000</v>
      </c>
      <c r="D248" s="3"/>
      <c r="E248" s="3"/>
      <c r="F248" s="2">
        <f t="shared" si="70"/>
        <v>110000000</v>
      </c>
      <c r="H248" s="3" t="s">
        <v>30</v>
      </c>
      <c r="I248" s="3"/>
      <c r="J248" s="3"/>
      <c r="K248" s="3"/>
      <c r="L248" s="4"/>
      <c r="M248" s="5">
        <f t="shared" si="69"/>
        <v>0</v>
      </c>
    </row>
    <row r="249" spans="1:13" ht="33.75" x14ac:dyDescent="0.2">
      <c r="A249" s="261"/>
      <c r="B249" s="9" t="s">
        <v>60</v>
      </c>
      <c r="C249" s="2">
        <v>40000000</v>
      </c>
      <c r="D249" s="3"/>
      <c r="E249" s="3"/>
      <c r="F249" s="2">
        <f t="shared" si="70"/>
        <v>40000000</v>
      </c>
      <c r="H249" s="3" t="s">
        <v>17</v>
      </c>
      <c r="I249" s="4">
        <f>SUM(I244:I248)</f>
        <v>300000000</v>
      </c>
      <c r="J249" s="4"/>
      <c r="K249" s="4"/>
      <c r="L249" s="4">
        <f>SUM(I249:K249)</f>
        <v>300000000</v>
      </c>
      <c r="M249" s="5">
        <f t="shared" si="69"/>
        <v>1</v>
      </c>
    </row>
    <row r="250" spans="1:13" x14ac:dyDescent="0.2">
      <c r="A250" s="261"/>
      <c r="B250" s="3" t="s">
        <v>17</v>
      </c>
      <c r="C250" s="4">
        <f>SUM(C245:C249)</f>
        <v>300000000</v>
      </c>
      <c r="D250" s="4"/>
      <c r="E250" s="4"/>
      <c r="F250" s="2">
        <f>SUM(C250:E250)</f>
        <v>300000000</v>
      </c>
    </row>
    <row r="253" spans="1:13" ht="22.5" customHeight="1" x14ac:dyDescent="0.2">
      <c r="A253" s="235" t="s">
        <v>461</v>
      </c>
      <c r="B253" s="230" t="s">
        <v>447</v>
      </c>
      <c r="C253" s="230"/>
      <c r="D253" s="230"/>
      <c r="E253" s="230"/>
      <c r="F253" s="230"/>
      <c r="G253" s="130"/>
      <c r="H253" s="231" t="s">
        <v>178</v>
      </c>
      <c r="I253" s="231"/>
      <c r="J253" s="231"/>
      <c r="K253" s="231"/>
      <c r="L253" s="231"/>
      <c r="M253" s="231"/>
    </row>
    <row r="254" spans="1:13" x14ac:dyDescent="0.2">
      <c r="A254" s="235"/>
      <c r="B254" s="232" t="s">
        <v>18</v>
      </c>
      <c r="C254" s="233" t="s">
        <v>0</v>
      </c>
      <c r="D254" s="233"/>
      <c r="E254" s="233"/>
      <c r="F254" s="232" t="s">
        <v>4</v>
      </c>
      <c r="G254" s="130"/>
      <c r="H254" s="131" t="s">
        <v>5</v>
      </c>
      <c r="I254" s="132" t="s">
        <v>10</v>
      </c>
      <c r="J254" s="132" t="s">
        <v>20</v>
      </c>
      <c r="K254" s="132" t="s">
        <v>21</v>
      </c>
      <c r="L254" s="133" t="s">
        <v>17</v>
      </c>
      <c r="M254" s="134" t="s">
        <v>19</v>
      </c>
    </row>
    <row r="255" spans="1:13" x14ac:dyDescent="0.2">
      <c r="A255" s="235"/>
      <c r="B255" s="232"/>
      <c r="C255" s="137" t="s">
        <v>1</v>
      </c>
      <c r="D255" s="137" t="s">
        <v>2</v>
      </c>
      <c r="E255" s="137" t="s">
        <v>3</v>
      </c>
      <c r="F255" s="232"/>
      <c r="G255" s="130"/>
      <c r="H255" s="135" t="s">
        <v>6</v>
      </c>
      <c r="I255" s="23">
        <f>SUM(C256:C263)</f>
        <v>2940910000</v>
      </c>
      <c r="J255" s="135"/>
      <c r="K255" s="23">
        <f>E264</f>
        <v>1600000000</v>
      </c>
      <c r="L255" s="23">
        <f>SUM(I255:K255)</f>
        <v>4540910000</v>
      </c>
      <c r="M255" s="136">
        <f>(L255/$L$260)</f>
        <v>1</v>
      </c>
    </row>
    <row r="256" spans="1:13" ht="24" x14ac:dyDescent="0.2">
      <c r="A256" s="235"/>
      <c r="B256" s="153" t="s">
        <v>365</v>
      </c>
      <c r="C256" s="34">
        <v>468000000</v>
      </c>
      <c r="D256" s="151"/>
      <c r="E256" s="151"/>
      <c r="F256" s="22">
        <f>SUM(C256:E256)</f>
        <v>468000000</v>
      </c>
      <c r="G256" s="130"/>
      <c r="H256" s="135" t="s">
        <v>7</v>
      </c>
      <c r="I256" s="135"/>
      <c r="J256" s="135"/>
      <c r="K256" s="135"/>
      <c r="L256" s="23"/>
      <c r="M256" s="136">
        <f t="shared" ref="M256:M260" si="71">(L256/$L$260)</f>
        <v>0</v>
      </c>
    </row>
    <row r="257" spans="1:13" ht="12" x14ac:dyDescent="0.2">
      <c r="A257" s="235"/>
      <c r="B257" s="153" t="s">
        <v>366</v>
      </c>
      <c r="C257" s="34">
        <v>350100000</v>
      </c>
      <c r="D257" s="151"/>
      <c r="E257" s="151"/>
      <c r="F257" s="22">
        <f t="shared" ref="F257:F264" si="72">SUM(C257:E257)</f>
        <v>350100000</v>
      </c>
      <c r="G257" s="130"/>
      <c r="H257" s="135" t="s">
        <v>8</v>
      </c>
      <c r="I257" s="135"/>
      <c r="J257" s="135"/>
      <c r="K257" s="135"/>
      <c r="L257" s="23"/>
      <c r="M257" s="136">
        <f t="shared" si="71"/>
        <v>0</v>
      </c>
    </row>
    <row r="258" spans="1:13" x14ac:dyDescent="0.2">
      <c r="A258" s="235"/>
      <c r="B258" s="154" t="s">
        <v>367</v>
      </c>
      <c r="C258" s="34">
        <v>210000000</v>
      </c>
      <c r="D258" s="151"/>
      <c r="E258" s="151"/>
      <c r="F258" s="22">
        <f t="shared" si="72"/>
        <v>210000000</v>
      </c>
      <c r="G258" s="130"/>
      <c r="H258" s="135" t="s">
        <v>9</v>
      </c>
      <c r="I258" s="23"/>
      <c r="J258" s="135"/>
      <c r="K258" s="135"/>
      <c r="L258" s="23">
        <f>SUM(I258:K258)</f>
        <v>0</v>
      </c>
      <c r="M258" s="136">
        <f t="shared" si="71"/>
        <v>0</v>
      </c>
    </row>
    <row r="259" spans="1:13" ht="12" x14ac:dyDescent="0.2">
      <c r="A259" s="235"/>
      <c r="B259" s="155" t="s">
        <v>368</v>
      </c>
      <c r="C259" s="34">
        <v>25000000</v>
      </c>
      <c r="D259" s="151"/>
      <c r="E259" s="151"/>
      <c r="F259" s="22">
        <f t="shared" si="72"/>
        <v>25000000</v>
      </c>
      <c r="G259" s="130"/>
      <c r="H259" s="135" t="s">
        <v>30</v>
      </c>
      <c r="I259" s="135"/>
      <c r="J259" s="135"/>
      <c r="K259" s="135"/>
      <c r="L259" s="23"/>
      <c r="M259" s="136">
        <f t="shared" si="71"/>
        <v>0</v>
      </c>
    </row>
    <row r="260" spans="1:13" ht="36" x14ac:dyDescent="0.2">
      <c r="A260" s="235"/>
      <c r="B260" s="153" t="s">
        <v>369</v>
      </c>
      <c r="C260" s="34">
        <v>412810000</v>
      </c>
      <c r="D260" s="151"/>
      <c r="E260" s="151"/>
      <c r="F260" s="22">
        <f t="shared" si="72"/>
        <v>412810000</v>
      </c>
      <c r="G260" s="130"/>
      <c r="H260" s="135" t="s">
        <v>17</v>
      </c>
      <c r="I260" s="23">
        <f>SUM(I255:I259)</f>
        <v>2940910000</v>
      </c>
      <c r="J260" s="23">
        <f t="shared" ref="J260:L260" si="73">SUM(J255:J259)</f>
        <v>0</v>
      </c>
      <c r="K260" s="23">
        <f t="shared" si="73"/>
        <v>1600000000</v>
      </c>
      <c r="L260" s="23">
        <f t="shared" si="73"/>
        <v>4540910000</v>
      </c>
      <c r="M260" s="136">
        <f t="shared" si="71"/>
        <v>1</v>
      </c>
    </row>
    <row r="261" spans="1:13" ht="24" x14ac:dyDescent="0.2">
      <c r="A261" s="235"/>
      <c r="B261" s="153" t="s">
        <v>370</v>
      </c>
      <c r="C261" s="34">
        <v>675000000</v>
      </c>
      <c r="D261" s="151"/>
      <c r="E261" s="151"/>
      <c r="F261" s="22">
        <f t="shared" si="72"/>
        <v>675000000</v>
      </c>
      <c r="G261" s="130"/>
      <c r="H261" s="129"/>
      <c r="I261" s="41"/>
      <c r="J261" s="41"/>
      <c r="K261" s="41"/>
      <c r="L261" s="41"/>
      <c r="M261" s="158"/>
    </row>
    <row r="262" spans="1:13" ht="36" x14ac:dyDescent="0.2">
      <c r="A262" s="235"/>
      <c r="B262" s="153" t="s">
        <v>371</v>
      </c>
      <c r="C262" s="37">
        <v>500000000</v>
      </c>
      <c r="D262" s="37"/>
      <c r="E262" s="37"/>
      <c r="F262" s="22">
        <f t="shared" si="72"/>
        <v>500000000</v>
      </c>
      <c r="G262" s="130"/>
      <c r="H262" s="129"/>
      <c r="I262" s="41"/>
      <c r="J262" s="41"/>
      <c r="K262" s="41"/>
      <c r="L262" s="41"/>
      <c r="M262" s="158"/>
    </row>
    <row r="263" spans="1:13" ht="36" x14ac:dyDescent="0.2">
      <c r="A263" s="235"/>
      <c r="B263" s="153" t="s">
        <v>371</v>
      </c>
      <c r="C263" s="37">
        <v>300000000</v>
      </c>
      <c r="D263" s="37"/>
      <c r="E263" s="37"/>
      <c r="F263" s="22">
        <f t="shared" si="72"/>
        <v>300000000</v>
      </c>
      <c r="G263" s="130"/>
      <c r="H263" s="129"/>
      <c r="I263" s="41"/>
      <c r="J263" s="41"/>
      <c r="K263" s="41"/>
      <c r="L263" s="41"/>
      <c r="M263" s="158"/>
    </row>
    <row r="264" spans="1:13" ht="24" x14ac:dyDescent="0.2">
      <c r="A264" s="235"/>
      <c r="B264" s="153" t="s">
        <v>372</v>
      </c>
      <c r="C264" s="151">
        <v>0</v>
      </c>
      <c r="D264" s="37"/>
      <c r="E264" s="37">
        <v>1600000000</v>
      </c>
      <c r="F264" s="22">
        <f t="shared" si="72"/>
        <v>1600000000</v>
      </c>
      <c r="G264" s="130"/>
      <c r="H264" s="130"/>
      <c r="I264" s="130"/>
      <c r="J264" s="130"/>
      <c r="K264" s="130"/>
      <c r="L264" s="130"/>
      <c r="M264" s="130"/>
    </row>
    <row r="265" spans="1:13" x14ac:dyDescent="0.2">
      <c r="A265" s="51"/>
      <c r="B265" s="135" t="s">
        <v>17</v>
      </c>
      <c r="C265" s="23">
        <f>SUM(C256:C264)</f>
        <v>2940910000</v>
      </c>
      <c r="D265" s="23">
        <f t="shared" ref="D265:E265" si="74">SUM(D256:D264)</f>
        <v>0</v>
      </c>
      <c r="E265" s="23">
        <f t="shared" si="74"/>
        <v>1600000000</v>
      </c>
      <c r="F265" s="22">
        <f>SUM(C265:E265)</f>
        <v>4540910000</v>
      </c>
      <c r="G265" s="130"/>
      <c r="H265" s="130"/>
      <c r="I265" s="130"/>
      <c r="J265" s="130"/>
      <c r="K265" s="130"/>
      <c r="L265" s="130"/>
      <c r="M265" s="130"/>
    </row>
    <row r="266" spans="1:13" x14ac:dyDescent="0.2">
      <c r="A266" s="51"/>
      <c r="B266" s="129"/>
      <c r="C266" s="41"/>
      <c r="D266" s="41"/>
      <c r="E266" s="41"/>
      <c r="F266" s="159"/>
      <c r="G266" s="130"/>
      <c r="H266" s="130"/>
      <c r="I266" s="130"/>
      <c r="J266" s="130"/>
      <c r="K266" s="130"/>
      <c r="L266" s="130"/>
      <c r="M266" s="130"/>
    </row>
    <row r="267" spans="1:13" x14ac:dyDescent="0.2">
      <c r="A267" s="51"/>
      <c r="B267" s="129"/>
      <c r="C267" s="41"/>
      <c r="D267" s="41"/>
      <c r="E267" s="41"/>
      <c r="F267" s="159"/>
      <c r="G267" s="130"/>
      <c r="H267" s="130"/>
      <c r="I267" s="130"/>
      <c r="J267" s="130"/>
      <c r="K267" s="130"/>
      <c r="L267" s="130"/>
      <c r="M267" s="130"/>
    </row>
    <row r="268" spans="1:13" ht="22.5" customHeight="1" x14ac:dyDescent="0.2">
      <c r="A268" s="236" t="s">
        <v>462</v>
      </c>
      <c r="B268" s="230" t="s">
        <v>448</v>
      </c>
      <c r="C268" s="230"/>
      <c r="D268" s="230"/>
      <c r="E268" s="230"/>
      <c r="F268" s="230"/>
      <c r="G268" s="150"/>
      <c r="H268" s="230" t="s">
        <v>179</v>
      </c>
      <c r="I268" s="230"/>
      <c r="J268" s="230"/>
      <c r="K268" s="230"/>
      <c r="L268" s="230"/>
      <c r="M268" s="230"/>
    </row>
    <row r="269" spans="1:13" x14ac:dyDescent="0.2">
      <c r="A269" s="236"/>
      <c r="B269" s="232" t="s">
        <v>18</v>
      </c>
      <c r="C269" s="233" t="s">
        <v>0</v>
      </c>
      <c r="D269" s="233"/>
      <c r="E269" s="233"/>
      <c r="F269" s="232" t="s">
        <v>4</v>
      </c>
      <c r="G269" s="150"/>
      <c r="H269" s="131" t="s">
        <v>5</v>
      </c>
      <c r="I269" s="132" t="s">
        <v>10</v>
      </c>
      <c r="J269" s="132" t="s">
        <v>20</v>
      </c>
      <c r="K269" s="132" t="s">
        <v>21</v>
      </c>
      <c r="L269" s="133" t="s">
        <v>17</v>
      </c>
      <c r="M269" s="134" t="s">
        <v>19</v>
      </c>
    </row>
    <row r="270" spans="1:13" x14ac:dyDescent="0.2">
      <c r="A270" s="236"/>
      <c r="B270" s="232"/>
      <c r="C270" s="137" t="s">
        <v>1</v>
      </c>
      <c r="D270" s="137" t="s">
        <v>2</v>
      </c>
      <c r="E270" s="137" t="s">
        <v>3</v>
      </c>
      <c r="F270" s="232"/>
      <c r="G270" s="150"/>
      <c r="H270" s="151" t="s">
        <v>6</v>
      </c>
      <c r="I270" s="37">
        <f>C278</f>
        <v>703000000</v>
      </c>
      <c r="J270" s="151"/>
      <c r="K270" s="37">
        <f>E278</f>
        <v>97000000</v>
      </c>
      <c r="L270" s="37">
        <f>SUM(I270:K270)</f>
        <v>800000000</v>
      </c>
      <c r="M270" s="152">
        <f>(L270/$L$275)</f>
        <v>1</v>
      </c>
    </row>
    <row r="271" spans="1:13" ht="25.5" x14ac:dyDescent="0.2">
      <c r="A271" s="236"/>
      <c r="B271" s="160" t="s">
        <v>373</v>
      </c>
      <c r="C271" s="34">
        <v>288000000</v>
      </c>
      <c r="D271" s="151"/>
      <c r="E271" s="151"/>
      <c r="F271" s="34">
        <f>SUM(C271:E271)</f>
        <v>288000000</v>
      </c>
      <c r="G271" s="150"/>
      <c r="H271" s="151" t="s">
        <v>7</v>
      </c>
      <c r="I271" s="151"/>
      <c r="J271" s="151"/>
      <c r="K271" s="151"/>
      <c r="L271" s="37"/>
      <c r="M271" s="152">
        <f t="shared" ref="M271:M275" si="75">(L271/$L$275)</f>
        <v>0</v>
      </c>
    </row>
    <row r="272" spans="1:13" ht="25.5" x14ac:dyDescent="0.2">
      <c r="A272" s="236"/>
      <c r="B272" s="160" t="s">
        <v>374</v>
      </c>
      <c r="C272" s="34">
        <v>250000000</v>
      </c>
      <c r="D272" s="151"/>
      <c r="E272" s="151"/>
      <c r="F272" s="34">
        <f t="shared" ref="F272:F278" si="76">SUM(C272:E272)</f>
        <v>250000000</v>
      </c>
      <c r="G272" s="150"/>
      <c r="H272" s="151" t="s">
        <v>8</v>
      </c>
      <c r="I272" s="151"/>
      <c r="J272" s="151"/>
      <c r="K272" s="151"/>
      <c r="L272" s="37"/>
      <c r="M272" s="152">
        <f t="shared" si="75"/>
        <v>0</v>
      </c>
    </row>
    <row r="273" spans="1:13" ht="25.5" x14ac:dyDescent="0.2">
      <c r="A273" s="236"/>
      <c r="B273" s="160" t="s">
        <v>375</v>
      </c>
      <c r="C273" s="34">
        <v>50000000</v>
      </c>
      <c r="D273" s="151"/>
      <c r="E273" s="151"/>
      <c r="F273" s="34">
        <f t="shared" si="76"/>
        <v>50000000</v>
      </c>
      <c r="G273" s="150"/>
      <c r="H273" s="151" t="s">
        <v>9</v>
      </c>
      <c r="I273" s="37"/>
      <c r="J273" s="151"/>
      <c r="K273" s="151"/>
      <c r="L273" s="37"/>
      <c r="M273" s="152">
        <f t="shared" si="75"/>
        <v>0</v>
      </c>
    </row>
    <row r="274" spans="1:13" ht="12.75" x14ac:dyDescent="0.2">
      <c r="A274" s="236"/>
      <c r="B274" s="161" t="s">
        <v>80</v>
      </c>
      <c r="C274" s="34">
        <v>50000000</v>
      </c>
      <c r="D274" s="151"/>
      <c r="E274" s="151"/>
      <c r="F274" s="34">
        <f t="shared" si="76"/>
        <v>50000000</v>
      </c>
      <c r="G274" s="150"/>
      <c r="H274" s="151" t="s">
        <v>30</v>
      </c>
      <c r="I274" s="151"/>
      <c r="J274" s="151"/>
      <c r="K274" s="151"/>
      <c r="L274" s="37"/>
      <c r="M274" s="152">
        <f t="shared" si="75"/>
        <v>0</v>
      </c>
    </row>
    <row r="275" spans="1:13" ht="25.5" x14ac:dyDescent="0.2">
      <c r="A275" s="236"/>
      <c r="B275" s="160" t="s">
        <v>376</v>
      </c>
      <c r="C275" s="34">
        <v>50000000</v>
      </c>
      <c r="D275" s="151"/>
      <c r="E275" s="151"/>
      <c r="F275" s="34">
        <f t="shared" si="76"/>
        <v>50000000</v>
      </c>
      <c r="G275" s="150"/>
      <c r="H275" s="151" t="s">
        <v>17</v>
      </c>
      <c r="I275" s="37">
        <f>SUM(I270:I274)</f>
        <v>703000000</v>
      </c>
      <c r="J275" s="37">
        <f t="shared" ref="J275" si="77">SUM(J270:J274)</f>
        <v>0</v>
      </c>
      <c r="K275" s="37">
        <f>SUM(K270:K274)</f>
        <v>97000000</v>
      </c>
      <c r="L275" s="37">
        <f>SUM(I275:K275)</f>
        <v>800000000</v>
      </c>
      <c r="M275" s="152">
        <f t="shared" si="75"/>
        <v>1</v>
      </c>
    </row>
    <row r="276" spans="1:13" ht="12.75" x14ac:dyDescent="0.2">
      <c r="A276" s="236"/>
      <c r="B276" s="161" t="s">
        <v>378</v>
      </c>
      <c r="C276" s="6">
        <v>0</v>
      </c>
      <c r="D276" s="151"/>
      <c r="E276" s="34">
        <v>97000000</v>
      </c>
      <c r="F276" s="34">
        <f t="shared" si="76"/>
        <v>97000000</v>
      </c>
      <c r="G276" s="150"/>
      <c r="H276" s="150"/>
      <c r="I276" s="150"/>
      <c r="J276" s="150"/>
      <c r="K276" s="150"/>
      <c r="L276" s="150"/>
      <c r="M276" s="150"/>
    </row>
    <row r="277" spans="1:13" ht="12.75" x14ac:dyDescent="0.2">
      <c r="A277" s="79"/>
      <c r="B277" s="161" t="s">
        <v>377</v>
      </c>
      <c r="C277" s="37">
        <v>15000000</v>
      </c>
      <c r="D277" s="37"/>
      <c r="E277" s="37"/>
      <c r="F277" s="34">
        <f t="shared" si="76"/>
        <v>15000000</v>
      </c>
      <c r="G277" s="150"/>
      <c r="H277" s="150"/>
      <c r="I277" s="150"/>
      <c r="J277" s="150"/>
      <c r="K277" s="150"/>
      <c r="L277" s="150"/>
      <c r="M277" s="150"/>
    </row>
    <row r="278" spans="1:13" x14ac:dyDescent="0.2">
      <c r="A278" s="79"/>
      <c r="B278" s="151" t="s">
        <v>17</v>
      </c>
      <c r="C278" s="37">
        <f>SUM(C271:C277)</f>
        <v>703000000</v>
      </c>
      <c r="D278" s="37">
        <f>SUM(D271:D277)</f>
        <v>0</v>
      </c>
      <c r="E278" s="37">
        <f>SUM(E271:E277)</f>
        <v>97000000</v>
      </c>
      <c r="F278" s="34">
        <f t="shared" si="76"/>
        <v>800000000</v>
      </c>
      <c r="G278" s="150"/>
      <c r="H278" s="150"/>
      <c r="I278" s="150"/>
      <c r="J278" s="150"/>
      <c r="K278" s="150"/>
      <c r="L278" s="150"/>
      <c r="M278" s="150"/>
    </row>
    <row r="279" spans="1:13" x14ac:dyDescent="0.2">
      <c r="A279" s="79"/>
      <c r="B279" s="130"/>
      <c r="C279" s="130"/>
      <c r="D279" s="130"/>
      <c r="E279" s="130"/>
      <c r="F279" s="130"/>
      <c r="G279" s="130"/>
      <c r="H279" s="237" t="s">
        <v>405</v>
      </c>
      <c r="I279" s="238"/>
      <c r="J279" s="238"/>
      <c r="K279" s="238"/>
      <c r="L279" s="238"/>
      <c r="M279" s="239"/>
    </row>
    <row r="280" spans="1:13" x14ac:dyDescent="0.2">
      <c r="A280" s="79" t="s">
        <v>406</v>
      </c>
      <c r="B280" s="234" t="s">
        <v>405</v>
      </c>
      <c r="C280" s="234"/>
      <c r="D280" s="234"/>
      <c r="E280" s="234"/>
      <c r="F280" s="234"/>
      <c r="G280" s="130"/>
      <c r="H280" s="131" t="s">
        <v>5</v>
      </c>
      <c r="I280" s="132" t="s">
        <v>10</v>
      </c>
      <c r="J280" s="132" t="s">
        <v>20</v>
      </c>
      <c r="K280" s="132" t="s">
        <v>21</v>
      </c>
      <c r="L280" s="133" t="s">
        <v>17</v>
      </c>
      <c r="M280" s="134" t="s">
        <v>19</v>
      </c>
    </row>
    <row r="281" spans="1:13" x14ac:dyDescent="0.2">
      <c r="A281" s="79"/>
      <c r="B281" s="232" t="s">
        <v>181</v>
      </c>
      <c r="C281" s="233" t="s">
        <v>0</v>
      </c>
      <c r="D281" s="233"/>
      <c r="E281" s="233"/>
      <c r="F281" s="232" t="s">
        <v>4</v>
      </c>
      <c r="G281" s="130"/>
      <c r="H281" s="135" t="s">
        <v>6</v>
      </c>
      <c r="I281" s="135"/>
      <c r="J281" s="135"/>
      <c r="K281" s="23">
        <f>E283</f>
        <v>480000000</v>
      </c>
      <c r="L281" s="23">
        <f>SUM(I281:K281)</f>
        <v>480000000</v>
      </c>
      <c r="M281" s="136">
        <f>(K281/$L$286)</f>
        <v>1</v>
      </c>
    </row>
    <row r="282" spans="1:13" x14ac:dyDescent="0.2">
      <c r="A282" s="79"/>
      <c r="B282" s="232"/>
      <c r="C282" s="137" t="s">
        <v>1</v>
      </c>
      <c r="D282" s="137" t="s">
        <v>2</v>
      </c>
      <c r="E282" s="137" t="s">
        <v>3</v>
      </c>
      <c r="F282" s="232"/>
      <c r="G282" s="130"/>
      <c r="H282" s="135" t="s">
        <v>7</v>
      </c>
      <c r="I282" s="135"/>
      <c r="J282" s="135"/>
      <c r="K282" s="135"/>
      <c r="L282" s="135"/>
      <c r="M282" s="136">
        <f t="shared" ref="M282:M286" si="78">(K282/$L$286)</f>
        <v>0</v>
      </c>
    </row>
    <row r="283" spans="1:13" ht="25.5" x14ac:dyDescent="0.2">
      <c r="A283" s="79"/>
      <c r="B283" s="160" t="s">
        <v>379</v>
      </c>
      <c r="C283" s="22"/>
      <c r="D283" s="135"/>
      <c r="E283" s="34">
        <v>480000000</v>
      </c>
      <c r="F283" s="23">
        <f>SUM(C283:E283)</f>
        <v>480000000</v>
      </c>
      <c r="G283" s="130"/>
      <c r="H283" s="135" t="s">
        <v>8</v>
      </c>
      <c r="I283" s="135"/>
      <c r="J283" s="135"/>
      <c r="K283" s="135"/>
      <c r="L283" s="135"/>
      <c r="M283" s="136">
        <f t="shared" si="78"/>
        <v>0</v>
      </c>
    </row>
    <row r="284" spans="1:13" x14ac:dyDescent="0.2">
      <c r="A284" s="79"/>
      <c r="B284" s="135" t="s">
        <v>17</v>
      </c>
      <c r="C284" s="22">
        <f>SUM(C283)</f>
        <v>0</v>
      </c>
      <c r="D284" s="22">
        <f t="shared" ref="D284:F284" si="79">SUM(D283)</f>
        <v>0</v>
      </c>
      <c r="E284" s="22">
        <f t="shared" si="79"/>
        <v>480000000</v>
      </c>
      <c r="F284" s="22">
        <f t="shared" si="79"/>
        <v>480000000</v>
      </c>
      <c r="G284" s="130"/>
      <c r="H284" s="135" t="s">
        <v>9</v>
      </c>
      <c r="I284" s="135"/>
      <c r="J284" s="135"/>
      <c r="K284" s="135"/>
      <c r="L284" s="135"/>
      <c r="M284" s="136">
        <f t="shared" si="78"/>
        <v>0</v>
      </c>
    </row>
    <row r="285" spans="1:13" x14ac:dyDescent="0.2">
      <c r="A285" s="51"/>
      <c r="B285" s="139"/>
      <c r="C285" s="139"/>
      <c r="D285" s="129"/>
      <c r="E285" s="129"/>
      <c r="F285" s="129"/>
      <c r="G285" s="130"/>
      <c r="H285" s="135" t="s">
        <v>30</v>
      </c>
      <c r="I285" s="135"/>
      <c r="J285" s="135"/>
      <c r="K285" s="135"/>
      <c r="L285" s="135"/>
      <c r="M285" s="136">
        <f t="shared" si="78"/>
        <v>0</v>
      </c>
    </row>
    <row r="286" spans="1:13" x14ac:dyDescent="0.2">
      <c r="A286" s="51"/>
      <c r="B286" s="130"/>
      <c r="C286" s="130"/>
      <c r="D286" s="130"/>
      <c r="E286" s="130"/>
      <c r="F286" s="130"/>
      <c r="G286" s="130"/>
      <c r="H286" s="135" t="s">
        <v>17</v>
      </c>
      <c r="I286" s="23">
        <f>SUM(I281:I285)</f>
        <v>0</v>
      </c>
      <c r="J286" s="23">
        <f t="shared" ref="J286:L286" si="80">SUM(J281:J285)</f>
        <v>0</v>
      </c>
      <c r="K286" s="23">
        <f t="shared" si="80"/>
        <v>480000000</v>
      </c>
      <c r="L286" s="23">
        <f t="shared" si="80"/>
        <v>480000000</v>
      </c>
      <c r="M286" s="136">
        <f t="shared" si="78"/>
        <v>1</v>
      </c>
    </row>
    <row r="287" spans="1:13" x14ac:dyDescent="0.2">
      <c r="A287" s="51"/>
      <c r="B287" s="129"/>
      <c r="C287" s="129"/>
      <c r="D287" s="129"/>
      <c r="E287" s="129"/>
      <c r="F287" s="129"/>
      <c r="G287" s="129"/>
      <c r="H287" s="129"/>
      <c r="I287" s="130"/>
      <c r="J287" s="130"/>
      <c r="K287" s="130"/>
      <c r="L287" s="130"/>
      <c r="M287" s="130"/>
    </row>
    <row r="288" spans="1:13" x14ac:dyDescent="0.2">
      <c r="A288" s="51"/>
      <c r="B288" s="7"/>
      <c r="C288" s="7"/>
      <c r="D288" s="7"/>
      <c r="E288" s="7"/>
      <c r="F288" s="7"/>
      <c r="G288" s="7"/>
      <c r="H288" s="7"/>
    </row>
    <row r="289" spans="1:13" ht="22.5" customHeight="1" x14ac:dyDescent="0.2">
      <c r="A289" s="235" t="s">
        <v>463</v>
      </c>
      <c r="B289" s="230" t="s">
        <v>423</v>
      </c>
      <c r="C289" s="230"/>
      <c r="D289" s="230"/>
      <c r="E289" s="230"/>
      <c r="F289" s="230"/>
      <c r="G289" s="130"/>
      <c r="H289" s="231" t="s">
        <v>198</v>
      </c>
      <c r="I289" s="231"/>
      <c r="J289" s="231"/>
      <c r="K289" s="231"/>
      <c r="L289" s="231"/>
      <c r="M289" s="231"/>
    </row>
    <row r="290" spans="1:13" x14ac:dyDescent="0.2">
      <c r="A290" s="235"/>
      <c r="B290" s="232" t="s">
        <v>18</v>
      </c>
      <c r="C290" s="233" t="s">
        <v>0</v>
      </c>
      <c r="D290" s="233"/>
      <c r="E290" s="233"/>
      <c r="F290" s="232" t="s">
        <v>4</v>
      </c>
      <c r="G290" s="130"/>
      <c r="H290" s="131" t="s">
        <v>5</v>
      </c>
      <c r="I290" s="132" t="s">
        <v>10</v>
      </c>
      <c r="J290" s="132" t="s">
        <v>20</v>
      </c>
      <c r="K290" s="132" t="s">
        <v>21</v>
      </c>
      <c r="L290" s="133" t="s">
        <v>17</v>
      </c>
      <c r="M290" s="134" t="s">
        <v>19</v>
      </c>
    </row>
    <row r="291" spans="1:13" x14ac:dyDescent="0.2">
      <c r="A291" s="235"/>
      <c r="B291" s="232"/>
      <c r="C291" s="137" t="s">
        <v>1</v>
      </c>
      <c r="D291" s="137" t="s">
        <v>2</v>
      </c>
      <c r="E291" s="137" t="s">
        <v>3</v>
      </c>
      <c r="F291" s="232"/>
      <c r="G291" s="130"/>
      <c r="H291" s="135" t="s">
        <v>6</v>
      </c>
      <c r="I291" s="23">
        <f>C303</f>
        <v>3888600000</v>
      </c>
      <c r="J291" s="135"/>
      <c r="K291" s="23">
        <f>E303</f>
        <v>100000000</v>
      </c>
      <c r="L291" s="23">
        <f>SUM(I291:K291)</f>
        <v>3988600000</v>
      </c>
      <c r="M291" s="136">
        <f>(L291/$L$296)</f>
        <v>1</v>
      </c>
    </row>
    <row r="292" spans="1:13" ht="24" x14ac:dyDescent="0.2">
      <c r="A292" s="235"/>
      <c r="B292" s="162" t="s">
        <v>380</v>
      </c>
      <c r="C292" s="22">
        <v>1078000000</v>
      </c>
      <c r="D292" s="135"/>
      <c r="E292" s="135"/>
      <c r="F292" s="22">
        <f>SUM(C292:E292)</f>
        <v>1078000000</v>
      </c>
      <c r="G292" s="130"/>
      <c r="H292" s="135" t="s">
        <v>7</v>
      </c>
      <c r="I292" s="135"/>
      <c r="J292" s="135"/>
      <c r="K292" s="135"/>
      <c r="L292" s="23"/>
      <c r="M292" s="136">
        <f t="shared" ref="M292:M296" si="81">(L292/$L$296)</f>
        <v>0</v>
      </c>
    </row>
    <row r="293" spans="1:13" ht="22.5" x14ac:dyDescent="0.2">
      <c r="A293" s="235"/>
      <c r="B293" s="138" t="s">
        <v>381</v>
      </c>
      <c r="C293" s="22">
        <v>8000000</v>
      </c>
      <c r="D293" s="135"/>
      <c r="E293" s="135"/>
      <c r="F293" s="22">
        <f t="shared" ref="F293:F302" si="82">SUM(C293:E293)</f>
        <v>8000000</v>
      </c>
      <c r="G293" s="130"/>
      <c r="H293" s="135" t="s">
        <v>8</v>
      </c>
      <c r="I293" s="135"/>
      <c r="J293" s="135"/>
      <c r="K293" s="135"/>
      <c r="L293" s="23"/>
      <c r="M293" s="136">
        <f t="shared" si="81"/>
        <v>0</v>
      </c>
    </row>
    <row r="294" spans="1:13" ht="11.25" customHeight="1" x14ac:dyDescent="0.2">
      <c r="A294" s="235"/>
      <c r="B294" s="138" t="s">
        <v>382</v>
      </c>
      <c r="C294" s="22">
        <v>235000000</v>
      </c>
      <c r="D294" s="135"/>
      <c r="E294" s="135"/>
      <c r="F294" s="22">
        <f t="shared" si="82"/>
        <v>235000000</v>
      </c>
      <c r="G294" s="130"/>
      <c r="H294" s="135" t="s">
        <v>9</v>
      </c>
      <c r="I294" s="23"/>
      <c r="J294" s="135"/>
      <c r="K294" s="135"/>
      <c r="L294" s="23"/>
      <c r="M294" s="136">
        <f t="shared" si="81"/>
        <v>0</v>
      </c>
    </row>
    <row r="295" spans="1:13" x14ac:dyDescent="0.2">
      <c r="A295" s="235"/>
      <c r="B295" s="138" t="s">
        <v>383</v>
      </c>
      <c r="C295" s="22">
        <v>470000000</v>
      </c>
      <c r="D295" s="135"/>
      <c r="E295" s="135"/>
      <c r="F295" s="22">
        <f t="shared" si="82"/>
        <v>470000000</v>
      </c>
      <c r="G295" s="130"/>
      <c r="H295" s="135" t="s">
        <v>30</v>
      </c>
      <c r="I295" s="135"/>
      <c r="J295" s="135"/>
      <c r="K295" s="135"/>
      <c r="L295" s="23"/>
      <c r="M295" s="136">
        <f t="shared" si="81"/>
        <v>0</v>
      </c>
    </row>
    <row r="296" spans="1:13" ht="45" x14ac:dyDescent="0.2">
      <c r="A296" s="235"/>
      <c r="B296" s="138" t="s">
        <v>384</v>
      </c>
      <c r="C296" s="22">
        <v>500000000</v>
      </c>
      <c r="D296" s="135"/>
      <c r="E296" s="135"/>
      <c r="F296" s="22">
        <f t="shared" si="82"/>
        <v>500000000</v>
      </c>
      <c r="G296" s="130"/>
      <c r="H296" s="135" t="s">
        <v>17</v>
      </c>
      <c r="I296" s="23">
        <f>SUM(I291:I294)</f>
        <v>3888600000</v>
      </c>
      <c r="J296" s="23">
        <f t="shared" ref="J296:L296" si="83">SUM(J291:J294)</f>
        <v>0</v>
      </c>
      <c r="K296" s="23">
        <f t="shared" si="83"/>
        <v>100000000</v>
      </c>
      <c r="L296" s="23">
        <f t="shared" si="83"/>
        <v>3988600000</v>
      </c>
      <c r="M296" s="136">
        <f t="shared" si="81"/>
        <v>1</v>
      </c>
    </row>
    <row r="297" spans="1:13" ht="22.5" x14ac:dyDescent="0.2">
      <c r="A297" s="235"/>
      <c r="B297" s="138" t="s">
        <v>385</v>
      </c>
      <c r="C297" s="22">
        <v>1000000000</v>
      </c>
      <c r="D297" s="135"/>
      <c r="E297" s="135"/>
      <c r="F297" s="22">
        <f t="shared" si="82"/>
        <v>1000000000</v>
      </c>
      <c r="G297" s="130"/>
      <c r="H297" s="129"/>
      <c r="I297" s="41"/>
      <c r="J297" s="41"/>
      <c r="K297" s="41"/>
      <c r="L297" s="41"/>
      <c r="M297" s="158"/>
    </row>
    <row r="298" spans="1:13" ht="22.5" x14ac:dyDescent="0.2">
      <c r="A298" s="235"/>
      <c r="B298" s="138" t="s">
        <v>386</v>
      </c>
      <c r="C298" s="22">
        <v>320000000</v>
      </c>
      <c r="D298" s="135"/>
      <c r="E298" s="135"/>
      <c r="F298" s="22">
        <f t="shared" si="82"/>
        <v>320000000</v>
      </c>
      <c r="G298" s="130"/>
      <c r="H298" s="129"/>
      <c r="I298" s="41"/>
      <c r="J298" s="41"/>
      <c r="K298" s="41"/>
      <c r="L298" s="41"/>
      <c r="M298" s="158"/>
    </row>
    <row r="299" spans="1:13" ht="11.25" customHeight="1" x14ac:dyDescent="0.2">
      <c r="A299" s="235"/>
      <c r="B299" s="163" t="s">
        <v>387</v>
      </c>
      <c r="C299" s="22">
        <v>15000000</v>
      </c>
      <c r="D299" s="135"/>
      <c r="E299" s="135"/>
      <c r="F299" s="22">
        <f t="shared" si="82"/>
        <v>15000000</v>
      </c>
      <c r="G299" s="130"/>
      <c r="H299" s="129"/>
      <c r="I299" s="41"/>
      <c r="J299" s="41"/>
      <c r="K299" s="41"/>
      <c r="L299" s="41"/>
      <c r="M299" s="158"/>
    </row>
    <row r="300" spans="1:13" ht="24" x14ac:dyDescent="0.2">
      <c r="A300" s="235"/>
      <c r="B300" s="162" t="s">
        <v>390</v>
      </c>
      <c r="C300" s="22">
        <v>162600000</v>
      </c>
      <c r="D300" s="135"/>
      <c r="E300" s="135"/>
      <c r="F300" s="22">
        <f t="shared" si="82"/>
        <v>162600000</v>
      </c>
      <c r="G300" s="130"/>
      <c r="H300" s="129"/>
      <c r="I300" s="41"/>
      <c r="J300" s="41"/>
      <c r="K300" s="41"/>
      <c r="L300" s="41"/>
      <c r="M300" s="158"/>
    </row>
    <row r="301" spans="1:13" ht="33.75" x14ac:dyDescent="0.2">
      <c r="A301" s="235"/>
      <c r="B301" s="138" t="s">
        <v>388</v>
      </c>
      <c r="C301" s="130">
        <v>0</v>
      </c>
      <c r="D301" s="135"/>
      <c r="E301" s="22">
        <v>100000000</v>
      </c>
      <c r="F301" s="22">
        <f>SUM(D301:E301)</f>
        <v>100000000</v>
      </c>
      <c r="G301" s="130"/>
      <c r="H301" s="129"/>
      <c r="I301" s="41"/>
      <c r="J301" s="41"/>
      <c r="K301" s="41"/>
      <c r="L301" s="41"/>
      <c r="M301" s="158"/>
    </row>
    <row r="302" spans="1:13" ht="33.75" x14ac:dyDescent="0.2">
      <c r="A302" s="235"/>
      <c r="B302" s="138" t="s">
        <v>389</v>
      </c>
      <c r="C302" s="22">
        <v>100000000</v>
      </c>
      <c r="D302" s="135"/>
      <c r="E302" s="135"/>
      <c r="F302" s="22">
        <f t="shared" si="82"/>
        <v>100000000</v>
      </c>
      <c r="G302" s="130"/>
      <c r="H302" s="129"/>
      <c r="I302" s="41"/>
      <c r="J302" s="41"/>
      <c r="K302" s="41"/>
      <c r="L302" s="41"/>
      <c r="M302" s="158"/>
    </row>
    <row r="303" spans="1:13" ht="11.25" customHeight="1" x14ac:dyDescent="0.2">
      <c r="A303" s="235"/>
      <c r="B303" s="135" t="s">
        <v>17</v>
      </c>
      <c r="C303" s="23">
        <f>SUM(C292:C302)</f>
        <v>3888600000</v>
      </c>
      <c r="D303" s="23">
        <f t="shared" ref="D303:E303" si="84">SUM(D292:D302)</f>
        <v>0</v>
      </c>
      <c r="E303" s="23">
        <f t="shared" si="84"/>
        <v>100000000</v>
      </c>
      <c r="F303" s="23">
        <f>SUM(F292:F302)</f>
        <v>3988600000</v>
      </c>
      <c r="G303" s="130"/>
      <c r="H303" s="130"/>
      <c r="I303" s="130"/>
      <c r="J303" s="130"/>
      <c r="K303" s="130"/>
      <c r="L303" s="130"/>
      <c r="M303" s="130"/>
    </row>
    <row r="304" spans="1:13" x14ac:dyDescent="0.2">
      <c r="B304" s="7"/>
      <c r="C304" s="7"/>
      <c r="D304" s="7"/>
      <c r="E304" s="7"/>
      <c r="F304" s="7"/>
      <c r="G304" s="7"/>
      <c r="H304" s="7"/>
    </row>
    <row r="305" spans="1:13" x14ac:dyDescent="0.2">
      <c r="A305" s="43"/>
      <c r="G305" s="7"/>
      <c r="H305" s="7"/>
    </row>
    <row r="306" spans="1:13" ht="23.25" customHeight="1" x14ac:dyDescent="0.2">
      <c r="A306" s="261">
        <v>20</v>
      </c>
      <c r="B306" s="253" t="s">
        <v>424</v>
      </c>
      <c r="C306" s="254"/>
      <c r="D306" s="254"/>
      <c r="E306" s="254"/>
      <c r="F306" s="255"/>
      <c r="H306" s="253" t="s">
        <v>72</v>
      </c>
      <c r="I306" s="254"/>
      <c r="J306" s="254"/>
      <c r="K306" s="254"/>
      <c r="L306" s="254"/>
      <c r="M306" s="255"/>
    </row>
    <row r="307" spans="1:13" x14ac:dyDescent="0.2">
      <c r="A307" s="261"/>
      <c r="B307" s="241" t="s">
        <v>18</v>
      </c>
      <c r="C307" s="242" t="s">
        <v>0</v>
      </c>
      <c r="D307" s="242"/>
      <c r="E307" s="242"/>
      <c r="F307" s="241" t="s">
        <v>4</v>
      </c>
      <c r="H307" s="12" t="s">
        <v>5</v>
      </c>
      <c r="I307" s="13" t="s">
        <v>10</v>
      </c>
      <c r="J307" s="13" t="s">
        <v>20</v>
      </c>
      <c r="K307" s="13" t="s">
        <v>21</v>
      </c>
      <c r="L307" s="14" t="s">
        <v>17</v>
      </c>
      <c r="M307" s="15" t="s">
        <v>19</v>
      </c>
    </row>
    <row r="308" spans="1:13" x14ac:dyDescent="0.2">
      <c r="A308" s="261"/>
      <c r="B308" s="241"/>
      <c r="C308" s="16" t="s">
        <v>1</v>
      </c>
      <c r="D308" s="16" t="s">
        <v>2</v>
      </c>
      <c r="E308" s="16" t="s">
        <v>3</v>
      </c>
      <c r="F308" s="241"/>
      <c r="H308" s="3" t="s">
        <v>6</v>
      </c>
      <c r="I308" s="4">
        <f>C309+C310+C311+C312+C313+C314+C315</f>
        <v>328000000</v>
      </c>
      <c r="J308" s="3"/>
      <c r="K308" s="3"/>
      <c r="L308" s="4">
        <f>SUM(I308:K308)</f>
        <v>328000000</v>
      </c>
      <c r="M308" s="5">
        <f t="shared" ref="M308:M313" si="85">(L308/$L$313)</f>
        <v>0.43733333333333335</v>
      </c>
    </row>
    <row r="309" spans="1:13" x14ac:dyDescent="0.2">
      <c r="A309" s="261"/>
      <c r="B309" s="1" t="s">
        <v>73</v>
      </c>
      <c r="C309" s="2">
        <v>32000000</v>
      </c>
      <c r="D309" s="3"/>
      <c r="E309" s="3"/>
      <c r="F309" s="2">
        <f>SUM(C309:E309)</f>
        <v>32000000</v>
      </c>
      <c r="H309" s="3" t="s">
        <v>7</v>
      </c>
      <c r="I309" s="3"/>
      <c r="J309" s="3"/>
      <c r="K309" s="3"/>
      <c r="L309" s="4"/>
      <c r="M309" s="5">
        <f t="shared" si="85"/>
        <v>0</v>
      </c>
    </row>
    <row r="310" spans="1:13" ht="24.75" customHeight="1" x14ac:dyDescent="0.2">
      <c r="A310" s="261"/>
      <c r="B310" s="8" t="s">
        <v>143</v>
      </c>
      <c r="C310" s="2">
        <v>72000000</v>
      </c>
      <c r="D310" s="3"/>
      <c r="E310" s="3"/>
      <c r="F310" s="2">
        <f t="shared" ref="F310:F317" si="86">SUM(C310:E310)</f>
        <v>72000000</v>
      </c>
      <c r="H310" s="3" t="s">
        <v>8</v>
      </c>
      <c r="J310" s="4">
        <f>D315+D316+D317+D318</f>
        <v>422000000</v>
      </c>
      <c r="K310" s="3"/>
      <c r="L310" s="4">
        <f t="shared" ref="L310:L313" si="87">SUM(I310:K310)</f>
        <v>422000000</v>
      </c>
      <c r="M310" s="5">
        <f t="shared" si="85"/>
        <v>0.56266666666666665</v>
      </c>
    </row>
    <row r="311" spans="1:13" ht="22.5" x14ac:dyDescent="0.2">
      <c r="A311" s="261"/>
      <c r="B311" s="8" t="s">
        <v>74</v>
      </c>
      <c r="C311" s="2">
        <v>36000000</v>
      </c>
      <c r="D311" s="3"/>
      <c r="E311" s="3"/>
      <c r="F311" s="2">
        <f t="shared" si="86"/>
        <v>36000000</v>
      </c>
      <c r="H311" s="3" t="s">
        <v>9</v>
      </c>
      <c r="I311" s="4"/>
      <c r="J311" s="3"/>
      <c r="K311" s="3"/>
      <c r="L311" s="4"/>
      <c r="M311" s="5">
        <f t="shared" si="85"/>
        <v>0</v>
      </c>
    </row>
    <row r="312" spans="1:13" ht="22.5" x14ac:dyDescent="0.2">
      <c r="A312" s="261"/>
      <c r="B312" s="8" t="s">
        <v>75</v>
      </c>
      <c r="C312" s="2">
        <v>36000000</v>
      </c>
      <c r="D312" s="3"/>
      <c r="E312" s="3"/>
      <c r="F312" s="2">
        <f t="shared" si="86"/>
        <v>36000000</v>
      </c>
      <c r="H312" s="3" t="s">
        <v>30</v>
      </c>
      <c r="I312" s="3"/>
      <c r="J312" s="3"/>
      <c r="K312" s="3"/>
      <c r="L312" s="4"/>
      <c r="M312" s="5">
        <f t="shared" si="85"/>
        <v>0</v>
      </c>
    </row>
    <row r="313" spans="1:13" ht="22.5" x14ac:dyDescent="0.2">
      <c r="A313" s="261"/>
      <c r="B313" s="9" t="s">
        <v>76</v>
      </c>
      <c r="C313" s="2">
        <v>36000000</v>
      </c>
      <c r="D313" s="3"/>
      <c r="E313" s="3"/>
      <c r="F313" s="2">
        <f t="shared" si="86"/>
        <v>36000000</v>
      </c>
      <c r="H313" s="3" t="s">
        <v>17</v>
      </c>
      <c r="I313" s="4">
        <f>SUM(I308:I312)</f>
        <v>328000000</v>
      </c>
      <c r="J313" s="4">
        <f t="shared" ref="J313" si="88">SUM(J308:J312)</f>
        <v>422000000</v>
      </c>
      <c r="K313" s="4"/>
      <c r="L313" s="4">
        <f t="shared" si="87"/>
        <v>750000000</v>
      </c>
      <c r="M313" s="5">
        <f t="shared" si="85"/>
        <v>1</v>
      </c>
    </row>
    <row r="314" spans="1:13" x14ac:dyDescent="0.2">
      <c r="A314" s="261"/>
      <c r="B314" s="3" t="s">
        <v>77</v>
      </c>
      <c r="C314" s="2">
        <v>36000000</v>
      </c>
      <c r="D314" s="3"/>
      <c r="E314" s="3"/>
      <c r="F314" s="2">
        <f t="shared" si="86"/>
        <v>36000000</v>
      </c>
    </row>
    <row r="315" spans="1:13" x14ac:dyDescent="0.2">
      <c r="A315" s="261"/>
      <c r="B315" s="3" t="s">
        <v>78</v>
      </c>
      <c r="C315" s="2">
        <v>80000000</v>
      </c>
      <c r="D315" s="2">
        <v>120000000</v>
      </c>
      <c r="E315" s="3"/>
      <c r="F315" s="2">
        <f>SUM(C315:E315)</f>
        <v>200000000</v>
      </c>
    </row>
    <row r="316" spans="1:13" x14ac:dyDescent="0.2">
      <c r="A316" s="261"/>
      <c r="B316" s="3" t="s">
        <v>79</v>
      </c>
      <c r="C316" s="3">
        <v>0</v>
      </c>
      <c r="D316" s="2">
        <v>216000000</v>
      </c>
      <c r="E316" s="3"/>
      <c r="F316" s="2">
        <f t="shared" si="86"/>
        <v>216000000</v>
      </c>
    </row>
    <row r="317" spans="1:13" x14ac:dyDescent="0.2">
      <c r="A317" s="261"/>
      <c r="B317" s="3" t="s">
        <v>80</v>
      </c>
      <c r="C317" s="3">
        <v>0</v>
      </c>
      <c r="D317" s="2">
        <v>32000000</v>
      </c>
      <c r="E317" s="3"/>
      <c r="F317" s="2">
        <f t="shared" si="86"/>
        <v>32000000</v>
      </c>
    </row>
    <row r="318" spans="1:13" ht="33.75" x14ac:dyDescent="0.2">
      <c r="A318" s="261"/>
      <c r="B318" s="9" t="s">
        <v>81</v>
      </c>
      <c r="C318" s="3">
        <v>0</v>
      </c>
      <c r="D318" s="20">
        <v>54000000</v>
      </c>
      <c r="E318" s="3"/>
      <c r="F318" s="2">
        <f>SUM(C318:E318)</f>
        <v>54000000</v>
      </c>
    </row>
    <row r="319" spans="1:13" x14ac:dyDescent="0.2">
      <c r="A319" s="261"/>
      <c r="B319" s="3" t="s">
        <v>17</v>
      </c>
      <c r="C319" s="4">
        <f>SUM(C309:C318)</f>
        <v>328000000</v>
      </c>
      <c r="D319" s="4">
        <f>SUM(D309:D318)</f>
        <v>422000000</v>
      </c>
      <c r="E319" s="4"/>
      <c r="F319" s="4">
        <f>SUM(F309:F318)</f>
        <v>750000000</v>
      </c>
    </row>
    <row r="320" spans="1:13" x14ac:dyDescent="0.2">
      <c r="A320" s="43"/>
      <c r="B320" s="7"/>
      <c r="C320" s="7"/>
      <c r="D320" s="7"/>
      <c r="E320" s="7"/>
      <c r="F320" s="7"/>
      <c r="G320" s="7"/>
      <c r="H320" s="7"/>
    </row>
    <row r="321" spans="1:13" x14ac:dyDescent="0.2">
      <c r="A321" s="43"/>
      <c r="B321" s="7"/>
      <c r="C321" s="7"/>
      <c r="D321" s="7"/>
      <c r="E321" s="7"/>
      <c r="F321" s="7"/>
      <c r="G321" s="7"/>
      <c r="H321" s="7"/>
    </row>
    <row r="322" spans="1:13" ht="23.25" customHeight="1" x14ac:dyDescent="0.2">
      <c r="A322" s="261">
        <v>21</v>
      </c>
      <c r="B322" s="240" t="s">
        <v>425</v>
      </c>
      <c r="C322" s="240"/>
      <c r="D322" s="240"/>
      <c r="E322" s="240"/>
      <c r="F322" s="240"/>
      <c r="H322" s="240" t="s">
        <v>82</v>
      </c>
      <c r="I322" s="240"/>
      <c r="J322" s="240"/>
      <c r="K322" s="240"/>
      <c r="L322" s="240"/>
      <c r="M322" s="240"/>
    </row>
    <row r="323" spans="1:13" x14ac:dyDescent="0.2">
      <c r="A323" s="261"/>
      <c r="B323" s="241" t="s">
        <v>18</v>
      </c>
      <c r="C323" s="242" t="s">
        <v>0</v>
      </c>
      <c r="D323" s="242"/>
      <c r="E323" s="242"/>
      <c r="F323" s="241" t="s">
        <v>4</v>
      </c>
      <c r="H323" s="12" t="s">
        <v>5</v>
      </c>
      <c r="I323" s="13" t="s">
        <v>10</v>
      </c>
      <c r="J323" s="13" t="s">
        <v>20</v>
      </c>
      <c r="K323" s="13" t="s">
        <v>21</v>
      </c>
      <c r="L323" s="14" t="s">
        <v>17</v>
      </c>
      <c r="M323" s="15" t="s">
        <v>19</v>
      </c>
    </row>
    <row r="324" spans="1:13" x14ac:dyDescent="0.2">
      <c r="A324" s="261"/>
      <c r="B324" s="241"/>
      <c r="C324" s="16" t="s">
        <v>1</v>
      </c>
      <c r="D324" s="16" t="s">
        <v>2</v>
      </c>
      <c r="E324" s="16" t="s">
        <v>3</v>
      </c>
      <c r="F324" s="241"/>
      <c r="H324" s="3" t="s">
        <v>6</v>
      </c>
      <c r="I324" s="4">
        <f>C325+C326+C327+C328+C330+C331+C332+C333+C334+C335</f>
        <v>370000000</v>
      </c>
      <c r="J324" s="3"/>
      <c r="K324" s="3"/>
      <c r="L324" s="4">
        <f>SUM(I324:K324)</f>
        <v>370000000</v>
      </c>
      <c r="M324" s="21">
        <f t="shared" ref="M324:M329" si="89">(L324/$L$329)</f>
        <v>0.92500000000000004</v>
      </c>
    </row>
    <row r="325" spans="1:13" x14ac:dyDescent="0.2">
      <c r="A325" s="261"/>
      <c r="B325" s="1" t="s">
        <v>83</v>
      </c>
      <c r="C325" s="2">
        <v>10000000</v>
      </c>
      <c r="D325" s="3"/>
      <c r="E325" s="3"/>
      <c r="F325" s="2">
        <f>SUM(C325:E325)</f>
        <v>10000000</v>
      </c>
      <c r="H325" s="3" t="s">
        <v>7</v>
      </c>
      <c r="I325" s="3"/>
      <c r="J325" s="3"/>
      <c r="K325" s="3"/>
      <c r="L325" s="4"/>
      <c r="M325" s="5">
        <f t="shared" si="89"/>
        <v>0</v>
      </c>
    </row>
    <row r="326" spans="1:13" x14ac:dyDescent="0.2">
      <c r="A326" s="261"/>
      <c r="B326" s="8" t="s">
        <v>84</v>
      </c>
      <c r="C326" s="2">
        <v>5000000</v>
      </c>
      <c r="D326" s="3"/>
      <c r="E326" s="3"/>
      <c r="F326" s="2">
        <f t="shared" ref="F326:F330" si="90">SUM(C326:E326)</f>
        <v>5000000</v>
      </c>
      <c r="H326" s="3" t="s">
        <v>8</v>
      </c>
      <c r="I326" s="3"/>
      <c r="J326" s="4"/>
      <c r="K326" s="3"/>
      <c r="L326" s="4"/>
      <c r="M326" s="5">
        <f t="shared" si="89"/>
        <v>0</v>
      </c>
    </row>
    <row r="327" spans="1:13" x14ac:dyDescent="0.2">
      <c r="A327" s="261"/>
      <c r="B327" s="8" t="s">
        <v>85</v>
      </c>
      <c r="C327" s="2">
        <v>10000000</v>
      </c>
      <c r="D327" s="3"/>
      <c r="E327" s="3"/>
      <c r="F327" s="2">
        <f t="shared" si="90"/>
        <v>10000000</v>
      </c>
      <c r="H327" s="3" t="s">
        <v>9</v>
      </c>
      <c r="I327" s="4">
        <f>C329</f>
        <v>30000000</v>
      </c>
      <c r="J327" s="3"/>
      <c r="K327" s="3"/>
      <c r="L327" s="4">
        <f t="shared" ref="L327:L329" si="91">SUM(I327:K327)</f>
        <v>30000000</v>
      </c>
      <c r="M327" s="21">
        <f t="shared" si="89"/>
        <v>7.4999999999999997E-2</v>
      </c>
    </row>
    <row r="328" spans="1:13" x14ac:dyDescent="0.2">
      <c r="A328" s="261"/>
      <c r="B328" s="8" t="s">
        <v>86</v>
      </c>
      <c r="C328" s="2">
        <v>10000000</v>
      </c>
      <c r="D328" s="3"/>
      <c r="E328" s="3"/>
      <c r="F328" s="2">
        <f t="shared" si="90"/>
        <v>10000000</v>
      </c>
      <c r="H328" s="3" t="s">
        <v>30</v>
      </c>
      <c r="I328" s="3"/>
      <c r="J328" s="3"/>
      <c r="K328" s="3"/>
      <c r="L328" s="4"/>
      <c r="M328" s="5">
        <f t="shared" si="89"/>
        <v>0</v>
      </c>
    </row>
    <row r="329" spans="1:13" x14ac:dyDescent="0.2">
      <c r="A329" s="261"/>
      <c r="B329" s="9" t="s">
        <v>80</v>
      </c>
      <c r="C329" s="2">
        <v>30000000</v>
      </c>
      <c r="D329" s="3"/>
      <c r="E329" s="3"/>
      <c r="F329" s="2">
        <f t="shared" si="90"/>
        <v>30000000</v>
      </c>
      <c r="H329" s="3" t="s">
        <v>17</v>
      </c>
      <c r="I329" s="4">
        <f>SUM(I324:I328)</f>
        <v>400000000</v>
      </c>
      <c r="J329" s="4"/>
      <c r="K329" s="4"/>
      <c r="L329" s="4">
        <f t="shared" si="91"/>
        <v>400000000</v>
      </c>
      <c r="M329" s="5">
        <f t="shared" si="89"/>
        <v>1</v>
      </c>
    </row>
    <row r="330" spans="1:13" x14ac:dyDescent="0.2">
      <c r="A330" s="261"/>
      <c r="B330" s="3" t="s">
        <v>87</v>
      </c>
      <c r="C330" s="2">
        <v>200000000</v>
      </c>
      <c r="D330" s="3"/>
      <c r="E330" s="3"/>
      <c r="F330" s="2">
        <f t="shared" si="90"/>
        <v>200000000</v>
      </c>
      <c r="L330" s="19"/>
    </row>
    <row r="331" spans="1:13" x14ac:dyDescent="0.2">
      <c r="A331" s="261"/>
      <c r="B331" s="3" t="s">
        <v>88</v>
      </c>
      <c r="C331" s="2">
        <v>88000000</v>
      </c>
      <c r="D331" s="2"/>
      <c r="E331" s="3"/>
      <c r="F331" s="2">
        <f>SUM(C331:E331)</f>
        <v>88000000</v>
      </c>
    </row>
    <row r="332" spans="1:13" x14ac:dyDescent="0.2">
      <c r="A332" s="261"/>
      <c r="B332" s="3" t="s">
        <v>89</v>
      </c>
      <c r="C332" s="2">
        <v>5000000</v>
      </c>
      <c r="D332" s="2"/>
      <c r="E332" s="3"/>
      <c r="F332" s="2">
        <f t="shared" ref="F332:F333" si="92">SUM(C332:E332)</f>
        <v>5000000</v>
      </c>
    </row>
    <row r="333" spans="1:13" x14ac:dyDescent="0.2">
      <c r="A333" s="261"/>
      <c r="B333" s="3" t="s">
        <v>90</v>
      </c>
      <c r="C333" s="2">
        <v>5000000</v>
      </c>
      <c r="D333" s="2"/>
      <c r="E333" s="3"/>
      <c r="F333" s="2">
        <f t="shared" si="92"/>
        <v>5000000</v>
      </c>
    </row>
    <row r="334" spans="1:13" x14ac:dyDescent="0.2">
      <c r="A334" s="261"/>
      <c r="B334" s="9" t="s">
        <v>91</v>
      </c>
      <c r="C334" s="2">
        <v>30000000</v>
      </c>
      <c r="D334" s="2"/>
      <c r="E334" s="3"/>
      <c r="F334" s="2">
        <f>SUM(C334:E334)</f>
        <v>30000000</v>
      </c>
    </row>
    <row r="335" spans="1:13" x14ac:dyDescent="0.2">
      <c r="A335" s="261"/>
      <c r="B335" s="3" t="s">
        <v>92</v>
      </c>
      <c r="C335" s="2">
        <v>7000000</v>
      </c>
      <c r="D335" s="3"/>
      <c r="E335" s="3"/>
      <c r="F335" s="2">
        <f>SUM(C335:E335)</f>
        <v>7000000</v>
      </c>
    </row>
    <row r="336" spans="1:13" x14ac:dyDescent="0.2">
      <c r="A336" s="261"/>
      <c r="B336" s="3" t="s">
        <v>17</v>
      </c>
      <c r="C336" s="4">
        <f>SUM(C325:C335)</f>
        <v>400000000</v>
      </c>
      <c r="D336" s="4"/>
      <c r="E336" s="4"/>
      <c r="F336" s="4">
        <f>SUM(F325:F335)</f>
        <v>400000000</v>
      </c>
    </row>
    <row r="339" spans="1:13" ht="23.25" customHeight="1" x14ac:dyDescent="0.2">
      <c r="A339" s="261">
        <v>22</v>
      </c>
      <c r="B339" s="240" t="s">
        <v>426</v>
      </c>
      <c r="C339" s="240"/>
      <c r="D339" s="240"/>
      <c r="E339" s="240"/>
      <c r="F339" s="240"/>
      <c r="H339" s="240" t="s">
        <v>107</v>
      </c>
      <c r="I339" s="240"/>
      <c r="J339" s="240"/>
      <c r="K339" s="240"/>
      <c r="L339" s="240"/>
      <c r="M339" s="240"/>
    </row>
    <row r="340" spans="1:13" x14ac:dyDescent="0.2">
      <c r="A340" s="261"/>
      <c r="B340" s="241" t="s">
        <v>18</v>
      </c>
      <c r="C340" s="242" t="s">
        <v>0</v>
      </c>
      <c r="D340" s="242"/>
      <c r="E340" s="242"/>
      <c r="F340" s="241" t="s">
        <v>4</v>
      </c>
      <c r="H340" s="12" t="s">
        <v>5</v>
      </c>
      <c r="I340" s="13" t="s">
        <v>10</v>
      </c>
      <c r="J340" s="13" t="s">
        <v>20</v>
      </c>
      <c r="K340" s="13" t="s">
        <v>21</v>
      </c>
      <c r="L340" s="14" t="s">
        <v>17</v>
      </c>
      <c r="M340" s="15" t="s">
        <v>19</v>
      </c>
    </row>
    <row r="341" spans="1:13" x14ac:dyDescent="0.2">
      <c r="A341" s="261"/>
      <c r="B341" s="241"/>
      <c r="C341" s="16" t="s">
        <v>1</v>
      </c>
      <c r="D341" s="16" t="s">
        <v>2</v>
      </c>
      <c r="E341" s="16" t="s">
        <v>3</v>
      </c>
      <c r="F341" s="241"/>
      <c r="H341" s="3" t="s">
        <v>6</v>
      </c>
      <c r="I341" s="4">
        <f>C342+C343+C344+C347+C348+C349</f>
        <v>340000000</v>
      </c>
      <c r="J341" s="3"/>
      <c r="K341" s="3"/>
      <c r="L341" s="4">
        <f>SUM(I341:K341)</f>
        <v>340000000</v>
      </c>
      <c r="M341" s="24">
        <f t="shared" ref="M341:M346" si="93">(L341/$L$346)</f>
        <v>0.85</v>
      </c>
    </row>
    <row r="342" spans="1:13" ht="22.5" x14ac:dyDescent="0.2">
      <c r="A342" s="261"/>
      <c r="B342" s="8" t="s">
        <v>93</v>
      </c>
      <c r="C342" s="22">
        <v>152000000</v>
      </c>
      <c r="D342" s="3"/>
      <c r="E342" s="3"/>
      <c r="F342" s="2">
        <f>SUM(C342:E342)</f>
        <v>152000000</v>
      </c>
      <c r="H342" s="3" t="s">
        <v>7</v>
      </c>
      <c r="I342" s="3"/>
      <c r="J342" s="3"/>
      <c r="K342" s="3"/>
      <c r="L342" s="4"/>
      <c r="M342" s="24">
        <f t="shared" si="93"/>
        <v>0</v>
      </c>
    </row>
    <row r="343" spans="1:13" x14ac:dyDescent="0.2">
      <c r="A343" s="261"/>
      <c r="B343" s="8" t="s">
        <v>94</v>
      </c>
      <c r="C343" s="22">
        <v>20000000</v>
      </c>
      <c r="D343" s="3"/>
      <c r="E343" s="3"/>
      <c r="F343" s="2">
        <f t="shared" ref="F343:F347" si="94">SUM(C343:E343)</f>
        <v>20000000</v>
      </c>
      <c r="H343" s="3" t="s">
        <v>8</v>
      </c>
      <c r="I343" s="4">
        <f>C345+C346</f>
        <v>60000000</v>
      </c>
      <c r="J343" s="4"/>
      <c r="K343" s="3"/>
      <c r="L343" s="4">
        <f t="shared" ref="L343:L346" si="95">SUM(I343:K343)</f>
        <v>60000000</v>
      </c>
      <c r="M343" s="24">
        <f t="shared" si="93"/>
        <v>0.15</v>
      </c>
    </row>
    <row r="344" spans="1:13" ht="22.5" x14ac:dyDescent="0.2">
      <c r="A344" s="261"/>
      <c r="B344" s="8" t="s">
        <v>95</v>
      </c>
      <c r="C344" s="22">
        <v>100000000</v>
      </c>
      <c r="D344" s="3"/>
      <c r="E344" s="3"/>
      <c r="F344" s="2">
        <f t="shared" si="94"/>
        <v>100000000</v>
      </c>
      <c r="H344" s="3" t="s">
        <v>9</v>
      </c>
      <c r="I344" s="4"/>
      <c r="J344" s="3"/>
      <c r="K344" s="3"/>
      <c r="L344" s="4"/>
      <c r="M344" s="24">
        <f t="shared" si="93"/>
        <v>0</v>
      </c>
    </row>
    <row r="345" spans="1:13" x14ac:dyDescent="0.2">
      <c r="A345" s="261"/>
      <c r="B345" s="8" t="s">
        <v>96</v>
      </c>
      <c r="C345" s="22">
        <v>20000000</v>
      </c>
      <c r="D345" s="3"/>
      <c r="E345" s="3"/>
      <c r="F345" s="2">
        <f t="shared" si="94"/>
        <v>20000000</v>
      </c>
      <c r="H345" s="3" t="s">
        <v>30</v>
      </c>
      <c r="I345" s="3"/>
      <c r="J345" s="3"/>
      <c r="K345" s="3"/>
      <c r="L345" s="4"/>
      <c r="M345" s="24">
        <f t="shared" si="93"/>
        <v>0</v>
      </c>
    </row>
    <row r="346" spans="1:13" x14ac:dyDescent="0.2">
      <c r="A346" s="261"/>
      <c r="B346" s="9" t="s">
        <v>97</v>
      </c>
      <c r="C346" s="22">
        <v>40000000</v>
      </c>
      <c r="D346" s="3"/>
      <c r="E346" s="3"/>
      <c r="F346" s="2">
        <f t="shared" si="94"/>
        <v>40000000</v>
      </c>
      <c r="H346" s="3" t="s">
        <v>17</v>
      </c>
      <c r="I346" s="4">
        <f>SUM(I341:I345)</f>
        <v>400000000</v>
      </c>
      <c r="J346" s="4"/>
      <c r="K346" s="4"/>
      <c r="L346" s="4">
        <f t="shared" si="95"/>
        <v>400000000</v>
      </c>
      <c r="M346" s="24">
        <f t="shared" si="93"/>
        <v>1</v>
      </c>
    </row>
    <row r="347" spans="1:13" x14ac:dyDescent="0.2">
      <c r="A347" s="261"/>
      <c r="B347" s="3" t="s">
        <v>98</v>
      </c>
      <c r="C347" s="22">
        <v>15000000</v>
      </c>
      <c r="D347" s="3"/>
      <c r="E347" s="3"/>
      <c r="F347" s="2">
        <f t="shared" si="94"/>
        <v>15000000</v>
      </c>
      <c r="L347" s="19"/>
    </row>
    <row r="348" spans="1:13" x14ac:dyDescent="0.2">
      <c r="A348" s="261"/>
      <c r="B348" s="3" t="s">
        <v>99</v>
      </c>
      <c r="C348" s="22">
        <v>17000000</v>
      </c>
      <c r="D348" s="2"/>
      <c r="E348" s="3"/>
      <c r="F348" s="2">
        <f>SUM(C348:E348)</f>
        <v>17000000</v>
      </c>
    </row>
    <row r="349" spans="1:13" x14ac:dyDescent="0.2">
      <c r="A349" s="261"/>
      <c r="B349" s="3" t="s">
        <v>100</v>
      </c>
      <c r="C349" s="22">
        <v>36000000</v>
      </c>
      <c r="D349" s="2"/>
      <c r="E349" s="3"/>
      <c r="F349" s="2">
        <f t="shared" ref="F349" si="96">SUM(C349:E349)</f>
        <v>36000000</v>
      </c>
    </row>
    <row r="350" spans="1:13" x14ac:dyDescent="0.2">
      <c r="A350" s="261"/>
      <c r="B350" s="3" t="s">
        <v>17</v>
      </c>
      <c r="C350" s="23">
        <f>SUM(C342:C349)</f>
        <v>400000000</v>
      </c>
      <c r="D350" s="4"/>
      <c r="E350" s="4"/>
      <c r="F350" s="4">
        <f>SUM(F342:F349)</f>
        <v>400000000</v>
      </c>
    </row>
    <row r="352" spans="1:13" x14ac:dyDescent="0.2">
      <c r="B352" s="130"/>
      <c r="C352" s="130"/>
      <c r="D352" s="130"/>
      <c r="E352" s="130"/>
      <c r="F352" s="130"/>
      <c r="G352" s="130"/>
      <c r="H352" s="130"/>
      <c r="I352" s="130"/>
      <c r="J352" s="130"/>
      <c r="K352" s="130"/>
      <c r="L352" s="130"/>
      <c r="M352" s="130"/>
    </row>
    <row r="353" spans="1:13" x14ac:dyDescent="0.2">
      <c r="A353" s="262" t="s">
        <v>464</v>
      </c>
      <c r="B353" s="230" t="s">
        <v>427</v>
      </c>
      <c r="C353" s="230"/>
      <c r="D353" s="230"/>
      <c r="E353" s="230"/>
      <c r="F353" s="230"/>
      <c r="G353" s="130"/>
      <c r="H353" s="231" t="s">
        <v>180</v>
      </c>
      <c r="I353" s="231"/>
      <c r="J353" s="231"/>
      <c r="K353" s="231"/>
      <c r="L353" s="231"/>
      <c r="M353" s="231"/>
    </row>
    <row r="354" spans="1:13" x14ac:dyDescent="0.2">
      <c r="A354" s="262"/>
      <c r="B354" s="232" t="s">
        <v>18</v>
      </c>
      <c r="C354" s="233" t="s">
        <v>0</v>
      </c>
      <c r="D354" s="233"/>
      <c r="E354" s="233"/>
      <c r="F354" s="232" t="s">
        <v>4</v>
      </c>
      <c r="G354" s="130"/>
      <c r="H354" s="131" t="s">
        <v>5</v>
      </c>
      <c r="I354" s="132" t="s">
        <v>10</v>
      </c>
      <c r="J354" s="132" t="s">
        <v>20</v>
      </c>
      <c r="K354" s="132" t="s">
        <v>21</v>
      </c>
      <c r="L354" s="133" t="s">
        <v>17</v>
      </c>
      <c r="M354" s="134" t="s">
        <v>19</v>
      </c>
    </row>
    <row r="355" spans="1:13" x14ac:dyDescent="0.2">
      <c r="A355" s="262"/>
      <c r="B355" s="232"/>
      <c r="C355" s="137" t="s">
        <v>1</v>
      </c>
      <c r="D355" s="137" t="s">
        <v>2</v>
      </c>
      <c r="E355" s="137" t="s">
        <v>3</v>
      </c>
      <c r="F355" s="232"/>
      <c r="G355" s="130"/>
      <c r="H355" s="135" t="s">
        <v>6</v>
      </c>
      <c r="I355" s="23">
        <f>C365</f>
        <v>3190000000</v>
      </c>
      <c r="J355" s="23">
        <f>D365</f>
        <v>2410000000</v>
      </c>
      <c r="K355" s="135"/>
      <c r="L355" s="23">
        <f>SUM(I355:K355)</f>
        <v>5600000000</v>
      </c>
      <c r="M355" s="136">
        <f>(L355/$L$360)</f>
        <v>1</v>
      </c>
    </row>
    <row r="356" spans="1:13" ht="36" x14ac:dyDescent="0.2">
      <c r="A356" s="262"/>
      <c r="B356" s="162" t="s">
        <v>391</v>
      </c>
      <c r="C356" s="22">
        <v>464000000</v>
      </c>
      <c r="D356" s="135"/>
      <c r="E356" s="135"/>
      <c r="F356" s="22">
        <f>SUM(C356:E356)</f>
        <v>464000000</v>
      </c>
      <c r="G356" s="130"/>
      <c r="H356" s="135" t="s">
        <v>7</v>
      </c>
      <c r="I356" s="135"/>
      <c r="J356" s="135"/>
      <c r="K356" s="135"/>
      <c r="L356" s="23"/>
      <c r="M356" s="136">
        <f t="shared" ref="M356:M360" si="97">(L356/$L$360)</f>
        <v>0</v>
      </c>
    </row>
    <row r="357" spans="1:13" ht="24" x14ac:dyDescent="0.2">
      <c r="A357" s="262"/>
      <c r="B357" s="162" t="s">
        <v>392</v>
      </c>
      <c r="C357" s="22">
        <v>280000000</v>
      </c>
      <c r="D357" s="135"/>
      <c r="E357" s="135"/>
      <c r="F357" s="22">
        <f t="shared" ref="F357:F364" si="98">SUM(C357:E357)</f>
        <v>280000000</v>
      </c>
      <c r="G357" s="130"/>
      <c r="H357" s="135" t="s">
        <v>8</v>
      </c>
      <c r="I357" s="135"/>
      <c r="J357" s="135"/>
      <c r="K357" s="135"/>
      <c r="L357" s="23"/>
      <c r="M357" s="136">
        <f t="shared" si="97"/>
        <v>0</v>
      </c>
    </row>
    <row r="358" spans="1:13" ht="33.75" x14ac:dyDescent="0.2">
      <c r="A358" s="262"/>
      <c r="B358" s="138" t="s">
        <v>393</v>
      </c>
      <c r="C358" s="22">
        <v>500000000</v>
      </c>
      <c r="D358" s="135"/>
      <c r="E358" s="135"/>
      <c r="F358" s="22">
        <f t="shared" si="98"/>
        <v>500000000</v>
      </c>
      <c r="G358" s="130"/>
      <c r="H358" s="135" t="s">
        <v>9</v>
      </c>
      <c r="I358" s="23"/>
      <c r="J358" s="135"/>
      <c r="K358" s="135"/>
      <c r="L358" s="23"/>
      <c r="M358" s="136">
        <f t="shared" si="97"/>
        <v>0</v>
      </c>
    </row>
    <row r="359" spans="1:13" x14ac:dyDescent="0.2">
      <c r="A359" s="262"/>
      <c r="B359" s="138" t="s">
        <v>394</v>
      </c>
      <c r="C359" s="22">
        <v>500000000</v>
      </c>
      <c r="D359" s="135"/>
      <c r="E359" s="135"/>
      <c r="F359" s="22">
        <f t="shared" si="98"/>
        <v>500000000</v>
      </c>
      <c r="G359" s="130"/>
      <c r="H359" s="135" t="s">
        <v>30</v>
      </c>
      <c r="I359" s="135"/>
      <c r="J359" s="135"/>
      <c r="K359" s="135"/>
      <c r="L359" s="23"/>
      <c r="M359" s="136">
        <f t="shared" si="97"/>
        <v>0</v>
      </c>
    </row>
    <row r="360" spans="1:13" ht="33.75" x14ac:dyDescent="0.2">
      <c r="A360" s="262"/>
      <c r="B360" s="138" t="s">
        <v>395</v>
      </c>
      <c r="C360" s="22">
        <v>1000000000</v>
      </c>
      <c r="D360" s="135"/>
      <c r="E360" s="135"/>
      <c r="F360" s="22">
        <f t="shared" si="98"/>
        <v>1000000000</v>
      </c>
      <c r="G360" s="130"/>
      <c r="H360" s="135" t="s">
        <v>17</v>
      </c>
      <c r="I360" s="23">
        <f>SUM(I355:I359)</f>
        <v>3190000000</v>
      </c>
      <c r="J360" s="23">
        <f t="shared" ref="J360:K360" si="99">SUM(J355:J359)</f>
        <v>2410000000</v>
      </c>
      <c r="K360" s="23">
        <f t="shared" si="99"/>
        <v>0</v>
      </c>
      <c r="L360" s="23">
        <f>SUM(I360:K360)</f>
        <v>5600000000</v>
      </c>
      <c r="M360" s="136">
        <f t="shared" si="97"/>
        <v>1</v>
      </c>
    </row>
    <row r="361" spans="1:13" ht="22.5" x14ac:dyDescent="0.2">
      <c r="A361" s="262"/>
      <c r="B361" s="138" t="s">
        <v>396</v>
      </c>
      <c r="C361" s="22">
        <v>380000000</v>
      </c>
      <c r="D361" s="135"/>
      <c r="E361" s="135"/>
      <c r="F361" s="22">
        <f t="shared" si="98"/>
        <v>380000000</v>
      </c>
      <c r="G361" s="130"/>
      <c r="H361" s="129"/>
      <c r="I361" s="41"/>
      <c r="J361" s="41"/>
      <c r="K361" s="41"/>
      <c r="L361" s="41"/>
      <c r="M361" s="158"/>
    </row>
    <row r="362" spans="1:13" ht="24" x14ac:dyDescent="0.2">
      <c r="A362" s="262"/>
      <c r="B362" s="162" t="s">
        <v>397</v>
      </c>
      <c r="C362" s="22">
        <v>66000000</v>
      </c>
      <c r="D362" s="135"/>
      <c r="E362" s="135"/>
      <c r="F362" s="22">
        <f t="shared" si="98"/>
        <v>66000000</v>
      </c>
      <c r="G362" s="130"/>
      <c r="H362" s="129"/>
      <c r="I362" s="41"/>
      <c r="J362" s="41"/>
      <c r="K362" s="41"/>
      <c r="L362" s="41"/>
      <c r="M362" s="158"/>
    </row>
    <row r="363" spans="1:13" ht="24" x14ac:dyDescent="0.2">
      <c r="A363" s="262"/>
      <c r="B363" s="162" t="s">
        <v>398</v>
      </c>
      <c r="C363" s="135">
        <v>0</v>
      </c>
      <c r="D363" s="22">
        <v>1900000000</v>
      </c>
      <c r="E363" s="135"/>
      <c r="F363" s="22">
        <f t="shared" si="98"/>
        <v>1900000000</v>
      </c>
      <c r="G363" s="130"/>
      <c r="H363" s="129"/>
      <c r="I363" s="41"/>
      <c r="J363" s="41"/>
      <c r="K363" s="41"/>
      <c r="L363" s="41"/>
      <c r="M363" s="158"/>
    </row>
    <row r="364" spans="1:13" ht="12" x14ac:dyDescent="0.2">
      <c r="A364" s="262"/>
      <c r="B364" s="163" t="s">
        <v>399</v>
      </c>
      <c r="C364" s="135">
        <v>0</v>
      </c>
      <c r="D364" s="22">
        <v>510000000</v>
      </c>
      <c r="E364" s="135"/>
      <c r="F364" s="22">
        <f t="shared" si="98"/>
        <v>510000000</v>
      </c>
      <c r="G364" s="130"/>
      <c r="H364" s="129"/>
      <c r="I364" s="41"/>
      <c r="J364" s="41"/>
      <c r="K364" s="41"/>
      <c r="L364" s="41"/>
      <c r="M364" s="158"/>
    </row>
    <row r="365" spans="1:13" x14ac:dyDescent="0.2">
      <c r="A365" s="262"/>
      <c r="B365" s="135" t="s">
        <v>17</v>
      </c>
      <c r="C365" s="23">
        <f>SUM(C356:C364)</f>
        <v>3190000000</v>
      </c>
      <c r="D365" s="23">
        <f>SUM(D356:D364)</f>
        <v>2410000000</v>
      </c>
      <c r="E365" s="23">
        <f>SUM(E356:E364)</f>
        <v>0</v>
      </c>
      <c r="F365" s="23">
        <f>SUM(F356:F364)</f>
        <v>5600000000</v>
      </c>
      <c r="G365" s="130"/>
      <c r="H365" s="129"/>
      <c r="I365" s="41"/>
      <c r="J365" s="41"/>
      <c r="K365" s="41"/>
      <c r="L365" s="41"/>
      <c r="M365" s="158"/>
    </row>
    <row r="366" spans="1:13" x14ac:dyDescent="0.2">
      <c r="A366" s="262"/>
      <c r="B366" s="156"/>
      <c r="C366" s="83"/>
      <c r="D366" s="81"/>
      <c r="E366" s="81"/>
      <c r="F366" s="83"/>
      <c r="G366" s="80"/>
      <c r="H366" s="81"/>
      <c r="I366" s="82"/>
      <c r="J366" s="82"/>
      <c r="K366" s="82"/>
      <c r="L366" s="82"/>
      <c r="M366" s="157"/>
    </row>
    <row r="367" spans="1:13" x14ac:dyDescent="0.2">
      <c r="A367" s="78"/>
      <c r="G367" s="80"/>
      <c r="H367" s="80"/>
      <c r="I367" s="80"/>
      <c r="J367" s="80"/>
      <c r="K367" s="80"/>
      <c r="L367" s="80"/>
      <c r="M367" s="80"/>
    </row>
    <row r="368" spans="1:13" x14ac:dyDescent="0.2">
      <c r="A368" s="78"/>
      <c r="B368" s="81"/>
      <c r="C368" s="82"/>
      <c r="D368" s="82"/>
      <c r="E368" s="82"/>
      <c r="F368" s="83"/>
      <c r="G368" s="80"/>
      <c r="H368" s="167" t="s">
        <v>404</v>
      </c>
      <c r="I368" s="167"/>
      <c r="J368" s="167"/>
      <c r="K368" s="167"/>
      <c r="L368" s="167"/>
      <c r="M368" s="167"/>
    </row>
    <row r="369" spans="1:13" x14ac:dyDescent="0.2">
      <c r="A369" s="147" t="s">
        <v>229</v>
      </c>
      <c r="B369" s="234" t="s">
        <v>404</v>
      </c>
      <c r="C369" s="234"/>
      <c r="D369" s="234"/>
      <c r="E369" s="234"/>
      <c r="F369" s="234"/>
      <c r="G369" s="130"/>
      <c r="H369" s="131" t="s">
        <v>5</v>
      </c>
      <c r="I369" s="132" t="s">
        <v>10</v>
      </c>
      <c r="J369" s="132" t="s">
        <v>20</v>
      </c>
      <c r="K369" s="132" t="s">
        <v>21</v>
      </c>
      <c r="L369" s="133" t="s">
        <v>17</v>
      </c>
      <c r="M369" s="134" t="s">
        <v>19</v>
      </c>
    </row>
    <row r="370" spans="1:13" x14ac:dyDescent="0.2">
      <c r="A370" s="78"/>
      <c r="B370" s="232" t="s">
        <v>181</v>
      </c>
      <c r="C370" s="233" t="s">
        <v>0</v>
      </c>
      <c r="D370" s="233"/>
      <c r="E370" s="233"/>
      <c r="F370" s="232" t="s">
        <v>4</v>
      </c>
      <c r="G370" s="130"/>
      <c r="H370" s="135" t="s">
        <v>6</v>
      </c>
      <c r="I370" s="135">
        <v>0</v>
      </c>
      <c r="J370" s="135"/>
      <c r="K370" s="23">
        <f>E373</f>
        <v>2880000000</v>
      </c>
      <c r="L370" s="23">
        <f>SUM(I370:K370)</f>
        <v>2880000000</v>
      </c>
      <c r="M370" s="136">
        <f>(L370/$L$375)</f>
        <v>1</v>
      </c>
    </row>
    <row r="371" spans="1:13" x14ac:dyDescent="0.2">
      <c r="A371" s="78"/>
      <c r="B371" s="232"/>
      <c r="C371" s="137" t="s">
        <v>1</v>
      </c>
      <c r="D371" s="137" t="s">
        <v>2</v>
      </c>
      <c r="E371" s="137" t="s">
        <v>3</v>
      </c>
      <c r="F371" s="232"/>
      <c r="G371" s="130"/>
      <c r="H371" s="135" t="s">
        <v>7</v>
      </c>
      <c r="I371" s="135">
        <v>0</v>
      </c>
      <c r="J371" s="135"/>
      <c r="K371" s="135"/>
      <c r="L371" s="135"/>
      <c r="M371" s="136">
        <f t="shared" ref="M371:M375" si="100">(L371/$L$375)</f>
        <v>0</v>
      </c>
    </row>
    <row r="372" spans="1:13" ht="45" x14ac:dyDescent="0.2">
      <c r="A372" s="78"/>
      <c r="B372" s="164" t="s">
        <v>400</v>
      </c>
      <c r="C372" s="165">
        <v>0</v>
      </c>
      <c r="D372" s="166"/>
      <c r="E372" s="165">
        <v>2880000000</v>
      </c>
      <c r="F372" s="165">
        <f>SUM(C372:E372)</f>
        <v>2880000000</v>
      </c>
      <c r="G372" s="130"/>
      <c r="H372" s="135" t="s">
        <v>8</v>
      </c>
      <c r="I372" s="135"/>
      <c r="J372" s="135"/>
      <c r="K372" s="135"/>
      <c r="L372" s="135"/>
      <c r="M372" s="136">
        <f t="shared" si="100"/>
        <v>0</v>
      </c>
    </row>
    <row r="373" spans="1:13" x14ac:dyDescent="0.2">
      <c r="A373" s="78"/>
      <c r="B373" s="151" t="s">
        <v>17</v>
      </c>
      <c r="C373" s="34">
        <f>SUM(C372)</f>
        <v>0</v>
      </c>
      <c r="D373" s="34">
        <f t="shared" ref="D373:F373" si="101">SUM(D372)</f>
        <v>0</v>
      </c>
      <c r="E373" s="34">
        <f t="shared" si="101"/>
        <v>2880000000</v>
      </c>
      <c r="F373" s="34">
        <f t="shared" si="101"/>
        <v>2880000000</v>
      </c>
      <c r="G373" s="130"/>
      <c r="H373" s="135" t="s">
        <v>9</v>
      </c>
      <c r="I373" s="135"/>
      <c r="J373" s="135"/>
      <c r="K373" s="135"/>
      <c r="L373" s="135"/>
      <c r="M373" s="136">
        <f t="shared" si="100"/>
        <v>0</v>
      </c>
    </row>
    <row r="374" spans="1:13" x14ac:dyDescent="0.2">
      <c r="A374" s="78"/>
      <c r="B374" s="130"/>
      <c r="C374" s="130"/>
      <c r="D374" s="130"/>
      <c r="E374" s="130"/>
      <c r="F374" s="130"/>
      <c r="G374" s="130"/>
      <c r="H374" s="135" t="s">
        <v>30</v>
      </c>
      <c r="I374" s="135"/>
      <c r="J374" s="135"/>
      <c r="K374" s="135"/>
      <c r="L374" s="135"/>
      <c r="M374" s="136">
        <f t="shared" si="100"/>
        <v>0</v>
      </c>
    </row>
    <row r="375" spans="1:13" x14ac:dyDescent="0.2">
      <c r="A375" s="78"/>
      <c r="B375" s="130"/>
      <c r="C375" s="130"/>
      <c r="D375" s="130"/>
      <c r="E375" s="130"/>
      <c r="F375" s="130"/>
      <c r="G375" s="130"/>
      <c r="H375" s="135" t="s">
        <v>17</v>
      </c>
      <c r="I375" s="23">
        <f>SUM(I370:I374)</f>
        <v>0</v>
      </c>
      <c r="J375" s="23">
        <f t="shared" ref="J375:L375" si="102">SUM(J370:J374)</f>
        <v>0</v>
      </c>
      <c r="K375" s="23">
        <f t="shared" si="102"/>
        <v>2880000000</v>
      </c>
      <c r="L375" s="23">
        <f t="shared" si="102"/>
        <v>2880000000</v>
      </c>
      <c r="M375" s="136">
        <f t="shared" si="100"/>
        <v>1</v>
      </c>
    </row>
    <row r="376" spans="1:13" x14ac:dyDescent="0.2">
      <c r="A376" s="78"/>
      <c r="B376" s="74"/>
      <c r="C376" s="82"/>
      <c r="D376" s="82"/>
      <c r="E376" s="82"/>
      <c r="F376" s="83"/>
      <c r="G376" s="80"/>
      <c r="H376" s="80"/>
      <c r="I376" s="80"/>
      <c r="J376" s="80"/>
      <c r="K376" s="80"/>
      <c r="L376" s="80"/>
      <c r="M376" s="80"/>
    </row>
    <row r="377" spans="1:13" x14ac:dyDescent="0.2">
      <c r="A377" s="44"/>
    </row>
    <row r="378" spans="1:13" ht="22.5" customHeight="1" x14ac:dyDescent="0.2">
      <c r="A378" s="266" t="s">
        <v>199</v>
      </c>
      <c r="B378" s="268" t="s">
        <v>428</v>
      </c>
      <c r="C378" s="269"/>
      <c r="D378" s="269"/>
      <c r="E378" s="269"/>
      <c r="F378" s="270"/>
      <c r="H378" s="264" t="s">
        <v>170</v>
      </c>
      <c r="I378" s="264"/>
      <c r="J378" s="264"/>
      <c r="K378" s="264"/>
      <c r="L378" s="264"/>
      <c r="M378" s="264"/>
    </row>
    <row r="379" spans="1:13" x14ac:dyDescent="0.2">
      <c r="A379" s="266"/>
      <c r="B379" s="45" t="s">
        <v>18</v>
      </c>
      <c r="C379" s="46" t="s">
        <v>0</v>
      </c>
      <c r="D379" s="46"/>
      <c r="E379" s="46"/>
      <c r="F379" s="45" t="s">
        <v>4</v>
      </c>
      <c r="H379" s="46" t="s">
        <v>5</v>
      </c>
      <c r="I379" s="45" t="s">
        <v>10</v>
      </c>
      <c r="J379" s="45" t="s">
        <v>20</v>
      </c>
      <c r="K379" s="45" t="s">
        <v>21</v>
      </c>
      <c r="L379" s="14" t="s">
        <v>17</v>
      </c>
      <c r="M379" s="15" t="s">
        <v>19</v>
      </c>
    </row>
    <row r="380" spans="1:13" x14ac:dyDescent="0.2">
      <c r="A380" s="266"/>
      <c r="B380" s="45"/>
      <c r="C380" s="16" t="s">
        <v>1</v>
      </c>
      <c r="D380" s="16" t="s">
        <v>2</v>
      </c>
      <c r="E380" s="16" t="s">
        <v>3</v>
      </c>
      <c r="F380" s="45"/>
      <c r="H380" s="3" t="s">
        <v>6</v>
      </c>
      <c r="I380" s="4">
        <f>C381+C382+C383+C384+C385</f>
        <v>1238000000</v>
      </c>
      <c r="J380" s="2"/>
      <c r="K380" s="2"/>
      <c r="L380" s="2">
        <f>SUM(I380:K380)</f>
        <v>1238000000</v>
      </c>
      <c r="M380" s="24">
        <f>(L380/$L$385)</f>
        <v>0.4202664856148689</v>
      </c>
    </row>
    <row r="381" spans="1:13" x14ac:dyDescent="0.2">
      <c r="A381" s="266"/>
      <c r="B381" s="8" t="s">
        <v>144</v>
      </c>
      <c r="C381" s="22">
        <v>40000000</v>
      </c>
      <c r="D381" s="3"/>
      <c r="E381" s="3"/>
      <c r="F381" s="2">
        <f>SUM(C381:E381)</f>
        <v>40000000</v>
      </c>
      <c r="H381" s="3" t="s">
        <v>7</v>
      </c>
      <c r="I381" s="4"/>
      <c r="J381" s="2"/>
      <c r="K381" s="2"/>
      <c r="L381" s="2"/>
      <c r="M381" s="24">
        <f t="shared" ref="M381:M385" si="103">(L381/$L$385)</f>
        <v>0</v>
      </c>
    </row>
    <row r="382" spans="1:13" x14ac:dyDescent="0.2">
      <c r="A382" s="266"/>
      <c r="B382" s="8" t="s">
        <v>163</v>
      </c>
      <c r="C382" s="22">
        <v>85000000</v>
      </c>
      <c r="D382" s="3"/>
      <c r="E382" s="3"/>
      <c r="F382" s="2">
        <f t="shared" ref="F382:F387" si="104">SUM(C382:E382)</f>
        <v>85000000</v>
      </c>
      <c r="H382" s="3" t="s">
        <v>8</v>
      </c>
      <c r="I382" s="4">
        <f>C386+C387+C388</f>
        <v>1649750000</v>
      </c>
      <c r="J382" s="4">
        <f>D389</f>
        <v>58000000</v>
      </c>
      <c r="K382" s="2"/>
      <c r="L382" s="2">
        <f>SUM(I382:K382)</f>
        <v>1707750000</v>
      </c>
      <c r="M382" s="24">
        <f t="shared" si="103"/>
        <v>0.5797335143851311</v>
      </c>
    </row>
    <row r="383" spans="1:13" ht="11.25" customHeight="1" x14ac:dyDescent="0.2">
      <c r="A383" s="266"/>
      <c r="B383" s="8" t="s">
        <v>164</v>
      </c>
      <c r="C383" s="22">
        <v>75000000</v>
      </c>
      <c r="D383" s="3"/>
      <c r="E383" s="3"/>
      <c r="F383" s="2">
        <f t="shared" si="104"/>
        <v>75000000</v>
      </c>
      <c r="H383" s="3" t="s">
        <v>9</v>
      </c>
      <c r="I383" s="4"/>
      <c r="J383" s="2"/>
      <c r="K383" s="2"/>
      <c r="L383" s="2"/>
      <c r="M383" s="24">
        <f t="shared" si="103"/>
        <v>0</v>
      </c>
    </row>
    <row r="384" spans="1:13" x14ac:dyDescent="0.2">
      <c r="A384" s="266"/>
      <c r="B384" s="8" t="s">
        <v>165</v>
      </c>
      <c r="C384" s="22">
        <v>288000000</v>
      </c>
      <c r="D384" s="2"/>
      <c r="E384" s="3"/>
      <c r="F384" s="2">
        <f t="shared" si="104"/>
        <v>288000000</v>
      </c>
      <c r="H384" s="3" t="s">
        <v>30</v>
      </c>
      <c r="I384" s="3"/>
      <c r="J384" s="2"/>
      <c r="K384" s="2"/>
      <c r="L384" s="2"/>
      <c r="M384" s="24">
        <f t="shared" si="103"/>
        <v>0</v>
      </c>
    </row>
    <row r="385" spans="1:13" ht="22.5" x14ac:dyDescent="0.2">
      <c r="A385" s="266"/>
      <c r="B385" s="9" t="s">
        <v>166</v>
      </c>
      <c r="C385" s="22">
        <v>750000000</v>
      </c>
      <c r="D385" s="2"/>
      <c r="E385" s="3"/>
      <c r="F385" s="2">
        <f>SUM(C385:E385)</f>
        <v>750000000</v>
      </c>
      <c r="H385" s="3" t="s">
        <v>17</v>
      </c>
      <c r="I385" s="4">
        <f>SUM(I381:I384)</f>
        <v>1649750000</v>
      </c>
      <c r="J385" s="4">
        <f>SUM(J380:J384)</f>
        <v>58000000</v>
      </c>
      <c r="K385" s="4"/>
      <c r="L385" s="4">
        <f>SUM(L380:L384)</f>
        <v>2945750000</v>
      </c>
      <c r="M385" s="24">
        <f t="shared" si="103"/>
        <v>1</v>
      </c>
    </row>
    <row r="386" spans="1:13" ht="22.5" x14ac:dyDescent="0.2">
      <c r="A386" s="266"/>
      <c r="B386" s="9" t="s">
        <v>167</v>
      </c>
      <c r="C386" s="22">
        <v>417750000</v>
      </c>
      <c r="D386" s="2"/>
      <c r="E386" s="3"/>
      <c r="F386" s="2">
        <f t="shared" si="104"/>
        <v>417750000</v>
      </c>
    </row>
    <row r="387" spans="1:13" x14ac:dyDescent="0.2">
      <c r="A387" s="266"/>
      <c r="B387" s="9" t="s">
        <v>168</v>
      </c>
      <c r="C387" s="22">
        <v>665000000</v>
      </c>
      <c r="D387" s="2"/>
      <c r="E387" s="3"/>
      <c r="F387" s="2">
        <f t="shared" si="104"/>
        <v>665000000</v>
      </c>
    </row>
    <row r="388" spans="1:13" ht="11.25" customHeight="1" x14ac:dyDescent="0.2">
      <c r="A388" s="266"/>
      <c r="B388" s="9" t="s">
        <v>169</v>
      </c>
      <c r="C388" s="22">
        <v>567000000</v>
      </c>
      <c r="D388" s="22"/>
      <c r="E388" s="3"/>
      <c r="F388" s="2">
        <f>SUM(C388:E388)</f>
        <v>567000000</v>
      </c>
    </row>
    <row r="389" spans="1:13" ht="11.25" customHeight="1" x14ac:dyDescent="0.2">
      <c r="A389" s="266"/>
      <c r="B389" s="9" t="s">
        <v>152</v>
      </c>
      <c r="D389" s="22">
        <v>58000000</v>
      </c>
      <c r="E389" s="3"/>
      <c r="F389" s="2">
        <f>SUM(D389:E389)</f>
        <v>58000000</v>
      </c>
    </row>
    <row r="390" spans="1:13" x14ac:dyDescent="0.2">
      <c r="A390" s="266"/>
      <c r="B390" s="3" t="s">
        <v>17</v>
      </c>
      <c r="C390" s="23">
        <f>SUM(C381:C389)</f>
        <v>2887750000</v>
      </c>
      <c r="D390" s="23">
        <f>SUM(D381:D389)</f>
        <v>58000000</v>
      </c>
      <c r="E390" s="23"/>
      <c r="F390" s="23">
        <f>SUM(F381:F389)</f>
        <v>2945750000</v>
      </c>
    </row>
    <row r="391" spans="1:13" x14ac:dyDescent="0.2">
      <c r="A391" s="51"/>
    </row>
    <row r="393" spans="1:13" ht="11.25" customHeight="1" x14ac:dyDescent="0.2">
      <c r="A393" s="266" t="s">
        <v>171</v>
      </c>
      <c r="B393" s="268" t="s">
        <v>429</v>
      </c>
      <c r="C393" s="269"/>
      <c r="D393" s="269"/>
      <c r="E393" s="269"/>
      <c r="F393" s="270"/>
      <c r="H393" s="264" t="s">
        <v>177</v>
      </c>
      <c r="I393" s="264"/>
      <c r="J393" s="264"/>
      <c r="K393" s="264"/>
      <c r="L393" s="264"/>
      <c r="M393" s="264"/>
    </row>
    <row r="394" spans="1:13" x14ac:dyDescent="0.2">
      <c r="A394" s="266"/>
      <c r="B394" s="45" t="s">
        <v>18</v>
      </c>
      <c r="C394" s="46" t="s">
        <v>0</v>
      </c>
      <c r="D394" s="46"/>
      <c r="E394" s="46"/>
      <c r="F394" s="45" t="s">
        <v>4</v>
      </c>
      <c r="H394" s="46" t="s">
        <v>5</v>
      </c>
      <c r="I394" s="45" t="s">
        <v>10</v>
      </c>
      <c r="J394" s="45" t="s">
        <v>20</v>
      </c>
      <c r="K394" s="45" t="s">
        <v>21</v>
      </c>
      <c r="L394" s="14" t="s">
        <v>17</v>
      </c>
      <c r="M394" s="15" t="s">
        <v>19</v>
      </c>
    </row>
    <row r="395" spans="1:13" x14ac:dyDescent="0.2">
      <c r="A395" s="266"/>
      <c r="B395" s="45"/>
      <c r="C395" s="16" t="s">
        <v>1</v>
      </c>
      <c r="D395" s="16" t="s">
        <v>2</v>
      </c>
      <c r="E395" s="16" t="s">
        <v>3</v>
      </c>
      <c r="F395" s="45"/>
      <c r="H395" s="3" t="s">
        <v>6</v>
      </c>
      <c r="I395" s="4">
        <f>C396+C397+C398</f>
        <v>166000000</v>
      </c>
      <c r="J395" s="2"/>
      <c r="K395" s="2"/>
      <c r="L395" s="2">
        <f>SUM(I395:K395)</f>
        <v>166000000</v>
      </c>
      <c r="M395" s="24">
        <f>(L395/$L$400)</f>
        <v>0.44563758389261743</v>
      </c>
    </row>
    <row r="396" spans="1:13" x14ac:dyDescent="0.2">
      <c r="A396" s="266"/>
      <c r="B396" s="8" t="s">
        <v>144</v>
      </c>
      <c r="C396" s="22">
        <v>40000000</v>
      </c>
      <c r="D396" s="3"/>
      <c r="E396" s="3"/>
      <c r="F396" s="2">
        <f>SUM(C396:E396)</f>
        <v>40000000</v>
      </c>
      <c r="H396" s="3" t="s">
        <v>7</v>
      </c>
      <c r="I396" s="4"/>
      <c r="J396" s="2"/>
      <c r="K396" s="2"/>
      <c r="L396" s="2"/>
      <c r="M396" s="24">
        <f t="shared" ref="M396:M400" si="105">(L396/$L$400)</f>
        <v>0</v>
      </c>
    </row>
    <row r="397" spans="1:13" x14ac:dyDescent="0.2">
      <c r="A397" s="266"/>
      <c r="B397" s="8" t="s">
        <v>172</v>
      </c>
      <c r="C397" s="22">
        <v>15000000</v>
      </c>
      <c r="D397" s="3"/>
      <c r="E397" s="3"/>
      <c r="F397" s="2">
        <f t="shared" ref="F397:F399" si="106">SUM(C397:E397)</f>
        <v>15000000</v>
      </c>
      <c r="H397" s="3" t="s">
        <v>8</v>
      </c>
      <c r="I397" s="4">
        <f>C399+C400+C401</f>
        <v>206500000</v>
      </c>
      <c r="J397" s="2"/>
      <c r="K397" s="2"/>
      <c r="L397" s="2">
        <f>SUM(I397:K397)</f>
        <v>206500000</v>
      </c>
      <c r="M397" s="24">
        <f t="shared" si="105"/>
        <v>0.55436241610738257</v>
      </c>
    </row>
    <row r="398" spans="1:13" x14ac:dyDescent="0.2">
      <c r="A398" s="266"/>
      <c r="B398" s="8" t="s">
        <v>173</v>
      </c>
      <c r="C398" s="22">
        <v>111000000</v>
      </c>
      <c r="D398" s="3"/>
      <c r="E398" s="3"/>
      <c r="F398" s="2">
        <f t="shared" si="106"/>
        <v>111000000</v>
      </c>
      <c r="H398" s="3" t="s">
        <v>9</v>
      </c>
      <c r="I398" s="4"/>
      <c r="J398" s="2"/>
      <c r="K398" s="2"/>
      <c r="L398" s="2"/>
      <c r="M398" s="24">
        <f t="shared" si="105"/>
        <v>0</v>
      </c>
    </row>
    <row r="399" spans="1:13" x14ac:dyDescent="0.2">
      <c r="A399" s="266"/>
      <c r="B399" s="8" t="s">
        <v>174</v>
      </c>
      <c r="C399" s="22">
        <v>62000000</v>
      </c>
      <c r="D399" s="2"/>
      <c r="E399" s="3"/>
      <c r="F399" s="2">
        <f t="shared" si="106"/>
        <v>62000000</v>
      </c>
      <c r="H399" s="3" t="s">
        <v>30</v>
      </c>
      <c r="I399" s="3"/>
      <c r="J399" s="2"/>
      <c r="K399" s="2"/>
      <c r="L399" s="2"/>
      <c r="M399" s="24">
        <f t="shared" si="105"/>
        <v>0</v>
      </c>
    </row>
    <row r="400" spans="1:13" x14ac:dyDescent="0.2">
      <c r="A400" s="266"/>
      <c r="B400" s="9" t="s">
        <v>175</v>
      </c>
      <c r="C400" s="22">
        <v>72500000</v>
      </c>
      <c r="D400" s="2"/>
      <c r="E400" s="3"/>
      <c r="F400" s="2">
        <f>SUM(C400:E400)</f>
        <v>72500000</v>
      </c>
      <c r="H400" s="3" t="s">
        <v>17</v>
      </c>
      <c r="I400" s="4">
        <f>SUM(I395:I399)</f>
        <v>372500000</v>
      </c>
      <c r="J400" s="4"/>
      <c r="K400" s="4"/>
      <c r="L400" s="4">
        <f>SUM(L395:L399)</f>
        <v>372500000</v>
      </c>
      <c r="M400" s="24">
        <f t="shared" si="105"/>
        <v>1</v>
      </c>
    </row>
    <row r="401" spans="1:13" x14ac:dyDescent="0.2">
      <c r="A401" s="266"/>
      <c r="B401" s="9" t="s">
        <v>176</v>
      </c>
      <c r="C401" s="22">
        <v>72000000</v>
      </c>
      <c r="D401" s="2"/>
      <c r="E401" s="3"/>
      <c r="F401" s="2">
        <f t="shared" ref="F401" si="107">SUM(C401:E401)</f>
        <v>72000000</v>
      </c>
    </row>
    <row r="402" spans="1:13" x14ac:dyDescent="0.2">
      <c r="A402" s="50"/>
      <c r="B402" s="3" t="s">
        <v>17</v>
      </c>
      <c r="C402" s="23">
        <f>SUM(C396:C401)</f>
        <v>372500000</v>
      </c>
      <c r="D402" s="23"/>
      <c r="E402" s="23"/>
      <c r="F402" s="23">
        <f>SUM(F396:F401)</f>
        <v>372500000</v>
      </c>
    </row>
    <row r="403" spans="1:13" x14ac:dyDescent="0.2">
      <c r="A403" s="50"/>
      <c r="B403" s="7"/>
      <c r="C403" s="41"/>
      <c r="D403" s="41"/>
      <c r="E403" s="41"/>
      <c r="F403" s="41"/>
    </row>
    <row r="404" spans="1:13" x14ac:dyDescent="0.2">
      <c r="A404" s="50"/>
      <c r="B404" s="129"/>
      <c r="C404" s="41"/>
      <c r="D404" s="41"/>
      <c r="E404" s="41"/>
      <c r="F404" s="41"/>
      <c r="G404" s="130"/>
      <c r="H404" s="130"/>
      <c r="I404" s="130"/>
      <c r="J404" s="130"/>
      <c r="K404" s="130"/>
      <c r="L404" s="130"/>
      <c r="M404" s="130"/>
    </row>
    <row r="405" spans="1:13" ht="22.5" customHeight="1" x14ac:dyDescent="0.2">
      <c r="A405" s="261">
        <v>26</v>
      </c>
      <c r="B405" s="264" t="s">
        <v>430</v>
      </c>
      <c r="C405" s="264"/>
      <c r="D405" s="264"/>
      <c r="E405" s="264"/>
      <c r="F405" s="264"/>
      <c r="G405" s="130"/>
      <c r="H405" s="264" t="s">
        <v>403</v>
      </c>
      <c r="I405" s="264"/>
      <c r="J405" s="264"/>
      <c r="K405" s="264"/>
      <c r="L405" s="264"/>
      <c r="M405" s="264"/>
    </row>
    <row r="406" spans="1:13" x14ac:dyDescent="0.2">
      <c r="A406" s="261"/>
      <c r="B406" s="256" t="s">
        <v>18</v>
      </c>
      <c r="C406" s="258" t="s">
        <v>0</v>
      </c>
      <c r="D406" s="259"/>
      <c r="E406" s="260"/>
      <c r="F406" s="256" t="s">
        <v>4</v>
      </c>
      <c r="G406" s="130"/>
      <c r="H406" s="131" t="s">
        <v>5</v>
      </c>
      <c r="I406" s="132" t="s">
        <v>10</v>
      </c>
      <c r="J406" s="132" t="s">
        <v>20</v>
      </c>
      <c r="K406" s="132" t="s">
        <v>21</v>
      </c>
      <c r="L406" s="133" t="s">
        <v>17</v>
      </c>
      <c r="M406" s="134" t="s">
        <v>19</v>
      </c>
    </row>
    <row r="407" spans="1:13" ht="12.75" customHeight="1" x14ac:dyDescent="0.2">
      <c r="A407" s="261"/>
      <c r="B407" s="257"/>
      <c r="C407" s="137" t="s">
        <v>1</v>
      </c>
      <c r="D407" s="137" t="s">
        <v>2</v>
      </c>
      <c r="E407" s="137" t="s">
        <v>3</v>
      </c>
      <c r="F407" s="257"/>
      <c r="G407" s="130"/>
      <c r="H407" s="135" t="s">
        <v>6</v>
      </c>
      <c r="I407" s="23">
        <f>C412</f>
        <v>400000000</v>
      </c>
      <c r="J407" s="135"/>
      <c r="K407" s="135"/>
      <c r="L407" s="23">
        <f>SUM(I407:K407)</f>
        <v>400000000</v>
      </c>
      <c r="M407" s="136">
        <f>(I407/$L$412)</f>
        <v>1</v>
      </c>
    </row>
    <row r="408" spans="1:13" x14ac:dyDescent="0.2">
      <c r="A408" s="261"/>
      <c r="B408" s="135" t="s">
        <v>361</v>
      </c>
      <c r="C408" s="22">
        <v>240000000</v>
      </c>
      <c r="D408" s="135"/>
      <c r="E408" s="135"/>
      <c r="F408" s="23">
        <f>SUM(C408:E408)</f>
        <v>240000000</v>
      </c>
      <c r="G408" s="130"/>
      <c r="H408" s="135" t="s">
        <v>7</v>
      </c>
      <c r="I408" s="135"/>
      <c r="J408" s="135"/>
      <c r="K408" s="135"/>
      <c r="L408" s="135"/>
      <c r="M408" s="136">
        <f t="shared" ref="M408:M411" si="108">(I408/$L$412)</f>
        <v>0</v>
      </c>
    </row>
    <row r="409" spans="1:13" x14ac:dyDescent="0.2">
      <c r="A409" s="261"/>
      <c r="B409" s="135" t="s">
        <v>362</v>
      </c>
      <c r="C409" s="22">
        <v>80000000</v>
      </c>
      <c r="D409" s="135"/>
      <c r="E409" s="135"/>
      <c r="F409" s="23">
        <f t="shared" ref="F409:F411" si="109">SUM(C409:E409)</f>
        <v>80000000</v>
      </c>
      <c r="G409" s="130"/>
      <c r="H409" s="135" t="s">
        <v>8</v>
      </c>
      <c r="I409" s="135"/>
      <c r="J409" s="135"/>
      <c r="K409" s="135"/>
      <c r="L409" s="135"/>
      <c r="M409" s="136">
        <f t="shared" si="108"/>
        <v>0</v>
      </c>
    </row>
    <row r="410" spans="1:13" x14ac:dyDescent="0.2">
      <c r="A410" s="261"/>
      <c r="B410" s="135" t="s">
        <v>363</v>
      </c>
      <c r="C410" s="22">
        <v>40000000</v>
      </c>
      <c r="D410" s="135"/>
      <c r="E410" s="135"/>
      <c r="F410" s="23">
        <f t="shared" si="109"/>
        <v>40000000</v>
      </c>
      <c r="G410" s="130"/>
      <c r="H410" s="135" t="s">
        <v>9</v>
      </c>
      <c r="I410" s="135"/>
      <c r="J410" s="135"/>
      <c r="K410" s="135"/>
      <c r="L410" s="135"/>
      <c r="M410" s="136">
        <f>(I410/$L$412)</f>
        <v>0</v>
      </c>
    </row>
    <row r="411" spans="1:13" x14ac:dyDescent="0.2">
      <c r="A411" s="261"/>
      <c r="B411" s="135" t="s">
        <v>364</v>
      </c>
      <c r="C411" s="22">
        <v>40000000</v>
      </c>
      <c r="D411" s="135"/>
      <c r="E411" s="135"/>
      <c r="F411" s="23">
        <f t="shared" si="109"/>
        <v>40000000</v>
      </c>
      <c r="G411" s="130"/>
      <c r="H411" s="135" t="s">
        <v>30</v>
      </c>
      <c r="I411" s="135"/>
      <c r="J411" s="135"/>
      <c r="K411" s="135"/>
      <c r="L411" s="135"/>
      <c r="M411" s="136">
        <f t="shared" si="108"/>
        <v>0</v>
      </c>
    </row>
    <row r="412" spans="1:13" x14ac:dyDescent="0.2">
      <c r="A412" s="261"/>
      <c r="B412" s="135" t="s">
        <v>17</v>
      </c>
      <c r="C412" s="23">
        <f>SUM(C408:C411)</f>
        <v>400000000</v>
      </c>
      <c r="D412" s="135"/>
      <c r="E412" s="135"/>
      <c r="F412" s="23">
        <f>SUM(C412:E412)</f>
        <v>400000000</v>
      </c>
      <c r="G412" s="130"/>
      <c r="H412" s="135" t="s">
        <v>17</v>
      </c>
      <c r="I412" s="23">
        <f>SUM(I407:I410)</f>
        <v>400000000</v>
      </c>
      <c r="J412" s="23"/>
      <c r="K412" s="23"/>
      <c r="L412" s="23">
        <f>SUM(L407:L410)</f>
        <v>400000000</v>
      </c>
      <c r="M412" s="136">
        <f>(I412/$L$412)</f>
        <v>1</v>
      </c>
    </row>
    <row r="413" spans="1:13" x14ac:dyDescent="0.2">
      <c r="A413" s="261"/>
    </row>
    <row r="414" spans="1:13" x14ac:dyDescent="0.2">
      <c r="A414" s="50"/>
      <c r="B414" s="7"/>
      <c r="C414" s="41"/>
      <c r="D414" s="41"/>
      <c r="E414" s="41"/>
      <c r="F414" s="41"/>
    </row>
    <row r="415" spans="1:13" x14ac:dyDescent="0.2">
      <c r="B415" s="246"/>
      <c r="C415" s="246"/>
    </row>
    <row r="416" spans="1:13" x14ac:dyDescent="0.2">
      <c r="B416" s="243" t="s">
        <v>338</v>
      </c>
      <c r="C416" s="244"/>
      <c r="D416" s="244"/>
      <c r="E416" s="244"/>
      <c r="F416" s="245"/>
      <c r="H416" s="247" t="s">
        <v>338</v>
      </c>
      <c r="I416" s="247"/>
      <c r="J416" s="247"/>
      <c r="K416" s="247"/>
      <c r="L416" s="247"/>
      <c r="M416" s="247"/>
    </row>
    <row r="417" spans="1:13" x14ac:dyDescent="0.2">
      <c r="B417" s="68" t="s">
        <v>181</v>
      </c>
      <c r="C417" s="70" t="s">
        <v>0</v>
      </c>
      <c r="D417" s="71"/>
      <c r="E417" s="72"/>
      <c r="F417" s="68" t="s">
        <v>4</v>
      </c>
      <c r="H417" s="67" t="s">
        <v>5</v>
      </c>
      <c r="I417" s="66" t="s">
        <v>10</v>
      </c>
      <c r="J417" s="66" t="s">
        <v>20</v>
      </c>
      <c r="K417" s="66" t="s">
        <v>21</v>
      </c>
      <c r="L417" s="14" t="s">
        <v>17</v>
      </c>
      <c r="M417" s="15" t="s">
        <v>19</v>
      </c>
    </row>
    <row r="418" spans="1:13" x14ac:dyDescent="0.2">
      <c r="B418" s="69"/>
      <c r="C418" s="16" t="s">
        <v>1</v>
      </c>
      <c r="D418" s="16" t="s">
        <v>2</v>
      </c>
      <c r="E418" s="16" t="s">
        <v>3</v>
      </c>
      <c r="F418" s="69"/>
      <c r="H418" s="3" t="s">
        <v>6</v>
      </c>
      <c r="I418" s="4">
        <f>C421</f>
        <v>0</v>
      </c>
      <c r="J418" s="2"/>
      <c r="K418" s="2">
        <f>E421</f>
        <v>3840000000</v>
      </c>
      <c r="L418" s="2">
        <f>SUM(I418:K418)</f>
        <v>3840000000</v>
      </c>
      <c r="M418" s="24">
        <f>(L418/$L$423)</f>
        <v>1</v>
      </c>
    </row>
    <row r="419" spans="1:13" ht="22.5" x14ac:dyDescent="0.2">
      <c r="B419" s="8" t="s">
        <v>195</v>
      </c>
      <c r="C419" s="2">
        <v>0</v>
      </c>
      <c r="D419" s="3"/>
      <c r="E419" s="2">
        <v>3240000000</v>
      </c>
      <c r="F419" s="4">
        <f>SUM(C419:E419)</f>
        <v>3240000000</v>
      </c>
      <c r="H419" s="3" t="s">
        <v>7</v>
      </c>
      <c r="I419" s="4"/>
      <c r="J419" s="2"/>
      <c r="K419" s="2"/>
      <c r="L419" s="2"/>
      <c r="M419" s="24">
        <f t="shared" ref="M419:M423" si="110">(L419/$L$423)</f>
        <v>0</v>
      </c>
    </row>
    <row r="420" spans="1:13" x14ac:dyDescent="0.2">
      <c r="B420" s="8" t="s">
        <v>196</v>
      </c>
      <c r="C420" s="2">
        <v>0</v>
      </c>
      <c r="D420" s="3"/>
      <c r="E420" s="2">
        <v>600000000</v>
      </c>
      <c r="F420" s="4">
        <f>SUM(C420:E420)</f>
        <v>600000000</v>
      </c>
      <c r="H420" s="3" t="s">
        <v>8</v>
      </c>
      <c r="I420" s="4"/>
      <c r="J420" s="2"/>
      <c r="K420" s="2"/>
      <c r="L420" s="2"/>
      <c r="M420" s="24">
        <f t="shared" si="110"/>
        <v>0</v>
      </c>
    </row>
    <row r="421" spans="1:13" x14ac:dyDescent="0.2">
      <c r="B421" s="3" t="s">
        <v>17</v>
      </c>
      <c r="C421" s="2">
        <f>SUM(C419:C420)</f>
        <v>0</v>
      </c>
      <c r="D421" s="2">
        <f>SUM(D419:D420)</f>
        <v>0</v>
      </c>
      <c r="E421" s="2">
        <f>SUM(E419:E420)</f>
        <v>3840000000</v>
      </c>
      <c r="F421" s="2">
        <f>SUM(F419:F420)</f>
        <v>3840000000</v>
      </c>
      <c r="H421" s="3" t="s">
        <v>9</v>
      </c>
      <c r="I421" s="4"/>
      <c r="J421" s="2"/>
      <c r="K421" s="2"/>
      <c r="L421" s="2"/>
      <c r="M421" s="24">
        <f t="shared" si="110"/>
        <v>0</v>
      </c>
    </row>
    <row r="422" spans="1:13" x14ac:dyDescent="0.2">
      <c r="H422" s="3" t="s">
        <v>30</v>
      </c>
      <c r="I422" s="3"/>
      <c r="J422" s="2"/>
      <c r="K422" s="2"/>
      <c r="L422" s="2"/>
      <c r="M422" s="24">
        <f t="shared" si="110"/>
        <v>0</v>
      </c>
    </row>
    <row r="423" spans="1:13" x14ac:dyDescent="0.2">
      <c r="B423" s="76"/>
      <c r="C423" s="76"/>
      <c r="H423" s="3" t="s">
        <v>17</v>
      </c>
      <c r="I423" s="4">
        <f>SUM(I418:I422)</f>
        <v>0</v>
      </c>
      <c r="J423" s="4"/>
      <c r="K423" s="4"/>
      <c r="L423" s="4">
        <f>SUM(L418:L422)</f>
        <v>3840000000</v>
      </c>
      <c r="M423" s="24">
        <f t="shared" si="110"/>
        <v>1</v>
      </c>
    </row>
    <row r="424" spans="1:13" ht="12" customHeight="1" x14ac:dyDescent="0.2">
      <c r="A424" s="43"/>
    </row>
    <row r="425" spans="1:13" ht="14.45" customHeight="1" x14ac:dyDescent="0.2">
      <c r="A425" s="266" t="s">
        <v>154</v>
      </c>
      <c r="B425" s="264" t="s">
        <v>431</v>
      </c>
      <c r="C425" s="264"/>
      <c r="D425" s="264"/>
      <c r="E425" s="264"/>
      <c r="F425" s="264"/>
      <c r="H425" s="264" t="s">
        <v>153</v>
      </c>
      <c r="I425" s="264"/>
      <c r="J425" s="264"/>
      <c r="K425" s="264"/>
      <c r="L425" s="264"/>
      <c r="M425" s="264"/>
    </row>
    <row r="426" spans="1:13" x14ac:dyDescent="0.2">
      <c r="A426" s="266"/>
      <c r="B426" s="241" t="s">
        <v>18</v>
      </c>
      <c r="C426" s="242" t="s">
        <v>0</v>
      </c>
      <c r="D426" s="242"/>
      <c r="E426" s="242"/>
      <c r="F426" s="241" t="s">
        <v>4</v>
      </c>
      <c r="H426" s="26" t="s">
        <v>5</v>
      </c>
      <c r="I426" s="25" t="s">
        <v>10</v>
      </c>
      <c r="J426" s="25" t="s">
        <v>20</v>
      </c>
      <c r="K426" s="25" t="s">
        <v>21</v>
      </c>
      <c r="L426" s="14" t="s">
        <v>17</v>
      </c>
      <c r="M426" s="15" t="s">
        <v>19</v>
      </c>
    </row>
    <row r="427" spans="1:13" x14ac:dyDescent="0.2">
      <c r="A427" s="266"/>
      <c r="B427" s="241"/>
      <c r="C427" s="16" t="s">
        <v>1</v>
      </c>
      <c r="D427" s="16" t="s">
        <v>2</v>
      </c>
      <c r="E427" s="16" t="s">
        <v>3</v>
      </c>
      <c r="F427" s="241"/>
      <c r="H427" s="3" t="s">
        <v>6</v>
      </c>
      <c r="I427" s="4">
        <f>C428+C429+C430+C431+C432</f>
        <v>377000000</v>
      </c>
      <c r="J427" s="2">
        <f>D435+D436</f>
        <v>41000000</v>
      </c>
      <c r="K427" s="2"/>
      <c r="L427" s="2">
        <f>SUM(I427:K427)</f>
        <v>418000000</v>
      </c>
      <c r="M427" s="24">
        <f>(L427/$L$432)</f>
        <v>0.87083333333333335</v>
      </c>
    </row>
    <row r="428" spans="1:13" x14ac:dyDescent="0.2">
      <c r="A428" s="266"/>
      <c r="B428" s="8" t="s">
        <v>144</v>
      </c>
      <c r="C428" s="22">
        <v>8000000</v>
      </c>
      <c r="D428" s="3"/>
      <c r="E428" s="3"/>
      <c r="F428" s="2">
        <f>SUM(C428:E428)</f>
        <v>8000000</v>
      </c>
      <c r="H428" s="3" t="s">
        <v>7</v>
      </c>
      <c r="I428" s="4"/>
      <c r="J428" s="2"/>
      <c r="K428" s="2"/>
      <c r="L428" s="2"/>
      <c r="M428" s="24">
        <f t="shared" ref="M428:M431" si="111">(L428/$L$432)</f>
        <v>0</v>
      </c>
    </row>
    <row r="429" spans="1:13" x14ac:dyDescent="0.2">
      <c r="A429" s="266"/>
      <c r="B429" s="8" t="s">
        <v>145</v>
      </c>
      <c r="C429" s="22">
        <v>22000000</v>
      </c>
      <c r="D429" s="3"/>
      <c r="E429" s="3"/>
      <c r="F429" s="2">
        <f t="shared" ref="F429:F434" si="112">SUM(C429:E429)</f>
        <v>22000000</v>
      </c>
      <c r="H429" s="3" t="s">
        <v>8</v>
      </c>
      <c r="I429" s="4">
        <f>C433+C434</f>
        <v>62000000</v>
      </c>
      <c r="J429" s="2"/>
      <c r="K429" s="2"/>
      <c r="L429" s="2">
        <f>SUM(I429:K429)</f>
        <v>62000000</v>
      </c>
      <c r="M429" s="24">
        <f t="shared" si="111"/>
        <v>0.12916666666666668</v>
      </c>
    </row>
    <row r="430" spans="1:13" ht="22.5" x14ac:dyDescent="0.2">
      <c r="A430" s="266"/>
      <c r="B430" s="8" t="s">
        <v>146</v>
      </c>
      <c r="C430" s="22">
        <v>121000000</v>
      </c>
      <c r="D430" s="3"/>
      <c r="E430" s="3"/>
      <c r="F430" s="2">
        <f t="shared" si="112"/>
        <v>121000000</v>
      </c>
      <c r="H430" s="3" t="s">
        <v>9</v>
      </c>
      <c r="I430" s="4"/>
      <c r="J430" s="2"/>
      <c r="K430" s="2"/>
      <c r="L430" s="2"/>
      <c r="M430" s="24">
        <f t="shared" si="111"/>
        <v>0</v>
      </c>
    </row>
    <row r="431" spans="1:13" x14ac:dyDescent="0.2">
      <c r="A431" s="266"/>
      <c r="B431" s="8" t="s">
        <v>147</v>
      </c>
      <c r="C431" s="22">
        <v>50000000</v>
      </c>
      <c r="D431" s="2"/>
      <c r="E431" s="3"/>
      <c r="F431" s="2">
        <f t="shared" si="112"/>
        <v>50000000</v>
      </c>
      <c r="H431" s="3" t="s">
        <v>30</v>
      </c>
      <c r="I431" s="3"/>
      <c r="J431" s="2"/>
      <c r="K431" s="2"/>
      <c r="L431" s="2"/>
      <c r="M431" s="24">
        <f t="shared" si="111"/>
        <v>0</v>
      </c>
    </row>
    <row r="432" spans="1:13" ht="22.5" x14ac:dyDescent="0.2">
      <c r="A432" s="266"/>
      <c r="B432" s="9" t="s">
        <v>148</v>
      </c>
      <c r="C432" s="22">
        <v>176000000</v>
      </c>
      <c r="D432" s="2"/>
      <c r="E432" s="3"/>
      <c r="F432" s="2">
        <f t="shared" si="112"/>
        <v>176000000</v>
      </c>
      <c r="H432" s="3" t="s">
        <v>17</v>
      </c>
      <c r="I432" s="4">
        <f>SUM(I427:I431)</f>
        <v>439000000</v>
      </c>
      <c r="J432" s="4">
        <f>SUM(J427:J431)</f>
        <v>41000000</v>
      </c>
      <c r="K432" s="4"/>
      <c r="L432" s="4">
        <f>SUM(L427:L431)</f>
        <v>480000000</v>
      </c>
      <c r="M432" s="24">
        <f>(L432/$L$432)</f>
        <v>1</v>
      </c>
    </row>
    <row r="433" spans="1:13" ht="22.5" x14ac:dyDescent="0.2">
      <c r="A433" s="266"/>
      <c r="B433" s="9" t="s">
        <v>149</v>
      </c>
      <c r="C433" s="22">
        <v>33000000</v>
      </c>
      <c r="D433" s="2"/>
      <c r="E433" s="3"/>
      <c r="F433" s="2">
        <f t="shared" si="112"/>
        <v>33000000</v>
      </c>
    </row>
    <row r="434" spans="1:13" x14ac:dyDescent="0.2">
      <c r="A434" s="266"/>
      <c r="B434" s="9" t="s">
        <v>150</v>
      </c>
      <c r="C434" s="22">
        <v>29000000</v>
      </c>
      <c r="D434" s="2"/>
      <c r="E434" s="3"/>
      <c r="F434" s="2">
        <f t="shared" si="112"/>
        <v>29000000</v>
      </c>
    </row>
    <row r="435" spans="1:13" x14ac:dyDescent="0.2">
      <c r="A435" s="266"/>
      <c r="B435" s="9" t="s">
        <v>151</v>
      </c>
      <c r="C435" s="3">
        <v>0</v>
      </c>
      <c r="D435" s="22">
        <v>33000000</v>
      </c>
      <c r="E435" s="3"/>
      <c r="F435" s="2">
        <f>SUM(D435:E435)</f>
        <v>33000000</v>
      </c>
    </row>
    <row r="436" spans="1:13" x14ac:dyDescent="0.2">
      <c r="A436" s="266"/>
      <c r="B436" s="9" t="s">
        <v>152</v>
      </c>
      <c r="C436" s="3">
        <v>0</v>
      </c>
      <c r="D436" s="22">
        <v>8000000</v>
      </c>
      <c r="E436" s="3"/>
      <c r="F436" s="2">
        <f>SUM(D436:E436)</f>
        <v>8000000</v>
      </c>
    </row>
    <row r="437" spans="1:13" x14ac:dyDescent="0.2">
      <c r="A437" s="266"/>
      <c r="B437" s="3" t="s">
        <v>17</v>
      </c>
      <c r="C437" s="23">
        <f>SUM(C428:C436)</f>
        <v>439000000</v>
      </c>
      <c r="D437" s="23">
        <f>SUM(D428:D436)</f>
        <v>41000000</v>
      </c>
      <c r="E437" s="23"/>
      <c r="F437" s="23">
        <f>SUM(F428:F436)</f>
        <v>480000000</v>
      </c>
    </row>
    <row r="439" spans="1:13" x14ac:dyDescent="0.2">
      <c r="A439" s="266" t="s">
        <v>339</v>
      </c>
      <c r="B439" s="264" t="s">
        <v>432</v>
      </c>
      <c r="C439" s="264"/>
      <c r="D439" s="264"/>
      <c r="E439" s="264"/>
      <c r="F439" s="264"/>
      <c r="H439" s="264" t="s">
        <v>156</v>
      </c>
      <c r="I439" s="264"/>
      <c r="J439" s="264"/>
      <c r="K439" s="264"/>
      <c r="L439" s="264"/>
      <c r="M439" s="264"/>
    </row>
    <row r="440" spans="1:13" x14ac:dyDescent="0.2">
      <c r="A440" s="266"/>
      <c r="B440" s="241" t="s">
        <v>18</v>
      </c>
      <c r="C440" s="242" t="s">
        <v>0</v>
      </c>
      <c r="D440" s="242"/>
      <c r="E440" s="242"/>
      <c r="F440" s="241" t="s">
        <v>4</v>
      </c>
      <c r="H440" s="26" t="s">
        <v>5</v>
      </c>
      <c r="I440" s="25" t="s">
        <v>10</v>
      </c>
      <c r="J440" s="25" t="s">
        <v>20</v>
      </c>
      <c r="K440" s="25" t="s">
        <v>21</v>
      </c>
      <c r="L440" s="14" t="s">
        <v>17</v>
      </c>
      <c r="M440" s="15" t="s">
        <v>19</v>
      </c>
    </row>
    <row r="441" spans="1:13" x14ac:dyDescent="0.2">
      <c r="A441" s="266"/>
      <c r="B441" s="241"/>
      <c r="C441" s="16" t="s">
        <v>1</v>
      </c>
      <c r="D441" s="16" t="s">
        <v>2</v>
      </c>
      <c r="E441" s="16" t="s">
        <v>3</v>
      </c>
      <c r="F441" s="241"/>
      <c r="H441" s="3" t="s">
        <v>6</v>
      </c>
      <c r="I441" s="4">
        <f>C442+C443+C444+C445+C446+C447+C448</f>
        <v>4143400000</v>
      </c>
      <c r="J441" s="2">
        <f>D449+D450</f>
        <v>456600000</v>
      </c>
      <c r="K441" s="2"/>
      <c r="L441" s="2">
        <f>SUM(I441:K441)</f>
        <v>4600000000</v>
      </c>
      <c r="M441" s="24">
        <f>(L441/$L$446)</f>
        <v>1</v>
      </c>
    </row>
    <row r="442" spans="1:13" x14ac:dyDescent="0.2">
      <c r="A442" s="266"/>
      <c r="B442" s="8" t="s">
        <v>144</v>
      </c>
      <c r="C442" s="22">
        <v>8000000</v>
      </c>
      <c r="D442" s="3"/>
      <c r="E442" s="3"/>
      <c r="F442" s="2">
        <f>SUM(C442:E442)</f>
        <v>8000000</v>
      </c>
      <c r="H442" s="3" t="s">
        <v>7</v>
      </c>
      <c r="I442" s="4"/>
      <c r="J442" s="2"/>
      <c r="K442" s="2"/>
      <c r="L442" s="2"/>
      <c r="M442" s="24">
        <f t="shared" ref="M442:M445" si="113">(L442/$L$446)</f>
        <v>0</v>
      </c>
    </row>
    <row r="443" spans="1:13" x14ac:dyDescent="0.2">
      <c r="A443" s="266"/>
      <c r="B443" s="8" t="s">
        <v>155</v>
      </c>
      <c r="C443" s="22">
        <v>350000000</v>
      </c>
      <c r="D443" s="3"/>
      <c r="E443" s="3"/>
      <c r="F443" s="2">
        <f t="shared" ref="F443:F450" si="114">SUM(C443:E443)</f>
        <v>350000000</v>
      </c>
      <c r="H443" s="3" t="s">
        <v>8</v>
      </c>
      <c r="I443" s="4"/>
      <c r="J443" s="2"/>
      <c r="K443" s="2"/>
      <c r="L443" s="2">
        <f>SUM(I443:K443)</f>
        <v>0</v>
      </c>
      <c r="M443" s="24">
        <f t="shared" si="113"/>
        <v>0</v>
      </c>
    </row>
    <row r="444" spans="1:13" ht="22.5" x14ac:dyDescent="0.2">
      <c r="A444" s="266"/>
      <c r="B444" s="8" t="s">
        <v>146</v>
      </c>
      <c r="C444" s="22">
        <v>1375000000</v>
      </c>
      <c r="D444" s="3"/>
      <c r="E444" s="3"/>
      <c r="F444" s="2">
        <f t="shared" si="114"/>
        <v>1375000000</v>
      </c>
      <c r="H444" s="3" t="s">
        <v>9</v>
      </c>
      <c r="I444" s="4"/>
      <c r="J444" s="2"/>
      <c r="K444" s="2"/>
      <c r="L444" s="2"/>
      <c r="M444" s="24">
        <f t="shared" si="113"/>
        <v>0</v>
      </c>
    </row>
    <row r="445" spans="1:13" x14ac:dyDescent="0.2">
      <c r="A445" s="266"/>
      <c r="B445" s="8" t="s">
        <v>147</v>
      </c>
      <c r="C445" s="22">
        <v>10400000</v>
      </c>
      <c r="D445" s="2"/>
      <c r="E445" s="3"/>
      <c r="F445" s="2">
        <f t="shared" si="114"/>
        <v>10400000</v>
      </c>
      <c r="H445" s="3" t="s">
        <v>30</v>
      </c>
      <c r="I445" s="3"/>
      <c r="J445" s="2"/>
      <c r="K445" s="2"/>
      <c r="L445" s="2"/>
      <c r="M445" s="24">
        <f t="shared" si="113"/>
        <v>0</v>
      </c>
    </row>
    <row r="446" spans="1:13" ht="22.5" x14ac:dyDescent="0.2">
      <c r="A446" s="266"/>
      <c r="B446" s="9" t="s">
        <v>148</v>
      </c>
      <c r="C446" s="22">
        <v>2000000000</v>
      </c>
      <c r="D446" s="2"/>
      <c r="E446" s="3"/>
      <c r="F446" s="2">
        <f t="shared" si="114"/>
        <v>2000000000</v>
      </c>
      <c r="H446" s="3" t="s">
        <v>17</v>
      </c>
      <c r="I446" s="4">
        <f>SUM(I441:I445)</f>
        <v>4143400000</v>
      </c>
      <c r="J446" s="4">
        <f>SUM(J441:J445)</f>
        <v>456600000</v>
      </c>
      <c r="K446" s="4"/>
      <c r="L446" s="4">
        <f>SUM(L441:L445)</f>
        <v>4600000000</v>
      </c>
      <c r="M446" s="24">
        <f>(L446/$L$446)</f>
        <v>1</v>
      </c>
    </row>
    <row r="447" spans="1:13" ht="22.5" x14ac:dyDescent="0.2">
      <c r="A447" s="266"/>
      <c r="B447" s="9" t="s">
        <v>149</v>
      </c>
      <c r="C447" s="22">
        <v>375000000</v>
      </c>
      <c r="D447" s="2"/>
      <c r="E447" s="3"/>
      <c r="F447" s="2">
        <f t="shared" si="114"/>
        <v>375000000</v>
      </c>
    </row>
    <row r="448" spans="1:13" x14ac:dyDescent="0.2">
      <c r="A448" s="266"/>
      <c r="B448" s="9" t="s">
        <v>150</v>
      </c>
      <c r="C448" s="22">
        <v>25000000</v>
      </c>
      <c r="D448" s="2"/>
      <c r="E448" s="3"/>
      <c r="F448" s="2">
        <f t="shared" si="114"/>
        <v>25000000</v>
      </c>
    </row>
    <row r="449" spans="1:13" x14ac:dyDescent="0.2">
      <c r="A449" s="266"/>
      <c r="B449" s="9" t="s">
        <v>151</v>
      </c>
      <c r="C449" s="3">
        <v>0</v>
      </c>
      <c r="D449" s="22">
        <v>448600000</v>
      </c>
      <c r="E449" s="3"/>
      <c r="F449" s="2">
        <f t="shared" si="114"/>
        <v>448600000</v>
      </c>
    </row>
    <row r="450" spans="1:13" x14ac:dyDescent="0.2">
      <c r="A450" s="266"/>
      <c r="B450" s="9" t="s">
        <v>152</v>
      </c>
      <c r="C450" s="3">
        <v>0</v>
      </c>
      <c r="D450" s="22">
        <v>8000000</v>
      </c>
      <c r="E450" s="3"/>
      <c r="F450" s="2">
        <f t="shared" si="114"/>
        <v>8000000</v>
      </c>
    </row>
    <row r="451" spans="1:13" x14ac:dyDescent="0.2">
      <c r="A451" s="266"/>
      <c r="B451" s="3" t="s">
        <v>17</v>
      </c>
      <c r="C451" s="23">
        <f>SUM(C442:C450)</f>
        <v>4143400000</v>
      </c>
      <c r="D451" s="23">
        <f>SUM(D442:D450)</f>
        <v>456600000</v>
      </c>
      <c r="E451" s="23"/>
      <c r="F451" s="23">
        <f>SUM(F442:F450)</f>
        <v>4600000000</v>
      </c>
    </row>
    <row r="452" spans="1:13" x14ac:dyDescent="0.2">
      <c r="A452" s="61"/>
      <c r="B452" s="7"/>
      <c r="C452" s="41"/>
      <c r="D452" s="41"/>
      <c r="E452" s="41"/>
      <c r="F452" s="41"/>
    </row>
    <row r="453" spans="1:13" x14ac:dyDescent="0.2">
      <c r="A453" s="61"/>
      <c r="B453" s="7"/>
      <c r="C453" s="41"/>
      <c r="D453" s="41"/>
      <c r="E453" s="41"/>
      <c r="F453" s="41"/>
    </row>
    <row r="454" spans="1:13" x14ac:dyDescent="0.2">
      <c r="A454" s="61"/>
      <c r="B454" s="243" t="s">
        <v>341</v>
      </c>
      <c r="C454" s="244"/>
      <c r="D454" s="244"/>
      <c r="E454" s="244"/>
      <c r="F454" s="245"/>
      <c r="H454" s="247" t="s">
        <v>341</v>
      </c>
      <c r="I454" s="247"/>
      <c r="J454" s="247"/>
      <c r="K454" s="247"/>
      <c r="L454" s="247"/>
      <c r="M454" s="247"/>
    </row>
    <row r="455" spans="1:13" ht="22.5" x14ac:dyDescent="0.2">
      <c r="A455" s="61"/>
      <c r="B455" s="54" t="s">
        <v>181</v>
      </c>
      <c r="C455" s="56" t="s">
        <v>0</v>
      </c>
      <c r="D455" s="57"/>
      <c r="E455" s="58"/>
      <c r="F455" s="54" t="s">
        <v>4</v>
      </c>
      <c r="H455" s="65" t="s">
        <v>5</v>
      </c>
      <c r="I455" s="64" t="s">
        <v>10</v>
      </c>
      <c r="J455" s="64" t="s">
        <v>20</v>
      </c>
      <c r="K455" s="64" t="s">
        <v>21</v>
      </c>
      <c r="L455" s="14" t="s">
        <v>17</v>
      </c>
      <c r="M455" s="15" t="s">
        <v>19</v>
      </c>
    </row>
    <row r="456" spans="1:13" x14ac:dyDescent="0.2">
      <c r="A456" s="61"/>
      <c r="B456" s="55"/>
      <c r="C456" s="16" t="s">
        <v>1</v>
      </c>
      <c r="D456" s="16" t="s">
        <v>2</v>
      </c>
      <c r="E456" s="16" t="s">
        <v>3</v>
      </c>
      <c r="F456" s="55"/>
      <c r="H456" s="3" t="s">
        <v>6</v>
      </c>
      <c r="I456" s="4">
        <f>C459</f>
        <v>0</v>
      </c>
      <c r="J456" s="4">
        <f t="shared" ref="J456:K456" si="115">D459</f>
        <v>0</v>
      </c>
      <c r="K456" s="4">
        <f t="shared" si="115"/>
        <v>4320000000</v>
      </c>
      <c r="L456" s="2">
        <f>SUM(I456:K456)</f>
        <v>4320000000</v>
      </c>
      <c r="M456" s="24">
        <f>(L456/$L$461)</f>
        <v>1</v>
      </c>
    </row>
    <row r="457" spans="1:13" x14ac:dyDescent="0.2">
      <c r="A457" s="61"/>
      <c r="B457" s="1" t="s">
        <v>193</v>
      </c>
      <c r="C457" s="2">
        <v>0</v>
      </c>
      <c r="D457" s="3"/>
      <c r="E457" s="2">
        <v>2880000000</v>
      </c>
      <c r="F457" s="4">
        <f>SUM(C457:E457)</f>
        <v>2880000000</v>
      </c>
      <c r="H457" s="3" t="s">
        <v>7</v>
      </c>
      <c r="I457" s="4"/>
      <c r="J457" s="2"/>
      <c r="K457" s="2"/>
      <c r="L457" s="2"/>
      <c r="M457" s="24">
        <f t="shared" ref="M457:M461" si="116">(L457/$L$461)</f>
        <v>0</v>
      </c>
    </row>
    <row r="458" spans="1:13" x14ac:dyDescent="0.2">
      <c r="A458" s="61"/>
      <c r="B458" s="1" t="s">
        <v>194</v>
      </c>
      <c r="C458" s="2">
        <v>0</v>
      </c>
      <c r="D458" s="3"/>
      <c r="E458" s="2">
        <v>1440000000</v>
      </c>
      <c r="F458" s="4">
        <f>SUM(C458:E458)</f>
        <v>1440000000</v>
      </c>
      <c r="H458" s="3" t="s">
        <v>8</v>
      </c>
      <c r="I458" s="4"/>
      <c r="J458" s="2"/>
      <c r="K458" s="2"/>
      <c r="L458" s="2"/>
      <c r="M458" s="24">
        <f t="shared" si="116"/>
        <v>0</v>
      </c>
    </row>
    <row r="459" spans="1:13" x14ac:dyDescent="0.2">
      <c r="A459" s="61"/>
      <c r="B459" s="3" t="s">
        <v>17</v>
      </c>
      <c r="C459" s="2">
        <f>SUM(C457:C458)</f>
        <v>0</v>
      </c>
      <c r="D459" s="2">
        <f t="shared" ref="D459:F459" si="117">SUM(D457:D458)</f>
        <v>0</v>
      </c>
      <c r="E459" s="2">
        <f t="shared" si="117"/>
        <v>4320000000</v>
      </c>
      <c r="F459" s="2">
        <f t="shared" si="117"/>
        <v>4320000000</v>
      </c>
      <c r="H459" s="3" t="s">
        <v>9</v>
      </c>
      <c r="I459" s="4"/>
      <c r="J459" s="2"/>
      <c r="K459" s="2"/>
      <c r="L459" s="2"/>
      <c r="M459" s="24">
        <f t="shared" si="116"/>
        <v>0</v>
      </c>
    </row>
    <row r="460" spans="1:13" x14ac:dyDescent="0.2">
      <c r="A460" s="61"/>
      <c r="B460" s="7"/>
      <c r="C460" s="11"/>
      <c r="D460" s="11"/>
      <c r="E460" s="11"/>
      <c r="F460" s="11"/>
      <c r="H460" s="3" t="s">
        <v>30</v>
      </c>
      <c r="I460" s="3"/>
      <c r="J460" s="2"/>
      <c r="K460" s="2"/>
      <c r="L460" s="2"/>
      <c r="M460" s="24">
        <f t="shared" si="116"/>
        <v>0</v>
      </c>
    </row>
    <row r="461" spans="1:13" x14ac:dyDescent="0.2">
      <c r="A461" s="61"/>
      <c r="B461" s="7"/>
      <c r="C461" s="11"/>
      <c r="D461" s="11"/>
      <c r="E461" s="11"/>
      <c r="F461" s="11"/>
      <c r="H461" s="3" t="s">
        <v>17</v>
      </c>
      <c r="I461" s="4">
        <f>SUM(I456:I460)</f>
        <v>0</v>
      </c>
      <c r="J461" s="4">
        <f>SUM(J456:J460)</f>
        <v>0</v>
      </c>
      <c r="K461" s="4"/>
      <c r="L461" s="4">
        <f>SUM(L456:L460)</f>
        <v>4320000000</v>
      </c>
      <c r="M461" s="24">
        <f t="shared" si="116"/>
        <v>1</v>
      </c>
    </row>
    <row r="462" spans="1:13" ht="11.25" customHeight="1" x14ac:dyDescent="0.2">
      <c r="A462" s="50"/>
      <c r="B462" s="29"/>
    </row>
    <row r="463" spans="1:13" x14ac:dyDescent="0.2">
      <c r="A463" s="261">
        <v>29</v>
      </c>
      <c r="B463" s="240" t="s">
        <v>434</v>
      </c>
      <c r="C463" s="240"/>
      <c r="D463" s="240"/>
      <c r="E463" s="240"/>
      <c r="F463" s="240"/>
      <c r="H463" s="240" t="s">
        <v>138</v>
      </c>
      <c r="I463" s="240"/>
      <c r="J463" s="240"/>
      <c r="K463" s="240"/>
      <c r="L463" s="240"/>
      <c r="M463" s="240"/>
    </row>
    <row r="464" spans="1:13" x14ac:dyDescent="0.2">
      <c r="A464" s="261"/>
      <c r="B464" s="241" t="s">
        <v>18</v>
      </c>
      <c r="C464" s="242" t="s">
        <v>0</v>
      </c>
      <c r="D464" s="242"/>
      <c r="E464" s="242"/>
      <c r="F464" s="241" t="s">
        <v>4</v>
      </c>
      <c r="H464" s="18" t="s">
        <v>5</v>
      </c>
      <c r="I464" s="17" t="s">
        <v>10</v>
      </c>
      <c r="J464" s="17" t="s">
        <v>20</v>
      </c>
      <c r="K464" s="17" t="s">
        <v>21</v>
      </c>
      <c r="L464" s="14" t="s">
        <v>17</v>
      </c>
      <c r="M464" s="15" t="s">
        <v>19</v>
      </c>
    </row>
    <row r="465" spans="1:13" x14ac:dyDescent="0.2">
      <c r="A465" s="261"/>
      <c r="B465" s="241"/>
      <c r="C465" s="16" t="s">
        <v>1</v>
      </c>
      <c r="D465" s="16" t="s">
        <v>2</v>
      </c>
      <c r="E465" s="16" t="s">
        <v>3</v>
      </c>
      <c r="F465" s="241"/>
      <c r="H465" s="3" t="s">
        <v>6</v>
      </c>
      <c r="I465" s="4">
        <v>880000000</v>
      </c>
      <c r="J465" s="2"/>
      <c r="K465" s="2"/>
      <c r="L465" s="2">
        <f>SUM(I465:K465)</f>
        <v>880000000</v>
      </c>
      <c r="M465" s="24">
        <f>(L465/$L$470)</f>
        <v>0.7857142857142857</v>
      </c>
    </row>
    <row r="466" spans="1:13" x14ac:dyDescent="0.2">
      <c r="A466" s="261"/>
      <c r="B466" s="8" t="s">
        <v>139</v>
      </c>
      <c r="C466" s="22">
        <v>50000000</v>
      </c>
      <c r="D466" s="3"/>
      <c r="E466" s="3"/>
      <c r="F466" s="2">
        <f>SUM(C466:E466)</f>
        <v>50000000</v>
      </c>
      <c r="H466" s="3" t="s">
        <v>7</v>
      </c>
      <c r="I466" s="4"/>
      <c r="J466" s="2"/>
      <c r="K466" s="2"/>
      <c r="L466" s="2"/>
      <c r="M466" s="24">
        <f>(L466/$L$470)</f>
        <v>0</v>
      </c>
    </row>
    <row r="467" spans="1:13" x14ac:dyDescent="0.2">
      <c r="A467" s="261"/>
      <c r="B467" s="8" t="s">
        <v>140</v>
      </c>
      <c r="C467" s="22">
        <v>800000000</v>
      </c>
      <c r="D467" s="3"/>
      <c r="E467" s="3"/>
      <c r="F467" s="2">
        <f t="shared" ref="F467:F470" si="118">SUM(C467:E467)</f>
        <v>800000000</v>
      </c>
      <c r="H467" s="3" t="s">
        <v>8</v>
      </c>
      <c r="I467" s="4">
        <v>200000000</v>
      </c>
      <c r="J467" s="2"/>
      <c r="K467" s="2"/>
      <c r="L467" s="2">
        <f t="shared" ref="L467:L468" si="119">SUM(I467:K467)</f>
        <v>200000000</v>
      </c>
      <c r="M467" s="24">
        <f>(L467/$L$470)</f>
        <v>0.17857142857142858</v>
      </c>
    </row>
    <row r="468" spans="1:13" ht="24.75" customHeight="1" x14ac:dyDescent="0.2">
      <c r="A468" s="261"/>
      <c r="B468" s="8" t="s">
        <v>141</v>
      </c>
      <c r="C468" s="22">
        <v>200000000</v>
      </c>
      <c r="D468" s="3"/>
      <c r="E468" s="3"/>
      <c r="F468" s="2">
        <f t="shared" si="118"/>
        <v>200000000</v>
      </c>
      <c r="H468" s="3" t="s">
        <v>9</v>
      </c>
      <c r="I468" s="4"/>
      <c r="J468" s="2">
        <v>40000000</v>
      </c>
      <c r="K468" s="2"/>
      <c r="L468" s="2">
        <f t="shared" si="119"/>
        <v>40000000</v>
      </c>
      <c r="M468" s="24">
        <f>(L468/$L$470)</f>
        <v>3.5714285714285712E-2</v>
      </c>
    </row>
    <row r="469" spans="1:13" x14ac:dyDescent="0.2">
      <c r="A469" s="261"/>
      <c r="B469" s="8" t="s">
        <v>142</v>
      </c>
      <c r="C469" s="22">
        <v>30000000</v>
      </c>
      <c r="D469" s="2"/>
      <c r="E469" s="3"/>
      <c r="F469" s="2">
        <f t="shared" si="118"/>
        <v>30000000</v>
      </c>
      <c r="H469" s="3" t="s">
        <v>30</v>
      </c>
      <c r="I469" s="3"/>
      <c r="J469" s="2"/>
      <c r="K469" s="2"/>
      <c r="L469" s="2"/>
      <c r="M469" s="24">
        <f>(L469/$L$470)</f>
        <v>0</v>
      </c>
    </row>
    <row r="470" spans="1:13" x14ac:dyDescent="0.2">
      <c r="A470" s="261"/>
      <c r="B470" s="9" t="s">
        <v>136</v>
      </c>
      <c r="C470" s="22"/>
      <c r="D470" s="2">
        <v>40000000</v>
      </c>
      <c r="E470" s="3"/>
      <c r="F470" s="2">
        <f t="shared" si="118"/>
        <v>40000000</v>
      </c>
      <c r="H470" s="3" t="s">
        <v>17</v>
      </c>
      <c r="I470" s="4">
        <f>SUM(I465:I469)</f>
        <v>1080000000</v>
      </c>
      <c r="J470" s="4">
        <f>SUM(J465:J469)</f>
        <v>40000000</v>
      </c>
      <c r="K470" s="4"/>
      <c r="L470" s="4">
        <f>SUM(L465:L469)</f>
        <v>1120000000</v>
      </c>
      <c r="M470" s="24">
        <f>SUM(M465:M469)</f>
        <v>1</v>
      </c>
    </row>
    <row r="471" spans="1:13" x14ac:dyDescent="0.2">
      <c r="A471" s="261"/>
      <c r="B471" s="3" t="s">
        <v>17</v>
      </c>
      <c r="C471" s="23">
        <f>SUM(C466:C470)</f>
        <v>1080000000</v>
      </c>
      <c r="D471" s="23">
        <f>SUM(D466:D470)</f>
        <v>40000000</v>
      </c>
      <c r="E471" s="23"/>
      <c r="F471" s="23">
        <f>SUM(F466:F470)</f>
        <v>1120000000</v>
      </c>
      <c r="L471" s="19"/>
    </row>
    <row r="474" spans="1:13" x14ac:dyDescent="0.2">
      <c r="A474" s="266" t="s">
        <v>342</v>
      </c>
      <c r="B474" s="264" t="s">
        <v>433</v>
      </c>
      <c r="C474" s="264"/>
      <c r="D474" s="264"/>
      <c r="E474" s="264"/>
      <c r="F474" s="264"/>
      <c r="H474" s="264" t="s">
        <v>162</v>
      </c>
      <c r="I474" s="264"/>
      <c r="J474" s="264"/>
      <c r="K474" s="264"/>
      <c r="L474" s="264"/>
      <c r="M474" s="264"/>
    </row>
    <row r="475" spans="1:13" x14ac:dyDescent="0.2">
      <c r="A475" s="266"/>
      <c r="B475" s="241" t="s">
        <v>18</v>
      </c>
      <c r="C475" s="242" t="s">
        <v>0</v>
      </c>
      <c r="D475" s="242"/>
      <c r="E475" s="242"/>
      <c r="F475" s="241" t="s">
        <v>4</v>
      </c>
      <c r="H475" s="46" t="s">
        <v>5</v>
      </c>
      <c r="I475" s="45" t="s">
        <v>10</v>
      </c>
      <c r="J475" s="45" t="s">
        <v>20</v>
      </c>
      <c r="K475" s="45" t="s">
        <v>21</v>
      </c>
      <c r="L475" s="14" t="s">
        <v>17</v>
      </c>
      <c r="M475" s="15" t="s">
        <v>19</v>
      </c>
    </row>
    <row r="476" spans="1:13" x14ac:dyDescent="0.2">
      <c r="A476" s="266"/>
      <c r="B476" s="241"/>
      <c r="C476" s="16" t="s">
        <v>1</v>
      </c>
      <c r="D476" s="16" t="s">
        <v>2</v>
      </c>
      <c r="E476" s="16" t="s">
        <v>3</v>
      </c>
      <c r="F476" s="241"/>
      <c r="H476" s="3" t="s">
        <v>6</v>
      </c>
      <c r="I476" s="4">
        <v>0</v>
      </c>
      <c r="J476" s="2">
        <f>D483+D484</f>
        <v>48000000</v>
      </c>
      <c r="K476" s="2"/>
      <c r="L476" s="2">
        <f>SUM(I476:K476)</f>
        <v>48000000</v>
      </c>
      <c r="M476" s="24">
        <f>(L476/$L$481)</f>
        <v>0.16</v>
      </c>
    </row>
    <row r="477" spans="1:13" x14ac:dyDescent="0.2">
      <c r="A477" s="266"/>
      <c r="B477" s="8" t="s">
        <v>144</v>
      </c>
      <c r="C477" s="22">
        <v>6000000</v>
      </c>
      <c r="D477" s="3"/>
      <c r="E477" s="3"/>
      <c r="F477" s="2">
        <f>SUM(C477:E477)</f>
        <v>6000000</v>
      </c>
      <c r="H477" s="3" t="s">
        <v>7</v>
      </c>
      <c r="I477" s="4">
        <v>0</v>
      </c>
      <c r="J477" s="2"/>
      <c r="K477" s="2"/>
      <c r="L477" s="2"/>
      <c r="M477" s="24">
        <f t="shared" ref="M477:M481" si="120">(L477/$L$481)</f>
        <v>0</v>
      </c>
    </row>
    <row r="478" spans="1:13" s="49" customFormat="1" ht="27.75" customHeight="1" x14ac:dyDescent="0.2">
      <c r="A478" s="266"/>
      <c r="B478" s="8" t="s">
        <v>157</v>
      </c>
      <c r="C478" s="47">
        <v>900000</v>
      </c>
      <c r="D478" s="9"/>
      <c r="E478" s="9"/>
      <c r="F478" s="48">
        <f t="shared" ref="F478:F482" si="121">SUM(C478:E478)</f>
        <v>900000</v>
      </c>
      <c r="H478" s="3" t="s">
        <v>8</v>
      </c>
      <c r="I478" s="4">
        <f>C477+C478+C479+C480+C481+C482</f>
        <v>252000000</v>
      </c>
      <c r="J478" s="2"/>
      <c r="K478" s="2"/>
      <c r="L478" s="2">
        <f>SUM(I478:K478)</f>
        <v>252000000</v>
      </c>
      <c r="M478" s="24">
        <f t="shared" si="120"/>
        <v>0.84</v>
      </c>
    </row>
    <row r="479" spans="1:13" x14ac:dyDescent="0.2">
      <c r="A479" s="266"/>
      <c r="B479" s="8" t="s">
        <v>158</v>
      </c>
      <c r="C479" s="22">
        <v>208000000</v>
      </c>
      <c r="D479" s="3"/>
      <c r="E479" s="3"/>
      <c r="F479" s="2">
        <f t="shared" si="121"/>
        <v>208000000</v>
      </c>
      <c r="H479" s="3" t="s">
        <v>9</v>
      </c>
      <c r="I479" s="4"/>
      <c r="J479" s="2"/>
      <c r="K479" s="2"/>
      <c r="L479" s="2"/>
      <c r="M479" s="24">
        <f t="shared" si="120"/>
        <v>0</v>
      </c>
    </row>
    <row r="480" spans="1:13" x14ac:dyDescent="0.2">
      <c r="A480" s="266"/>
      <c r="B480" s="8" t="s">
        <v>147</v>
      </c>
      <c r="C480" s="22">
        <v>8000000</v>
      </c>
      <c r="D480" s="2"/>
      <c r="E480" s="3"/>
      <c r="F480" s="2">
        <f t="shared" si="121"/>
        <v>8000000</v>
      </c>
      <c r="H480" s="3" t="s">
        <v>30</v>
      </c>
      <c r="I480" s="3"/>
      <c r="J480" s="2"/>
      <c r="K480" s="2"/>
      <c r="L480" s="2"/>
      <c r="M480" s="24">
        <f t="shared" si="120"/>
        <v>0</v>
      </c>
    </row>
    <row r="481" spans="1:13" ht="22.5" x14ac:dyDescent="0.2">
      <c r="A481" s="266"/>
      <c r="B481" s="9" t="s">
        <v>159</v>
      </c>
      <c r="C481" s="22">
        <v>20600000</v>
      </c>
      <c r="D481" s="2"/>
      <c r="E481" s="3"/>
      <c r="F481" s="2">
        <f t="shared" si="121"/>
        <v>20600000</v>
      </c>
      <c r="H481" s="3" t="s">
        <v>17</v>
      </c>
      <c r="I481" s="4">
        <f>SUM(I476:I480)</f>
        <v>252000000</v>
      </c>
      <c r="J481" s="4">
        <f>SUM(J476:J480)</f>
        <v>48000000</v>
      </c>
      <c r="K481" s="4"/>
      <c r="L481" s="4">
        <f>SUM(L476:L480)</f>
        <v>300000000</v>
      </c>
      <c r="M481" s="24">
        <f t="shared" si="120"/>
        <v>1</v>
      </c>
    </row>
    <row r="482" spans="1:13" x14ac:dyDescent="0.2">
      <c r="A482" s="266"/>
      <c r="B482" s="9" t="s">
        <v>160</v>
      </c>
      <c r="C482" s="22">
        <v>8500000</v>
      </c>
      <c r="D482" s="2"/>
      <c r="E482" s="3"/>
      <c r="F482" s="2">
        <f t="shared" si="121"/>
        <v>8500000</v>
      </c>
    </row>
    <row r="483" spans="1:13" x14ac:dyDescent="0.2">
      <c r="A483" s="266"/>
      <c r="B483" s="9" t="s">
        <v>161</v>
      </c>
      <c r="C483" s="3">
        <v>0</v>
      </c>
      <c r="D483" s="22">
        <v>20000000</v>
      </c>
      <c r="E483" s="3"/>
      <c r="F483" s="2">
        <f>SUM(D483:E483)</f>
        <v>20000000</v>
      </c>
    </row>
    <row r="484" spans="1:13" x14ac:dyDescent="0.2">
      <c r="A484" s="266"/>
      <c r="B484" s="9" t="s">
        <v>152</v>
      </c>
      <c r="C484" s="3">
        <v>0</v>
      </c>
      <c r="D484" s="22">
        <v>28000000</v>
      </c>
      <c r="E484" s="3"/>
      <c r="F484" s="2">
        <f>SUM(D484:E484)</f>
        <v>28000000</v>
      </c>
    </row>
    <row r="485" spans="1:13" x14ac:dyDescent="0.2">
      <c r="A485" s="266"/>
      <c r="B485" s="3" t="s">
        <v>17</v>
      </c>
      <c r="C485" s="23">
        <f>SUM(C477:C484)</f>
        <v>252000000</v>
      </c>
      <c r="D485" s="23">
        <f>SUM(D477:D484)</f>
        <v>48000000</v>
      </c>
      <c r="E485" s="23"/>
      <c r="F485" s="23">
        <f>SUM(F477:F484)</f>
        <v>300000000</v>
      </c>
    </row>
    <row r="486" spans="1:13" x14ac:dyDescent="0.2">
      <c r="A486" s="50"/>
    </row>
    <row r="487" spans="1:13" x14ac:dyDescent="0.2">
      <c r="A487" s="73"/>
      <c r="B487" s="29"/>
    </row>
    <row r="488" spans="1:13" x14ac:dyDescent="0.2">
      <c r="A488" s="75"/>
      <c r="B488" s="74"/>
    </row>
    <row r="489" spans="1:13" x14ac:dyDescent="0.2">
      <c r="A489" s="75"/>
      <c r="B489" s="29"/>
    </row>
    <row r="490" spans="1:13" x14ac:dyDescent="0.2">
      <c r="A490" s="75"/>
      <c r="B490" s="29"/>
      <c r="F490" s="193"/>
    </row>
    <row r="491" spans="1:13" x14ac:dyDescent="0.2">
      <c r="A491" s="75"/>
      <c r="B491" s="29"/>
    </row>
    <row r="492" spans="1:13" x14ac:dyDescent="0.2">
      <c r="A492" s="75"/>
      <c r="B492" s="29"/>
    </row>
    <row r="493" spans="1:13" x14ac:dyDescent="0.2">
      <c r="A493" s="75"/>
      <c r="B493" s="29"/>
    </row>
    <row r="494" spans="1:13" x14ac:dyDescent="0.2">
      <c r="A494" s="75"/>
      <c r="B494" s="29"/>
    </row>
    <row r="495" spans="1:13" x14ac:dyDescent="0.2">
      <c r="A495" s="59"/>
    </row>
    <row r="496" spans="1:13" x14ac:dyDescent="0.2">
      <c r="A496" s="59"/>
    </row>
    <row r="497" spans="1:1" x14ac:dyDescent="0.2">
      <c r="A497" s="59"/>
    </row>
    <row r="498" spans="1:1" x14ac:dyDescent="0.2">
      <c r="A498" s="59"/>
    </row>
    <row r="499" spans="1:1" x14ac:dyDescent="0.2">
      <c r="A499" s="59"/>
    </row>
    <row r="500" spans="1:1" x14ac:dyDescent="0.2">
      <c r="A500" s="59"/>
    </row>
  </sheetData>
  <mergeCells count="220">
    <mergeCell ref="A405:A413"/>
    <mergeCell ref="B405:F405"/>
    <mergeCell ref="H405:M405"/>
    <mergeCell ref="B406:B407"/>
    <mergeCell ref="C406:E406"/>
    <mergeCell ref="F406:F407"/>
    <mergeCell ref="A13:A21"/>
    <mergeCell ref="B13:F13"/>
    <mergeCell ref="H13:M13"/>
    <mergeCell ref="B14:B15"/>
    <mergeCell ref="C14:E14"/>
    <mergeCell ref="F14:F15"/>
    <mergeCell ref="A289:A303"/>
    <mergeCell ref="B33:B34"/>
    <mergeCell ref="C33:E33"/>
    <mergeCell ref="F33:F34"/>
    <mergeCell ref="B55:F55"/>
    <mergeCell ref="H55:M55"/>
    <mergeCell ref="B56:B57"/>
    <mergeCell ref="C56:E56"/>
    <mergeCell ref="F56:F57"/>
    <mergeCell ref="B307:B308"/>
    <mergeCell ref="B204:F204"/>
    <mergeCell ref="B77:F77"/>
    <mergeCell ref="B5:F5"/>
    <mergeCell ref="B6:B7"/>
    <mergeCell ref="C6:E6"/>
    <mergeCell ref="F6:F7"/>
    <mergeCell ref="B24:F24"/>
    <mergeCell ref="B25:B26"/>
    <mergeCell ref="C25:E25"/>
    <mergeCell ref="F25:F26"/>
    <mergeCell ref="H32:M32"/>
    <mergeCell ref="H4:M4"/>
    <mergeCell ref="H87:M87"/>
    <mergeCell ref="H474:M474"/>
    <mergeCell ref="A474:A485"/>
    <mergeCell ref="A439:A451"/>
    <mergeCell ref="A378:A390"/>
    <mergeCell ref="B378:F378"/>
    <mergeCell ref="H378:M378"/>
    <mergeCell ref="B393:F393"/>
    <mergeCell ref="H393:M393"/>
    <mergeCell ref="A393:A401"/>
    <mergeCell ref="H425:M425"/>
    <mergeCell ref="B439:F439"/>
    <mergeCell ref="B440:B441"/>
    <mergeCell ref="C440:E440"/>
    <mergeCell ref="F440:F441"/>
    <mergeCell ref="H439:M439"/>
    <mergeCell ref="H463:M463"/>
    <mergeCell ref="B464:B465"/>
    <mergeCell ref="C464:E464"/>
    <mergeCell ref="F464:F465"/>
    <mergeCell ref="B474:F474"/>
    <mergeCell ref="B475:B476"/>
    <mergeCell ref="C475:E475"/>
    <mergeCell ref="F475:F476"/>
    <mergeCell ref="H454:M454"/>
    <mergeCell ref="A32:A40"/>
    <mergeCell ref="A55:A62"/>
    <mergeCell ref="A125:A133"/>
    <mergeCell ref="B425:F425"/>
    <mergeCell ref="B426:B427"/>
    <mergeCell ref="C426:E426"/>
    <mergeCell ref="F426:F427"/>
    <mergeCell ref="A425:A437"/>
    <mergeCell ref="A87:A95"/>
    <mergeCell ref="A77:A84"/>
    <mergeCell ref="A105:A112"/>
    <mergeCell ref="A204:A211"/>
    <mergeCell ref="A147:A156"/>
    <mergeCell ref="A190:A201"/>
    <mergeCell ref="A215:A229"/>
    <mergeCell ref="A242:A250"/>
    <mergeCell ref="B339:F339"/>
    <mergeCell ref="B340:B341"/>
    <mergeCell ref="C340:E340"/>
    <mergeCell ref="F340:F341"/>
    <mergeCell ref="B32:F32"/>
    <mergeCell ref="B125:F125"/>
    <mergeCell ref="H77:M77"/>
    <mergeCell ref="B78:B79"/>
    <mergeCell ref="C78:E78"/>
    <mergeCell ref="F78:F79"/>
    <mergeCell ref="B88:B89"/>
    <mergeCell ref="F88:F89"/>
    <mergeCell ref="B87:F87"/>
    <mergeCell ref="C88:E88"/>
    <mergeCell ref="B243:B244"/>
    <mergeCell ref="C243:E243"/>
    <mergeCell ref="F243:F244"/>
    <mergeCell ref="B191:B192"/>
    <mergeCell ref="C191:E191"/>
    <mergeCell ref="F191:F192"/>
    <mergeCell ref="B242:F242"/>
    <mergeCell ref="H242:M242"/>
    <mergeCell ref="B160:B161"/>
    <mergeCell ref="C160:E160"/>
    <mergeCell ref="F160:F161"/>
    <mergeCell ref="B190:F190"/>
    <mergeCell ref="H147:M147"/>
    <mergeCell ref="H105:M105"/>
    <mergeCell ref="B106:B107"/>
    <mergeCell ref="C106:E106"/>
    <mergeCell ref="B65:F65"/>
    <mergeCell ref="B66:B67"/>
    <mergeCell ref="C66:E66"/>
    <mergeCell ref="F66:F67"/>
    <mergeCell ref="H24:M24"/>
    <mergeCell ref="H65:M65"/>
    <mergeCell ref="A43:A52"/>
    <mergeCell ref="B43:F43"/>
    <mergeCell ref="H43:M43"/>
    <mergeCell ref="B44:B45"/>
    <mergeCell ref="C44:E44"/>
    <mergeCell ref="F44:F45"/>
    <mergeCell ref="F106:F107"/>
    <mergeCell ref="B105:F105"/>
    <mergeCell ref="A136:A144"/>
    <mergeCell ref="A177:A187"/>
    <mergeCell ref="B177:F177"/>
    <mergeCell ref="H177:M177"/>
    <mergeCell ref="B178:B179"/>
    <mergeCell ref="C178:E178"/>
    <mergeCell ref="H204:M204"/>
    <mergeCell ref="F178:F179"/>
    <mergeCell ref="H190:M190"/>
    <mergeCell ref="B136:F136"/>
    <mergeCell ref="H136:M136"/>
    <mergeCell ref="B137:B138"/>
    <mergeCell ref="C137:E137"/>
    <mergeCell ref="F137:F138"/>
    <mergeCell ref="A159:A163"/>
    <mergeCell ref="C148:E148"/>
    <mergeCell ref="F148:F149"/>
    <mergeCell ref="B159:F159"/>
    <mergeCell ref="B454:F454"/>
    <mergeCell ref="B168:F168"/>
    <mergeCell ref="B147:F147"/>
    <mergeCell ref="A463:A471"/>
    <mergeCell ref="B463:F463"/>
    <mergeCell ref="A353:A366"/>
    <mergeCell ref="A306:A319"/>
    <mergeCell ref="A322:A336"/>
    <mergeCell ref="H416:M416"/>
    <mergeCell ref="A339:A350"/>
    <mergeCell ref="B306:F306"/>
    <mergeCell ref="H159:M159"/>
    <mergeCell ref="B205:B206"/>
    <mergeCell ref="C205:E205"/>
    <mergeCell ref="F205:F206"/>
    <mergeCell ref="H339:M339"/>
    <mergeCell ref="C307:E307"/>
    <mergeCell ref="F307:F308"/>
    <mergeCell ref="B322:F322"/>
    <mergeCell ref="H322:M322"/>
    <mergeCell ref="B323:B324"/>
    <mergeCell ref="C323:E323"/>
    <mergeCell ref="F216:F217"/>
    <mergeCell ref="B148:B149"/>
    <mergeCell ref="B416:F416"/>
    <mergeCell ref="B415:C415"/>
    <mergeCell ref="H97:M97"/>
    <mergeCell ref="H168:M168"/>
    <mergeCell ref="F323:F324"/>
    <mergeCell ref="B98:F98"/>
    <mergeCell ref="B99:B100"/>
    <mergeCell ref="C99:E99"/>
    <mergeCell ref="F99:F100"/>
    <mergeCell ref="H306:M306"/>
    <mergeCell ref="H125:M125"/>
    <mergeCell ref="B126:B127"/>
    <mergeCell ref="C126:E126"/>
    <mergeCell ref="F126:F127"/>
    <mergeCell ref="B116:F116"/>
    <mergeCell ref="B117:B118"/>
    <mergeCell ref="C117:E117"/>
    <mergeCell ref="F117:F118"/>
    <mergeCell ref="H115:M115"/>
    <mergeCell ref="B215:F215"/>
    <mergeCell ref="H232:M232"/>
    <mergeCell ref="B233:F233"/>
    <mergeCell ref="B234:B235"/>
    <mergeCell ref="C234:E234"/>
    <mergeCell ref="F234:F235"/>
    <mergeCell ref="H215:M215"/>
    <mergeCell ref="B216:B217"/>
    <mergeCell ref="C216:E216"/>
    <mergeCell ref="B289:F289"/>
    <mergeCell ref="H289:M289"/>
    <mergeCell ref="B290:B291"/>
    <mergeCell ref="C290:E290"/>
    <mergeCell ref="F290:F291"/>
    <mergeCell ref="A253:A264"/>
    <mergeCell ref="A268:A276"/>
    <mergeCell ref="H279:M279"/>
    <mergeCell ref="B280:F280"/>
    <mergeCell ref="B281:B282"/>
    <mergeCell ref="C281:E281"/>
    <mergeCell ref="F281:F282"/>
    <mergeCell ref="B253:F253"/>
    <mergeCell ref="H253:M253"/>
    <mergeCell ref="B254:B255"/>
    <mergeCell ref="C254:E254"/>
    <mergeCell ref="F254:F255"/>
    <mergeCell ref="B268:F268"/>
    <mergeCell ref="H268:M268"/>
    <mergeCell ref="B269:B270"/>
    <mergeCell ref="C269:E269"/>
    <mergeCell ref="F269:F270"/>
    <mergeCell ref="B353:F353"/>
    <mergeCell ref="H353:M353"/>
    <mergeCell ref="B354:B355"/>
    <mergeCell ref="C354:E354"/>
    <mergeCell ref="F354:F355"/>
    <mergeCell ref="B369:F369"/>
    <mergeCell ref="B370:B371"/>
    <mergeCell ref="C370:E370"/>
    <mergeCell ref="F370:F371"/>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N45"/>
  <sheetViews>
    <sheetView topLeftCell="G1" zoomScale="80" zoomScaleNormal="80" workbookViewId="0">
      <selection activeCell="O5" sqref="O5"/>
    </sheetView>
  </sheetViews>
  <sheetFormatPr baseColWidth="10" defaultRowHeight="15" x14ac:dyDescent="0.25"/>
  <cols>
    <col min="2" max="2" width="43" customWidth="1"/>
    <col min="3" max="6" width="18.5703125" bestFit="1" customWidth="1"/>
    <col min="7" max="7" width="19.28515625" bestFit="1" customWidth="1"/>
    <col min="8" max="8" width="16.7109375" bestFit="1" customWidth="1"/>
    <col min="9" max="9" width="24.85546875" bestFit="1" customWidth="1"/>
    <col min="10" max="11" width="17.85546875" bestFit="1" customWidth="1"/>
    <col min="12" max="12" width="18.5703125" bestFit="1" customWidth="1"/>
    <col min="13" max="13" width="17.85546875" bestFit="1" customWidth="1"/>
    <col min="14" max="14" width="14.140625" customWidth="1"/>
  </cols>
  <sheetData>
    <row r="2" spans="2:14" ht="15" customHeight="1" x14ac:dyDescent="0.25">
      <c r="B2" s="273" t="s">
        <v>204</v>
      </c>
      <c r="C2" s="272" t="s">
        <v>0</v>
      </c>
      <c r="D2" s="272"/>
      <c r="E2" s="272"/>
      <c r="F2" s="275" t="s">
        <v>4</v>
      </c>
      <c r="I2" s="271" t="s">
        <v>585</v>
      </c>
      <c r="J2" s="271"/>
      <c r="K2" s="271"/>
      <c r="L2" s="271"/>
      <c r="M2" s="271"/>
      <c r="N2" s="271"/>
    </row>
    <row r="3" spans="2:14" ht="30" x14ac:dyDescent="0.25">
      <c r="B3" s="274"/>
      <c r="C3" s="94" t="s">
        <v>1</v>
      </c>
      <c r="D3" s="94" t="s">
        <v>2</v>
      </c>
      <c r="E3" s="94" t="s">
        <v>3</v>
      </c>
      <c r="F3" s="275"/>
      <c r="I3" s="99" t="s">
        <v>5</v>
      </c>
      <c r="J3" s="100" t="s">
        <v>10</v>
      </c>
      <c r="K3" s="100" t="s">
        <v>20</v>
      </c>
      <c r="L3" s="100" t="s">
        <v>21</v>
      </c>
      <c r="M3" s="100" t="s">
        <v>17</v>
      </c>
      <c r="N3" s="99" t="s">
        <v>19</v>
      </c>
    </row>
    <row r="4" spans="2:14" ht="45" x14ac:dyDescent="0.25">
      <c r="B4" s="90" t="str">
        <f>'Tablas Río Fundación'!B5:F5</f>
        <v>A. Programa de Fortalecimiento de la coordinación interinstitucional para la educación ambiental</v>
      </c>
      <c r="C4" s="92">
        <f>'Tablas Río Fundación'!C9</f>
        <v>0</v>
      </c>
      <c r="D4" s="92">
        <f>'Tablas Río Fundación'!D9</f>
        <v>0</v>
      </c>
      <c r="E4" s="92">
        <f>'Tablas Río Fundación'!E9</f>
        <v>192000000</v>
      </c>
      <c r="F4" s="92">
        <f>'Tablas Río Fundación'!F9</f>
        <v>192000000</v>
      </c>
      <c r="G4" s="93"/>
      <c r="I4" s="95" t="s">
        <v>6</v>
      </c>
      <c r="J4" s="96">
        <f>'Tablas Río Fundación'!I6+'Tablas Río Fundación'!I15+'Tablas Río Fundación'!I26+'Tablas Río Fundación'!I34+'Tablas Río Fundación'!I45+'Tablas Río Fundación'!I57+'Tablas Río Fundación'!I67+'Tablas Río Fundación'!I79+'Tablas Río Fundación'!I89+'Tablas Río Fundación'!I99+'Tablas Río Fundación'!I107+'Tablas Río Fundación'!I117+'Tablas Río Fundación'!I127+'Tablas Río Fundación'!I138+'Tablas Río Fundación'!I149+'Tablas Río Fundación'!I161+'Tablas Río Fundación'!I170+'Tablas Río Fundación'!I179+'Tablas Río Fundación'!I192+'Tablas Río Fundación'!I206+'Tablas Río Fundación'!I217+'Tablas Río Fundación'!I234+'Tablas Río Fundación'!I244+'Tablas Río Fundación'!I255+'Tablas Río Fundación'!I270+'Tablas Río Fundación'!I281+'Tablas Río Fundación'!I291+'Tablas Río Fundación'!I308+'Tablas Río Fundación'!I324+'Tablas Río Fundación'!I341+'Tablas Río Fundación'!I355+'Tablas Río Fundación'!I370+'Tablas Río Fundación'!I380+'Tablas Río Fundación'!I395+'Tablas Río Fundación'!I407+'Tablas Río Fundación'!I418+'Tablas Río Fundación'!I427+'Tablas Río Fundación'!I441+'Tablas Río Fundación'!I456+'Tablas Río Fundación'!I465+'Tablas Río Fundación'!I476</f>
        <v>23736761000</v>
      </c>
      <c r="K4" s="96">
        <f>'Tablas Río Fundación'!J6+'Tablas Río Fundación'!J15+'Tablas Río Fundación'!J26+'Tablas Río Fundación'!J34+'Tablas Río Fundación'!J45+'Tablas Río Fundación'!J57+'Tablas Río Fundación'!J67+'Tablas Río Fundación'!J79+'Tablas Río Fundación'!J89+'Tablas Río Fundación'!J99+'Tablas Río Fundación'!J107+'Tablas Río Fundación'!J117+'Tablas Río Fundación'!J127+'Tablas Río Fundación'!J138+'Tablas Río Fundación'!J149+'Tablas Río Fundación'!J161+'Tablas Río Fundación'!J170+'Tablas Río Fundación'!J179+'Tablas Río Fundación'!J192+'Tablas Río Fundación'!J206+'Tablas Río Fundación'!J217+'Tablas Río Fundación'!J234+'Tablas Río Fundación'!J244+'Tablas Río Fundación'!J255+'Tablas Río Fundación'!J270+'Tablas Río Fundación'!J281+'Tablas Río Fundación'!J291+'Tablas Río Fundación'!J308+'Tablas Río Fundación'!J324+'Tablas Río Fundación'!J341+'Tablas Río Fundación'!J355+'Tablas Río Fundación'!J370+'Tablas Río Fundación'!J380+'Tablas Río Fundación'!J395+'Tablas Río Fundación'!J407+'Tablas Río Fundación'!J418+'Tablas Río Fundación'!J427+'Tablas Río Fundación'!J441+'Tablas Río Fundación'!J456+'Tablas Río Fundación'!J465+'Tablas Río Fundación'!J476</f>
        <v>9701821000</v>
      </c>
      <c r="L4" s="96">
        <f>'Tablas Río Fundación'!K6+'Tablas Río Fundación'!K15+'Tablas Río Fundación'!K26+'Tablas Río Fundación'!K34+'Tablas Río Fundación'!K45+'Tablas Río Fundación'!K57+'Tablas Río Fundación'!K67+'Tablas Río Fundación'!K79+'Tablas Río Fundación'!K89+'Tablas Río Fundación'!K99+'Tablas Río Fundación'!K107+'Tablas Río Fundación'!K117+'Tablas Río Fundación'!K127+'Tablas Río Fundación'!K138+'Tablas Río Fundación'!K149+'Tablas Río Fundación'!K161+'Tablas Río Fundación'!K170+'Tablas Río Fundación'!K179+'Tablas Río Fundación'!K192+'Tablas Río Fundación'!K206+'Tablas Río Fundación'!K217+'Tablas Río Fundación'!K234+'Tablas Río Fundación'!K244+'Tablas Río Fundación'!K255+'Tablas Río Fundación'!K270+'Tablas Río Fundación'!K281+'Tablas Río Fundación'!K291+'Tablas Río Fundación'!K308+'Tablas Río Fundación'!K324+'Tablas Río Fundación'!K341+'Tablas Río Fundación'!K355+'Tablas Río Fundación'!K370+'Tablas Río Fundación'!K380+'Tablas Río Fundación'!K395+'Tablas Río Fundación'!K407+'Tablas Río Fundación'!K418+'Tablas Río Fundación'!K427+'Tablas Río Fundación'!K441+'Tablas Río Fundación'!K456+'Tablas Río Fundación'!K465+'Tablas Río Fundación'!K476</f>
        <v>17955868700</v>
      </c>
      <c r="M4" s="96">
        <f>'Tablas Río Fundación'!L6+'Tablas Río Fundación'!L15+'Tablas Río Fundación'!L26+'Tablas Río Fundación'!L34+'Tablas Río Fundación'!L45+'Tablas Río Fundación'!L57+'Tablas Río Fundación'!L67+'Tablas Río Fundación'!L79+'Tablas Río Fundación'!L89+'Tablas Río Fundación'!L99+'Tablas Río Fundación'!L107+'Tablas Río Fundación'!L117+'Tablas Río Fundación'!L127+'Tablas Río Fundación'!L138+'Tablas Río Fundación'!L149+'Tablas Río Fundación'!L161+'Tablas Río Fundación'!L170+'Tablas Río Fundación'!L179+'Tablas Río Fundación'!L192+'Tablas Río Fundación'!L206+'Tablas Río Fundación'!L217+'Tablas Río Fundación'!L234+'Tablas Río Fundación'!L244+'Tablas Río Fundación'!L255+'Tablas Río Fundación'!L270+'Tablas Río Fundación'!L281+'Tablas Río Fundación'!L291+'Tablas Río Fundación'!L308+'Tablas Río Fundación'!L324+'Tablas Río Fundación'!L341+'Tablas Río Fundación'!L355+'Tablas Río Fundación'!L370+'Tablas Río Fundación'!L380+'Tablas Río Fundación'!L395+'Tablas Río Fundación'!L407+'Tablas Río Fundación'!L418+'Tablas Río Fundación'!L427+'Tablas Río Fundación'!L441+'Tablas Río Fundación'!L456+'Tablas Río Fundación'!L465+'Tablas Río Fundación'!L476</f>
        <v>51394450700</v>
      </c>
      <c r="N4" s="98">
        <f>M4/$M$9</f>
        <v>0.7008681367766717</v>
      </c>
    </row>
    <row r="5" spans="2:14" ht="30" x14ac:dyDescent="0.25">
      <c r="B5" s="90" t="str">
        <f>'Tablas Río Fundación'!B13:F13</f>
        <v>Proyecto de Articulación interinstitucional para educación ambiental. 2 años</v>
      </c>
      <c r="C5" s="91">
        <f>'Tablas Río Fundación'!C21</f>
        <v>300000000</v>
      </c>
      <c r="D5" s="91">
        <f>'Tablas Río Fundación'!D21</f>
        <v>0</v>
      </c>
      <c r="E5" s="91">
        <f>'Tablas Río Fundación'!E21</f>
        <v>0</v>
      </c>
      <c r="F5" s="91">
        <f>'Tablas Río Fundación'!F21</f>
        <v>300000000</v>
      </c>
      <c r="I5" s="95" t="s">
        <v>7</v>
      </c>
      <c r="J5" s="96">
        <f>'Tablas Río Fundación'!I7+'Tablas Río Fundación'!I16+'Tablas Río Fundación'!I27+'Tablas Río Fundación'!I35+'Tablas Río Fundación'!I46+'Tablas Río Fundación'!I58+'Tablas Río Fundación'!I68+'Tablas Río Fundación'!I80+'Tablas Río Fundación'!I90+'Tablas Río Fundación'!I100+'Tablas Río Fundación'!I108+'Tablas Río Fundación'!I118+'Tablas Río Fundación'!I128+'Tablas Río Fundación'!I139+'Tablas Río Fundación'!I150+'Tablas Río Fundación'!I162+'Tablas Río Fundación'!I171+'Tablas Río Fundación'!I180+'Tablas Río Fundación'!I193+'Tablas Río Fundación'!I207+'Tablas Río Fundación'!I218+'Tablas Río Fundación'!I235+'Tablas Río Fundación'!I245+'Tablas Río Fundación'!I256+'Tablas Río Fundación'!I271+'Tablas Río Fundación'!I282+'Tablas Río Fundación'!I292+'Tablas Río Fundación'!I309+'Tablas Río Fundación'!I325+'Tablas Río Fundación'!I342+'Tablas Río Fundación'!I356+'Tablas Río Fundación'!I371+'Tablas Río Fundación'!I381+'Tablas Río Fundación'!I396+'Tablas Río Fundación'!I408+'Tablas Río Fundación'!I419+'Tablas Río Fundación'!I428+'Tablas Río Fundación'!I442+'Tablas Río Fundación'!I457+'Tablas Río Fundación'!I466+'Tablas Río Fundación'!I477</f>
        <v>0</v>
      </c>
      <c r="K5" s="96">
        <f>'Tablas Río Fundación'!J7+'Tablas Río Fundación'!J16+'Tablas Río Fundación'!J27+'Tablas Río Fundación'!J35+'Tablas Río Fundación'!J46+'Tablas Río Fundación'!J58+'Tablas Río Fundación'!J68+'Tablas Río Fundación'!J80+'Tablas Río Fundación'!J90+'Tablas Río Fundación'!J100+'Tablas Río Fundación'!J108+'Tablas Río Fundación'!J118+'Tablas Río Fundación'!J128+'Tablas Río Fundación'!J139+'Tablas Río Fundación'!J150+'Tablas Río Fundación'!J162+'Tablas Río Fundación'!J171+'Tablas Río Fundación'!J180+'Tablas Río Fundación'!J193+'Tablas Río Fundación'!J207+'Tablas Río Fundación'!J218+'Tablas Río Fundación'!J235+'Tablas Río Fundación'!J245+'Tablas Río Fundación'!J256+'Tablas Río Fundación'!J271+'Tablas Río Fundación'!J282+'Tablas Río Fundación'!J292+'Tablas Río Fundación'!J309+'Tablas Río Fundación'!J325+'Tablas Río Fundación'!J342+'Tablas Río Fundación'!J356+'Tablas Río Fundación'!J371+'Tablas Río Fundación'!J381+'Tablas Río Fundación'!J396+'Tablas Río Fundación'!J408+'Tablas Río Fundación'!J419+'Tablas Río Fundación'!J428+'Tablas Río Fundación'!J442+'Tablas Río Fundación'!J457+'Tablas Río Fundación'!J466+'Tablas Río Fundación'!J477</f>
        <v>0</v>
      </c>
      <c r="L5" s="96">
        <f>'Tablas Río Fundación'!K7+'Tablas Río Fundación'!K16+'Tablas Río Fundación'!K27+'Tablas Río Fundación'!K35+'Tablas Río Fundación'!K46+'Tablas Río Fundación'!K58+'Tablas Río Fundación'!K68+'Tablas Río Fundación'!K80+'Tablas Río Fundación'!K90+'Tablas Río Fundación'!K100+'Tablas Río Fundación'!K108+'Tablas Río Fundación'!K118+'Tablas Río Fundación'!K128+'Tablas Río Fundación'!K139+'Tablas Río Fundación'!K150+'Tablas Río Fundación'!K162+'Tablas Río Fundación'!K171+'Tablas Río Fundación'!K180+'Tablas Río Fundación'!K193+'Tablas Río Fundación'!K207+'Tablas Río Fundación'!K218+'Tablas Río Fundación'!K235+'Tablas Río Fundación'!K245+'Tablas Río Fundación'!K256+'Tablas Río Fundación'!K271+'Tablas Río Fundación'!K282+'Tablas Río Fundación'!K292+'Tablas Río Fundación'!K309+'Tablas Río Fundación'!K325+'Tablas Río Fundación'!K342+'Tablas Río Fundación'!K356+'Tablas Río Fundación'!K371+'Tablas Río Fundación'!K381+'Tablas Río Fundación'!K396+'Tablas Río Fundación'!K408+'Tablas Río Fundación'!K419+'Tablas Río Fundación'!K428+'Tablas Río Fundación'!K442+'Tablas Río Fundación'!K457+'Tablas Río Fundación'!K466+'Tablas Río Fundación'!K477</f>
        <v>0</v>
      </c>
      <c r="M5" s="96">
        <f>'Tablas Río Fundación'!L7+'Tablas Río Fundación'!L16+'Tablas Río Fundación'!L27+'Tablas Río Fundación'!L35+'Tablas Río Fundación'!L46+'Tablas Río Fundación'!L58+'Tablas Río Fundación'!L68+'Tablas Río Fundación'!L80+'Tablas Río Fundación'!L90+'Tablas Río Fundación'!L100+'Tablas Río Fundación'!L108+'Tablas Río Fundación'!L118+'Tablas Río Fundación'!L128+'Tablas Río Fundación'!L139+'Tablas Río Fundación'!L150+'Tablas Río Fundación'!L162+'Tablas Río Fundación'!L171+'Tablas Río Fundación'!L180+'Tablas Río Fundación'!L193+'Tablas Río Fundación'!L207+'Tablas Río Fundación'!L218+'Tablas Río Fundación'!L235+'Tablas Río Fundación'!L245+'Tablas Río Fundación'!L256+'Tablas Río Fundación'!L271+'Tablas Río Fundación'!L282+'Tablas Río Fundación'!L292+'Tablas Río Fundación'!L309+'Tablas Río Fundación'!L325+'Tablas Río Fundación'!L342+'Tablas Río Fundación'!L356+'Tablas Río Fundación'!L371+'Tablas Río Fundación'!L381+'Tablas Río Fundación'!L396+'Tablas Río Fundación'!L408+'Tablas Río Fundación'!L419+'Tablas Río Fundación'!L428+'Tablas Río Fundación'!L442+'Tablas Río Fundación'!L457+'Tablas Río Fundación'!L466+'Tablas Río Fundación'!L477</f>
        <v>0</v>
      </c>
      <c r="N5" s="97">
        <f t="shared" ref="N5:N9" si="0">M5/$M$9</f>
        <v>0</v>
      </c>
    </row>
    <row r="6" spans="2:14" ht="30" x14ac:dyDescent="0.25">
      <c r="B6" s="89" t="str">
        <f>'Tablas Río Fundación'!B24:F24</f>
        <v xml:space="preserve">B. Programa de Fortalecimiento del sistema de gestión </v>
      </c>
      <c r="C6" s="91">
        <f>'Tablas Río Fundación'!C30</f>
        <v>0</v>
      </c>
      <c r="D6" s="91">
        <f>'Tablas Río Fundación'!D30</f>
        <v>0</v>
      </c>
      <c r="E6" s="91">
        <f>'Tablas Río Fundación'!E30</f>
        <v>696000000</v>
      </c>
      <c r="F6" s="91">
        <f>'Tablas Río Fundación'!F30</f>
        <v>696000000</v>
      </c>
      <c r="I6" s="95" t="s">
        <v>8</v>
      </c>
      <c r="J6" s="96">
        <f>'Tablas Río Fundación'!I8+'Tablas Río Fundación'!I17+'Tablas Río Fundación'!I28+'Tablas Río Fundación'!I36+'Tablas Río Fundación'!I47+'Tablas Río Fundación'!I59+'Tablas Río Fundación'!I69+'Tablas Río Fundación'!I81+'Tablas Río Fundación'!I91+'Tablas Río Fundación'!I101+'Tablas Río Fundación'!I109+'Tablas Río Fundación'!I119+'Tablas Río Fundación'!I129+'Tablas Río Fundación'!I140+'Tablas Río Fundación'!I151+'Tablas Río Fundación'!I163+'Tablas Río Fundación'!I172+'Tablas Río Fundación'!I181+'Tablas Río Fundación'!I194+'Tablas Río Fundación'!I208+'Tablas Río Fundación'!I219+'Tablas Río Fundación'!I236+'Tablas Río Fundación'!I246+'Tablas Río Fundación'!I257+'Tablas Río Fundación'!I272+'Tablas Río Fundación'!I283+'Tablas Río Fundación'!I293+'Tablas Río Fundación'!I310+'Tablas Río Fundación'!I326+'Tablas Río Fundación'!I343+'Tablas Río Fundación'!I357+'Tablas Río Fundación'!I372+'Tablas Río Fundación'!I382+'Tablas Río Fundación'!I397+'Tablas Río Fundación'!I409+'Tablas Río Fundación'!I420+'Tablas Río Fundación'!I429+'Tablas Río Fundación'!I443+'Tablas Río Fundación'!I458+'Tablas Río Fundación'!I467+'Tablas Río Fundación'!I478</f>
        <v>10485250000</v>
      </c>
      <c r="K6" s="96">
        <f>'Tablas Río Fundación'!J8+'Tablas Río Fundación'!J17+'Tablas Río Fundación'!J28+'Tablas Río Fundación'!J36+'Tablas Río Fundación'!J47+'Tablas Río Fundación'!J59+'Tablas Río Fundación'!J69+'Tablas Río Fundación'!J81+'Tablas Río Fundación'!J91+'Tablas Río Fundación'!J101+'Tablas Río Fundación'!J109+'Tablas Río Fundación'!J119+'Tablas Río Fundación'!J129+'Tablas Río Fundación'!J140+'Tablas Río Fundación'!J151+'Tablas Río Fundación'!J163+'Tablas Río Fundación'!J172+'Tablas Río Fundación'!J181+'Tablas Río Fundación'!J194+'Tablas Río Fundación'!J208+'Tablas Río Fundación'!J219+'Tablas Río Fundación'!J236+'Tablas Río Fundación'!J246+'Tablas Río Fundación'!J257+'Tablas Río Fundación'!J272+'Tablas Río Fundación'!J283+'Tablas Río Fundación'!J293+'Tablas Río Fundación'!J310+'Tablas Río Fundación'!J326+'Tablas Río Fundación'!J343+'Tablas Río Fundación'!J357+'Tablas Río Fundación'!J372+'Tablas Río Fundación'!J382+'Tablas Río Fundación'!J397+'Tablas Río Fundación'!J409+'Tablas Río Fundación'!J420+'Tablas Río Fundación'!J429+'Tablas Río Fundación'!J443+'Tablas Río Fundación'!J458+'Tablas Río Fundación'!J467+'Tablas Río Fundación'!J478</f>
        <v>10830000000</v>
      </c>
      <c r="L6" s="96">
        <f>'Tablas Río Fundación'!K8+'Tablas Río Fundación'!K17+'Tablas Río Fundación'!K28+'Tablas Río Fundación'!K36+'Tablas Río Fundación'!K47+'Tablas Río Fundación'!K59+'Tablas Río Fundación'!K69+'Tablas Río Fundación'!K81+'Tablas Río Fundación'!K91+'Tablas Río Fundación'!K101+'Tablas Río Fundación'!K109+'Tablas Río Fundación'!K119+'Tablas Río Fundación'!K129+'Tablas Río Fundación'!K140+'Tablas Río Fundación'!K151+'Tablas Río Fundación'!K163+'Tablas Río Fundación'!K172+'Tablas Río Fundación'!K181+'Tablas Río Fundación'!K194+'Tablas Río Fundación'!K208+'Tablas Río Fundación'!K219+'Tablas Río Fundación'!K236+'Tablas Río Fundación'!K246+'Tablas Río Fundación'!K257+'Tablas Río Fundación'!K272+'Tablas Río Fundación'!K283+'Tablas Río Fundación'!K293+'Tablas Río Fundación'!K310+'Tablas Río Fundación'!K326+'Tablas Río Fundación'!K343+'Tablas Río Fundación'!K357+'Tablas Río Fundación'!K372+'Tablas Río Fundación'!K382+'Tablas Río Fundación'!K397+'Tablas Río Fundación'!K409+'Tablas Río Fundación'!K420+'Tablas Río Fundación'!K429+'Tablas Río Fundación'!K443+'Tablas Río Fundación'!K458+'Tablas Río Fundación'!K467+'Tablas Río Fundación'!K478</f>
        <v>0</v>
      </c>
      <c r="M6" s="96">
        <f>'Tablas Río Fundación'!L8+'Tablas Río Fundación'!L17+'Tablas Río Fundación'!L28+'Tablas Río Fundación'!L36+'Tablas Río Fundación'!L47+'Tablas Río Fundación'!L59+'Tablas Río Fundación'!L69+'Tablas Río Fundación'!L81+'Tablas Río Fundación'!L91+'Tablas Río Fundación'!L101+'Tablas Río Fundación'!L109+'Tablas Río Fundación'!L119+'Tablas Río Fundación'!L129+'Tablas Río Fundación'!L140+'Tablas Río Fundación'!L151+'Tablas Río Fundación'!L163+'Tablas Río Fundación'!L172+'Tablas Río Fundación'!L181+'Tablas Río Fundación'!L194+'Tablas Río Fundación'!L208+'Tablas Río Fundación'!L219+'Tablas Río Fundación'!L236+'Tablas Río Fundación'!L246+'Tablas Río Fundación'!L257+'Tablas Río Fundación'!L272+'Tablas Río Fundación'!L283+'Tablas Río Fundación'!L293+'Tablas Río Fundación'!L310+'Tablas Río Fundación'!L326+'Tablas Río Fundación'!L343+'Tablas Río Fundación'!L357+'Tablas Río Fundación'!L372+'Tablas Río Fundación'!L382+'Tablas Río Fundación'!L397+'Tablas Río Fundación'!L409+'Tablas Río Fundación'!L420+'Tablas Río Fundación'!L429+'Tablas Río Fundación'!L443+'Tablas Río Fundación'!L458+'Tablas Río Fundación'!L467+'Tablas Río Fundación'!L478</f>
        <v>21315250000</v>
      </c>
      <c r="N6" s="98">
        <f>M6/$M$9</f>
        <v>0.29067689894444093</v>
      </c>
    </row>
    <row r="7" spans="2:14" ht="31.5" customHeight="1" x14ac:dyDescent="0.25">
      <c r="B7" s="89" t="str">
        <f>'Tablas Río Fundación'!B32:F32</f>
        <v>Proyecto de Fortalecimiento del sistema de calidad institucional. 4 años</v>
      </c>
      <c r="C7" s="91">
        <f>'Tablas Río Fundación'!C40</f>
        <v>350000000</v>
      </c>
      <c r="D7" s="91">
        <f>'Tablas Río Fundación'!D40</f>
        <v>250000000</v>
      </c>
      <c r="E7" s="91">
        <f>'Tablas Río Fundación'!E40</f>
        <v>0</v>
      </c>
      <c r="F7" s="91">
        <f>'Tablas Río Fundación'!F40</f>
        <v>600000000</v>
      </c>
      <c r="I7" s="202" t="s">
        <v>465</v>
      </c>
      <c r="J7" s="96">
        <f>'Tablas Río Fundación'!I9+'Tablas Río Fundación'!I18+'Tablas Río Fundación'!I29+'Tablas Río Fundación'!I37+'Tablas Río Fundación'!I48+'Tablas Río Fundación'!I60+'Tablas Río Fundación'!I70+'Tablas Río Fundación'!I82+'Tablas Río Fundación'!I92+'Tablas Río Fundación'!I102+'Tablas Río Fundación'!I110+'Tablas Río Fundación'!I120+'Tablas Río Fundación'!I130+'Tablas Río Fundación'!I141+'Tablas Río Fundación'!I152+'Tablas Río Fundación'!I164+'Tablas Río Fundación'!I173+'Tablas Río Fundación'!I182+'Tablas Río Fundación'!I195+'Tablas Río Fundación'!I209+'Tablas Río Fundación'!I220+'Tablas Río Fundación'!I237+'Tablas Río Fundación'!I247+'Tablas Río Fundación'!I258+'Tablas Río Fundación'!I273+'Tablas Río Fundación'!I284+'Tablas Río Fundación'!I294+'Tablas Río Fundación'!I311+'Tablas Río Fundación'!I327+'Tablas Río Fundación'!I344+'Tablas Río Fundación'!I358+'Tablas Río Fundación'!I373+'Tablas Río Fundación'!I383+'Tablas Río Fundación'!I398+'Tablas Río Fundación'!I410+'Tablas Río Fundación'!I421+'Tablas Río Fundación'!I430+'Tablas Río Fundación'!I444+'Tablas Río Fundación'!I459+'Tablas Río Fundación'!I468+'Tablas Río Fundación'!I479</f>
        <v>580000000</v>
      </c>
      <c r="K7" s="96">
        <f>'Tablas Río Fundación'!J9+'Tablas Río Fundación'!J18+'Tablas Río Fundación'!J29+'Tablas Río Fundación'!J37+'Tablas Río Fundación'!J48+'Tablas Río Fundación'!J60+'Tablas Río Fundación'!J70+'Tablas Río Fundación'!J82+'Tablas Río Fundación'!J92+'Tablas Río Fundación'!J102+'Tablas Río Fundación'!J110+'Tablas Río Fundación'!J120+'Tablas Río Fundación'!J130+'Tablas Río Fundación'!J141+'Tablas Río Fundación'!J152+'Tablas Río Fundación'!J164+'Tablas Río Fundación'!J173+'Tablas Río Fundación'!J182+'Tablas Río Fundación'!J195+'Tablas Río Fundación'!J209+'Tablas Río Fundación'!J220+'Tablas Río Fundación'!J237+'Tablas Río Fundación'!J247+'Tablas Río Fundación'!J258+'Tablas Río Fundación'!J273+'Tablas Río Fundación'!J284+'Tablas Río Fundación'!J294+'Tablas Río Fundación'!J311+'Tablas Río Fundación'!J327+'Tablas Río Fundación'!J344+'Tablas Río Fundación'!J358+'Tablas Río Fundación'!J373+'Tablas Río Fundación'!J383+'Tablas Río Fundación'!J398+'Tablas Río Fundación'!J410+'Tablas Río Fundación'!J421+'Tablas Río Fundación'!J430+'Tablas Río Fundación'!J444+'Tablas Río Fundación'!J459+'Tablas Río Fundación'!J468+'Tablas Río Fundación'!J479</f>
        <v>40000000</v>
      </c>
      <c r="L7" s="96">
        <f>'Tablas Río Fundación'!K9+'Tablas Río Fundación'!K18+'Tablas Río Fundación'!K29+'Tablas Río Fundación'!K37+'Tablas Río Fundación'!K48+'Tablas Río Fundación'!K60+'Tablas Río Fundación'!K70+'Tablas Río Fundación'!K82+'Tablas Río Fundación'!K92+'Tablas Río Fundación'!K102+'Tablas Río Fundación'!K110+'Tablas Río Fundación'!K120+'Tablas Río Fundación'!K130+'Tablas Río Fundación'!K141+'Tablas Río Fundación'!K152+'Tablas Río Fundación'!K164+'Tablas Río Fundación'!K173+'Tablas Río Fundación'!K182+'Tablas Río Fundación'!K195+'Tablas Río Fundación'!K209+'Tablas Río Fundación'!K220+'Tablas Río Fundación'!K237+'Tablas Río Fundación'!K247+'Tablas Río Fundación'!K258+'Tablas Río Fundación'!K273+'Tablas Río Fundación'!K284+'Tablas Río Fundación'!K294+'Tablas Río Fundación'!K311+'Tablas Río Fundación'!K327+'Tablas Río Fundación'!K344+'Tablas Río Fundación'!K358+'Tablas Río Fundación'!K373+'Tablas Río Fundación'!K383+'Tablas Río Fundación'!K398+'Tablas Río Fundación'!K410+'Tablas Río Fundación'!K421+'Tablas Río Fundación'!K430+'Tablas Río Fundación'!K444+'Tablas Río Fundación'!K459+'Tablas Río Fundación'!K468+'Tablas Río Fundación'!K479</f>
        <v>0</v>
      </c>
      <c r="M7" s="96">
        <f>'Tablas Río Fundación'!L9+'Tablas Río Fundación'!L18+'Tablas Río Fundación'!L29+'Tablas Río Fundación'!L37+'Tablas Río Fundación'!L48+'Tablas Río Fundación'!L60+'Tablas Río Fundación'!L70+'Tablas Río Fundación'!L82+'Tablas Río Fundación'!L92+'Tablas Río Fundación'!L102+'Tablas Río Fundación'!L110+'Tablas Río Fundación'!L120+'Tablas Río Fundación'!L130+'Tablas Río Fundación'!L141+'Tablas Río Fundación'!L152+'Tablas Río Fundación'!L164+'Tablas Río Fundación'!L173+'Tablas Río Fundación'!L182+'Tablas Río Fundación'!L195+'Tablas Río Fundación'!L209+'Tablas Río Fundación'!L220+'Tablas Río Fundación'!L237+'Tablas Río Fundación'!L247+'Tablas Río Fundación'!L258+'Tablas Río Fundación'!L273+'Tablas Río Fundación'!L284+'Tablas Río Fundación'!L294+'Tablas Río Fundación'!L311+'Tablas Río Fundación'!L327+'Tablas Río Fundación'!L344+'Tablas Río Fundación'!L358+'Tablas Río Fundación'!L373+'Tablas Río Fundación'!L383+'Tablas Río Fundación'!L398+'Tablas Río Fundación'!L410+'Tablas Río Fundación'!L421+'Tablas Río Fundación'!L430+'Tablas Río Fundación'!L444+'Tablas Río Fundación'!L459+'Tablas Río Fundación'!L468+'Tablas Río Fundación'!L479</f>
        <v>620000000</v>
      </c>
      <c r="N7" s="98">
        <f>M7/$M$9</f>
        <v>8.4549642788873409E-3</v>
      </c>
    </row>
    <row r="8" spans="2:14" ht="30" x14ac:dyDescent="0.25">
      <c r="B8" s="89" t="str">
        <f>'Tablas Río Fundación'!B43:F43</f>
        <v>Proyecto de Fortalecimiento del sistema de información ambiental de la cuenca. 2 años</v>
      </c>
      <c r="C8" s="91">
        <f>'Tablas Río Fundación'!C52</f>
        <v>410000000</v>
      </c>
      <c r="D8" s="91">
        <f>'Tablas Río Fundación'!D52</f>
        <v>0</v>
      </c>
      <c r="E8" s="91">
        <f>'Tablas Río Fundación'!E52</f>
        <v>0</v>
      </c>
      <c r="F8" s="91">
        <f>'Tablas Río Fundación'!F52</f>
        <v>410000000</v>
      </c>
      <c r="I8" s="95" t="s">
        <v>30</v>
      </c>
      <c r="J8" s="96">
        <f>'Tablas Río Fundación'!I10+'Tablas Río Fundación'!I19+'Tablas Río Fundación'!I30+'Tablas Río Fundación'!I38+'Tablas Río Fundación'!I49+'Tablas Río Fundación'!I61+'Tablas Río Fundación'!I71+'Tablas Río Fundación'!I83+'Tablas Río Fundación'!I93+'Tablas Río Fundación'!I103+'Tablas Río Fundación'!I111+'Tablas Río Fundación'!I121+'Tablas Río Fundación'!I131+'Tablas Río Fundación'!I142+'Tablas Río Fundación'!I153+'Tablas Río Fundación'!I165+'Tablas Río Fundación'!I174+'Tablas Río Fundación'!I183+'Tablas Río Fundación'!I196+'Tablas Río Fundación'!I210+'Tablas Río Fundación'!I221+'Tablas Río Fundación'!I238+'Tablas Río Fundación'!I248+'Tablas Río Fundación'!I259+'Tablas Río Fundación'!I274+'Tablas Río Fundación'!I285+'Tablas Río Fundación'!I295+'Tablas Río Fundación'!I312+'Tablas Río Fundación'!I328+'Tablas Río Fundación'!I345+'Tablas Río Fundación'!I359+'Tablas Río Fundación'!I374+'Tablas Río Fundación'!I384+'Tablas Río Fundación'!I399+'Tablas Río Fundación'!I411+'Tablas Río Fundación'!I422+'Tablas Río Fundación'!I431+'Tablas Río Fundación'!I445+'Tablas Río Fundación'!I460+'Tablas Río Fundación'!I469+'Tablas Río Fundación'!I480</f>
        <v>0</v>
      </c>
      <c r="K8" s="96">
        <f>'Tablas Río Fundación'!J10+'Tablas Río Fundación'!J19+'Tablas Río Fundación'!J30+'Tablas Río Fundación'!J38+'Tablas Río Fundación'!J49+'Tablas Río Fundación'!J61+'Tablas Río Fundación'!J71+'Tablas Río Fundación'!J83+'Tablas Río Fundación'!J93+'Tablas Río Fundación'!J103+'Tablas Río Fundación'!J111+'Tablas Río Fundación'!J121+'Tablas Río Fundación'!J131+'Tablas Río Fundación'!J142+'Tablas Río Fundación'!J153+'Tablas Río Fundación'!J165+'Tablas Río Fundación'!J174+'Tablas Río Fundación'!J183+'Tablas Río Fundación'!J196+'Tablas Río Fundación'!J210+'Tablas Río Fundación'!J221+'Tablas Río Fundación'!J238+'Tablas Río Fundación'!J248+'Tablas Río Fundación'!J259+'Tablas Río Fundación'!J274+'Tablas Río Fundación'!J285+'Tablas Río Fundación'!J295+'Tablas Río Fundación'!J312+'Tablas Río Fundación'!J328+'Tablas Río Fundación'!J345+'Tablas Río Fundación'!J359+'Tablas Río Fundación'!J374+'Tablas Río Fundación'!J384+'Tablas Río Fundación'!J399+'Tablas Río Fundación'!J411+'Tablas Río Fundación'!J422+'Tablas Río Fundación'!J431+'Tablas Río Fundación'!J445+'Tablas Río Fundación'!J460+'Tablas Río Fundación'!J469+'Tablas Río Fundación'!J480</f>
        <v>0</v>
      </c>
      <c r="L8" s="96">
        <f>'Tablas Río Fundación'!K10+'Tablas Río Fundación'!K19+'Tablas Río Fundación'!K30+'Tablas Río Fundación'!K38+'Tablas Río Fundación'!K49+'Tablas Río Fundación'!K61+'Tablas Río Fundación'!K71+'Tablas Río Fundación'!K83+'Tablas Río Fundación'!K93+'Tablas Río Fundación'!K103+'Tablas Río Fundación'!K111+'Tablas Río Fundación'!K121+'Tablas Río Fundación'!K131+'Tablas Río Fundación'!K142+'Tablas Río Fundación'!K153+'Tablas Río Fundación'!K165+'Tablas Río Fundación'!K174+'Tablas Río Fundación'!K183+'Tablas Río Fundación'!K196+'Tablas Río Fundación'!K210+'Tablas Río Fundación'!K221+'Tablas Río Fundación'!K238+'Tablas Río Fundación'!K248+'Tablas Río Fundación'!K259+'Tablas Río Fundación'!K274+'Tablas Río Fundación'!K285+'Tablas Río Fundación'!K295+'Tablas Río Fundación'!K312+'Tablas Río Fundación'!K328+'Tablas Río Fundación'!K345+'Tablas Río Fundación'!K359+'Tablas Río Fundación'!K374+'Tablas Río Fundación'!K384+'Tablas Río Fundación'!K399+'Tablas Río Fundación'!K411+'Tablas Río Fundación'!K422+'Tablas Río Fundación'!K431+'Tablas Río Fundación'!K445+'Tablas Río Fundación'!K460+'Tablas Río Fundación'!K469+'Tablas Río Fundación'!K480</f>
        <v>0</v>
      </c>
      <c r="M8" s="96">
        <f>'Tablas Río Fundación'!L10+'Tablas Río Fundación'!L19+'Tablas Río Fundación'!L30+'Tablas Río Fundación'!L38+'Tablas Río Fundación'!L49+'Tablas Río Fundación'!L61+'Tablas Río Fundación'!L71+'Tablas Río Fundación'!L83+'Tablas Río Fundación'!L93+'Tablas Río Fundación'!L103+'Tablas Río Fundación'!L111+'Tablas Río Fundación'!L121+'Tablas Río Fundación'!L131+'Tablas Río Fundación'!L142+'Tablas Río Fundación'!L153+'Tablas Río Fundación'!L165+'Tablas Río Fundación'!L174+'Tablas Río Fundación'!L183+'Tablas Río Fundación'!L196+'Tablas Río Fundación'!L210+'Tablas Río Fundación'!L221+'Tablas Río Fundación'!L238+'Tablas Río Fundación'!L248+'Tablas Río Fundación'!L259+'Tablas Río Fundación'!L274+'Tablas Río Fundación'!L285+'Tablas Río Fundación'!L295+'Tablas Río Fundación'!L312+'Tablas Río Fundación'!L328+'Tablas Río Fundación'!L345+'Tablas Río Fundación'!L359+'Tablas Río Fundación'!L374+'Tablas Río Fundación'!L384+'Tablas Río Fundación'!L399+'Tablas Río Fundación'!L411+'Tablas Río Fundación'!L422+'Tablas Río Fundación'!L431+'Tablas Río Fundación'!L445+'Tablas Río Fundación'!L460+'Tablas Río Fundación'!L469+'Tablas Río Fundación'!L480</f>
        <v>0</v>
      </c>
      <c r="N8" s="97">
        <f t="shared" si="0"/>
        <v>0</v>
      </c>
    </row>
    <row r="9" spans="2:14" ht="60" x14ac:dyDescent="0.25">
      <c r="B9" s="89" t="str">
        <f>'Tablas Río Fundación'!B55:F55</f>
        <v>Proyecto de Capacitación y formación de los empleados a nivel de postgrado en sistemas de calidad ambiente y administración pública . 4 años</v>
      </c>
      <c r="C9" s="91">
        <f>'Tablas Río Fundación'!C62</f>
        <v>30000000</v>
      </c>
      <c r="D9" s="91">
        <f>'Tablas Río Fundación'!D62</f>
        <v>1620000000</v>
      </c>
      <c r="E9" s="91">
        <f>'Tablas Río Fundación'!E62</f>
        <v>0</v>
      </c>
      <c r="F9" s="91">
        <f>'Tablas Río Fundación'!F62</f>
        <v>1650000000</v>
      </c>
      <c r="I9" s="101" t="s">
        <v>17</v>
      </c>
      <c r="J9" s="102">
        <f>SUM(J4:J8)</f>
        <v>34802011000</v>
      </c>
      <c r="K9" s="102">
        <f t="shared" ref="K9:M9" si="1">SUM(K4:K8)</f>
        <v>20571821000</v>
      </c>
      <c r="L9" s="102">
        <f t="shared" si="1"/>
        <v>17955868700</v>
      </c>
      <c r="M9" s="102">
        <f t="shared" si="1"/>
        <v>73329700700</v>
      </c>
      <c r="N9" s="103">
        <f t="shared" si="0"/>
        <v>1</v>
      </c>
    </row>
    <row r="10" spans="2:14" ht="30" x14ac:dyDescent="0.25">
      <c r="B10" s="89" t="str">
        <f>'Tablas Río Fundación'!B65:F65</f>
        <v>C. Programa de Educación Ambiental, comunicación y participación comunitaria</v>
      </c>
      <c r="C10" s="91">
        <f>'Tablas Río Fundación'!C74</f>
        <v>0</v>
      </c>
      <c r="D10" s="91">
        <f>'Tablas Río Fundación'!D74</f>
        <v>0</v>
      </c>
      <c r="E10" s="91">
        <f>'Tablas Río Fundación'!E74</f>
        <v>1152000000</v>
      </c>
      <c r="F10" s="91">
        <f>'Tablas Río Fundación'!F74</f>
        <v>1152000000</v>
      </c>
    </row>
    <row r="11" spans="2:14" x14ac:dyDescent="0.25">
      <c r="B11" s="181" t="str">
        <f>'Tablas Río Fundación'!B77:F77</f>
        <v>Proyecto de Educación Ambiental Participativa. 2 años</v>
      </c>
      <c r="C11" s="182">
        <f>'Tablas Río Fundación'!C84</f>
        <v>795000000</v>
      </c>
      <c r="D11" s="182">
        <f>'Tablas Río Fundación'!D84</f>
        <v>0</v>
      </c>
      <c r="E11" s="182">
        <f>'Tablas Río Fundación'!E84</f>
        <v>0</v>
      </c>
      <c r="F11" s="182">
        <f>'Tablas Río Fundación'!F84</f>
        <v>795000000</v>
      </c>
    </row>
    <row r="12" spans="2:14" ht="45" x14ac:dyDescent="0.25">
      <c r="B12" s="89" t="str">
        <f>'Tablas Río Fundación'!B87:F87</f>
        <v>Proyecto de conformación, consolidación y capacitación de comités de gestores ambientales comunitarios. 2 años</v>
      </c>
      <c r="C12" s="91">
        <f>'Tablas Río Fundación'!C95</f>
        <v>300000000</v>
      </c>
      <c r="D12" s="91">
        <f>'Tablas Río Fundación'!D95</f>
        <v>0</v>
      </c>
      <c r="E12" s="91">
        <f>'Tablas Río Fundación'!E95</f>
        <v>0</v>
      </c>
      <c r="F12" s="91">
        <f>'Tablas Río Fundación'!F95</f>
        <v>300000000</v>
      </c>
    </row>
    <row r="13" spans="2:14" ht="45" x14ac:dyDescent="0.25">
      <c r="B13" s="89" t="str">
        <f>'Tablas Río Fundación'!B98:F98</f>
        <v>D. Fortalecimiento de las relaciones sociales e institucionales con grupos étnicas presentes en la cuenca</v>
      </c>
      <c r="C13" s="91">
        <f>'Tablas Río Fundación'!C102</f>
        <v>0</v>
      </c>
      <c r="D13" s="91">
        <f>'Tablas Río Fundación'!D102</f>
        <v>0</v>
      </c>
      <c r="E13" s="91">
        <f>'Tablas Río Fundación'!E102</f>
        <v>480000000</v>
      </c>
      <c r="F13" s="91">
        <f>'Tablas Río Fundación'!F102</f>
        <v>480000000</v>
      </c>
    </row>
    <row r="14" spans="2:14" ht="33.75" customHeight="1" x14ac:dyDescent="0.25">
      <c r="B14" s="89" t="str">
        <f>'Tablas Río Fundación'!B105:F105</f>
        <v>Proyecto de Coordinación institucional con los territorios etnicos. 2 años</v>
      </c>
      <c r="C14" s="91">
        <f>'Tablas Río Fundación'!C112</f>
        <v>460000000</v>
      </c>
      <c r="D14" s="91">
        <f>'Tablas Río Fundación'!D112</f>
        <v>0</v>
      </c>
      <c r="E14" s="91">
        <f>'Tablas Río Fundación'!E112</f>
        <v>0</v>
      </c>
      <c r="F14" s="91">
        <f>'Tablas Río Fundación'!F112</f>
        <v>460000000</v>
      </c>
    </row>
    <row r="15" spans="2:14" ht="30" x14ac:dyDescent="0.25">
      <c r="B15" s="126" t="str">
        <f>'Tablas Río Fundación'!B116:F116</f>
        <v>E. Programa de Producción limpia de bienes de origen agropecuario</v>
      </c>
      <c r="C15" s="127">
        <f>'Tablas Río Fundación'!C120</f>
        <v>0</v>
      </c>
      <c r="D15" s="127">
        <f>'Tablas Río Fundación'!D120</f>
        <v>0</v>
      </c>
      <c r="E15" s="127">
        <f>'Tablas Río Fundación'!E120</f>
        <v>1158868700</v>
      </c>
      <c r="F15" s="127">
        <f>'Tablas Río Fundación'!F120</f>
        <v>1158868700</v>
      </c>
    </row>
    <row r="16" spans="2:14" ht="30" x14ac:dyDescent="0.25">
      <c r="B16" s="89" t="str">
        <f>'Tablas Río Fundación'!B125:F125</f>
        <v>Proyecto de Gestión de los residuos generados en la actividad productiva. 8 años</v>
      </c>
      <c r="C16" s="91">
        <f>'Tablas Río Fundación'!C133</f>
        <v>530000000</v>
      </c>
      <c r="D16" s="91">
        <f>'Tablas Río Fundación'!D133</f>
        <v>470000000</v>
      </c>
      <c r="E16" s="91">
        <f>'Tablas Río Fundación'!E133</f>
        <v>0</v>
      </c>
      <c r="F16" s="91">
        <f>'Tablas Río Fundación'!F133</f>
        <v>1000000000</v>
      </c>
    </row>
    <row r="17" spans="2:7" ht="33" customHeight="1" x14ac:dyDescent="0.25">
      <c r="B17" s="89" t="str">
        <f>'Tablas Río Fundación'!B136:F136</f>
        <v>Proyecto de Gestión sostenible del uso del agua en la agroindustria. 4 años</v>
      </c>
      <c r="C17" s="91">
        <f>'Tablas Río Fundación'!C144</f>
        <v>1000000000</v>
      </c>
      <c r="D17" s="91">
        <f>'Tablas Río Fundación'!D144</f>
        <v>1780000000</v>
      </c>
      <c r="E17" s="91">
        <f>'Tablas Río Fundación'!E144</f>
        <v>0</v>
      </c>
      <c r="F17" s="91">
        <f>'Tablas Río Fundación'!F144</f>
        <v>2780000000</v>
      </c>
    </row>
    <row r="18" spans="2:7" ht="45" x14ac:dyDescent="0.25">
      <c r="B18" s="89" t="str">
        <f>'Tablas Río Fundación'!B147:F147</f>
        <v>Proyecto de Capacitación e implementación de tecnologías sostenibles para las actividades agropecuarias. 5 años</v>
      </c>
      <c r="C18" s="91">
        <f>'Tablas Río Fundación'!C156</f>
        <v>100000000</v>
      </c>
      <c r="D18" s="91">
        <f>'Tablas Río Fundación'!D156</f>
        <v>176221000</v>
      </c>
      <c r="E18" s="91">
        <f>'Tablas Río Fundación'!E156</f>
        <v>0</v>
      </c>
      <c r="F18" s="91">
        <f>'Tablas Río Fundación'!F156</f>
        <v>276221000</v>
      </c>
    </row>
    <row r="19" spans="2:7" ht="45" x14ac:dyDescent="0.25">
      <c r="B19" s="89" t="str">
        <f>'Tablas Río Fundación'!B159:F159</f>
        <v>Proyecto de Formulación de un plan de incentivos a las prácticas productivas sostenibles. 1 año</v>
      </c>
      <c r="C19" s="91">
        <f>'Tablas Río Fundación'!C163</f>
        <v>851851000</v>
      </c>
      <c r="D19" s="91">
        <f>'Tablas Río Fundación'!D163</f>
        <v>0</v>
      </c>
      <c r="E19" s="91">
        <f>'Tablas Río Fundación'!E163</f>
        <v>0</v>
      </c>
      <c r="F19" s="91">
        <f>'Tablas Río Fundación'!F163</f>
        <v>851851000</v>
      </c>
    </row>
    <row r="20" spans="2:7" ht="30" x14ac:dyDescent="0.25">
      <c r="B20" s="89" t="str">
        <f>'Tablas Río Fundación'!B168:F168</f>
        <v>F. Programa de Disminución de la pobreza  y mejoramiento de la calidad de vida</v>
      </c>
      <c r="C20" s="91">
        <f>'Tablas Río Fundación'!C172</f>
        <v>0</v>
      </c>
      <c r="D20" s="91">
        <f>'Tablas Río Fundación'!D172</f>
        <v>0</v>
      </c>
      <c r="E20" s="91">
        <f>'Tablas Río Fundación'!E172</f>
        <v>480000000</v>
      </c>
      <c r="F20" s="91">
        <f>'Tablas Río Fundación'!F172</f>
        <v>480000000</v>
      </c>
    </row>
    <row r="21" spans="2:7" ht="45" x14ac:dyDescent="0.25">
      <c r="B21" s="89" t="str">
        <f>'Tablas Río Fundación'!B177:F177</f>
        <v>Proyecto de Ampliación y mejoramiento en la calidad de servicios de agua potable y saneamiento básico. 4 años</v>
      </c>
      <c r="C21" s="91">
        <f>'Tablas Río Fundación'!C187</f>
        <v>7200000000</v>
      </c>
      <c r="D21" s="91">
        <f>'Tablas Río Fundación'!D187</f>
        <v>12800000000</v>
      </c>
      <c r="E21" s="91">
        <f>'Tablas Río Fundación'!E187</f>
        <v>0</v>
      </c>
      <c r="F21" s="91">
        <f>'Tablas Río Fundación'!F187</f>
        <v>20000000000</v>
      </c>
    </row>
    <row r="22" spans="2:7" ht="46.5" customHeight="1" x14ac:dyDescent="0.25">
      <c r="B22" s="89" t="str">
        <f>'Tablas Río Fundación'!B190:F190</f>
        <v>Proyecto de Formulación de un plan de mejoramiento de hábitat para comunidades localizadas en zonas aptas para uso residencial. 1 año</v>
      </c>
      <c r="C22" s="91">
        <f>'Tablas Río Fundación'!C201</f>
        <v>300000000</v>
      </c>
      <c r="D22" s="91">
        <f>'Tablas Río Fundación'!D201</f>
        <v>0</v>
      </c>
      <c r="E22" s="91">
        <f>'Tablas Río Fundación'!E201</f>
        <v>0</v>
      </c>
      <c r="F22" s="91">
        <f>'Tablas Río Fundación'!F201</f>
        <v>300000000</v>
      </c>
    </row>
    <row r="23" spans="2:7" ht="30" x14ac:dyDescent="0.25">
      <c r="B23" s="126" t="str">
        <f>'Tablas Río Fundación'!B204:F204</f>
        <v>Proyecto de Evaluación de los mecanismos de gestión de salud y educación. 2 años</v>
      </c>
      <c r="C23" s="127">
        <f>'Tablas Río Fundación'!C211</f>
        <v>250000000</v>
      </c>
      <c r="D23" s="127">
        <f>'Tablas Río Fundación'!D211</f>
        <v>0</v>
      </c>
      <c r="E23" s="127">
        <f>'Tablas Río Fundación'!E211</f>
        <v>0</v>
      </c>
      <c r="F23" s="127">
        <f>'Tablas Río Fundación'!F211</f>
        <v>250000000</v>
      </c>
    </row>
    <row r="24" spans="2:7" ht="45" x14ac:dyDescent="0.25">
      <c r="B24" s="126" t="str">
        <f>'Tablas Río Fundación'!B215:F215</f>
        <v>Proyecto de Capacitación ciudadana para la vigilancia, control y seguimiento de los recursos destinados a invertir. 2 años</v>
      </c>
      <c r="C24" s="127">
        <f>'Tablas Río Fundación'!C229</f>
        <v>200000000</v>
      </c>
      <c r="D24" s="127">
        <f>'Tablas Río Fundación'!D229</f>
        <v>0</v>
      </c>
      <c r="E24" s="127">
        <f>'Tablas Río Fundación'!E229</f>
        <v>0</v>
      </c>
      <c r="F24" s="127">
        <f>'Tablas Río Fundación'!F229</f>
        <v>200000000</v>
      </c>
    </row>
    <row r="25" spans="2:7" ht="30" x14ac:dyDescent="0.25">
      <c r="B25" s="126" t="str">
        <f>'Tablas Río Fundación'!B233:F233</f>
        <v>G. Programa de Ordenamiento Ambiental  Territorial</v>
      </c>
      <c r="C25" s="127">
        <f>'Tablas Río Fundación'!C237</f>
        <v>0</v>
      </c>
      <c r="D25" s="127">
        <f>'Tablas Río Fundación'!D237</f>
        <v>0</v>
      </c>
      <c r="E25" s="127">
        <f>'Tablas Río Fundación'!E237</f>
        <v>480000000</v>
      </c>
      <c r="F25" s="127">
        <f>'Tablas Río Fundación'!F237</f>
        <v>480000000</v>
      </c>
    </row>
    <row r="26" spans="2:7" ht="60" x14ac:dyDescent="0.25">
      <c r="B26" s="126" t="str">
        <f>'Tablas Río Fundación'!B242:F242</f>
        <v>Proyecto de Incorporación de determinantes ambientales POMCAs en los POT, EOT y PBNOT de los municipios que hacen parte de la Cuenca. 1 año</v>
      </c>
      <c r="C26" s="127">
        <f>'Tablas Río Fundación'!C250</f>
        <v>300000000</v>
      </c>
      <c r="D26" s="127">
        <f>'Tablas Río Fundación'!D250</f>
        <v>0</v>
      </c>
      <c r="E26" s="127">
        <f>'Tablas Río Fundación'!E250</f>
        <v>0</v>
      </c>
      <c r="F26" s="127">
        <f>'Tablas Río Fundación'!F250</f>
        <v>300000000</v>
      </c>
    </row>
    <row r="27" spans="2:7" ht="33.75" customHeight="1" x14ac:dyDescent="0.25">
      <c r="B27" s="126" t="str">
        <f>'Tablas Río Fundación'!B253:F253</f>
        <v>Proyecto de Lineamientos para el ordenamiento y manejo forestal. 10 años</v>
      </c>
      <c r="C27" s="127">
        <f>'Tablas Río Fundación'!C265</f>
        <v>2940910000</v>
      </c>
      <c r="D27" s="127">
        <f>'Tablas Río Fundación'!D265</f>
        <v>0</v>
      </c>
      <c r="E27" s="127">
        <f>'Tablas Río Fundación'!E265</f>
        <v>1600000000</v>
      </c>
      <c r="F27" s="127">
        <f>'Tablas Río Fundación'!F265</f>
        <v>4540910000</v>
      </c>
    </row>
    <row r="28" spans="2:7" ht="30" x14ac:dyDescent="0.25">
      <c r="B28" s="126" t="str">
        <f>'Tablas Río Fundación'!B268:F268</f>
        <v>Proyecto de Formulación de los lineamientos para el turismo sostenible. 2 años</v>
      </c>
      <c r="C28" s="127">
        <f>'Tablas Río Fundación'!C278</f>
        <v>703000000</v>
      </c>
      <c r="D28" s="127">
        <f>'Tablas Río Fundación'!D278</f>
        <v>0</v>
      </c>
      <c r="E28" s="127">
        <f>'Tablas Río Fundación'!E278</f>
        <v>97000000</v>
      </c>
      <c r="F28" s="127">
        <f>'Tablas Río Fundación'!F278</f>
        <v>800000000</v>
      </c>
      <c r="G28" s="93"/>
    </row>
    <row r="29" spans="2:7" x14ac:dyDescent="0.25">
      <c r="B29" s="126" t="str">
        <f>'Tablas Río Fundación'!B280:F280</f>
        <v>H. Programa de Sostenibilidad ambiental</v>
      </c>
      <c r="C29" s="127">
        <f>'Tablas Río Fundación'!C284</f>
        <v>0</v>
      </c>
      <c r="D29" s="127">
        <f>'Tablas Río Fundación'!D284</f>
        <v>0</v>
      </c>
      <c r="E29" s="127">
        <f>'Tablas Río Fundación'!E284</f>
        <v>480000000</v>
      </c>
      <c r="F29" s="127">
        <f>'Tablas Río Fundación'!F284</f>
        <v>480000000</v>
      </c>
    </row>
    <row r="30" spans="2:7" ht="30" x14ac:dyDescent="0.25">
      <c r="B30" s="126" t="str">
        <f>'Tablas Río Fundación'!B289:F289</f>
        <v>Proyecto de Restauración  ecológica de bosques, rondas hídricas y nacederos. 10 años</v>
      </c>
      <c r="C30" s="127">
        <f>'Tablas Río Fundación'!C303</f>
        <v>3888600000</v>
      </c>
      <c r="D30" s="127">
        <f>'Tablas Río Fundación'!D303</f>
        <v>0</v>
      </c>
      <c r="E30" s="127">
        <f>'Tablas Río Fundación'!E303</f>
        <v>100000000</v>
      </c>
      <c r="F30" s="127">
        <f>'Tablas Río Fundación'!F303</f>
        <v>3988600000</v>
      </c>
    </row>
    <row r="31" spans="2:7" ht="45" x14ac:dyDescent="0.25">
      <c r="B31" s="126" t="str">
        <f>'Tablas Río Fundación'!B306:F306</f>
        <v>Proyecto de Directrices para la conservación y el uso sostenible de las especies de fauna. 5 años</v>
      </c>
      <c r="C31" s="127">
        <f>'Tablas Río Fundación'!C319</f>
        <v>328000000</v>
      </c>
      <c r="D31" s="127">
        <f>'Tablas Río Fundación'!D319</f>
        <v>422000000</v>
      </c>
      <c r="E31" s="127">
        <f>'Tablas Río Fundación'!E319</f>
        <v>0</v>
      </c>
      <c r="F31" s="127">
        <f>'Tablas Río Fundación'!F319</f>
        <v>750000000</v>
      </c>
    </row>
    <row r="32" spans="2:7" ht="45" x14ac:dyDescent="0.25">
      <c r="B32" s="126" t="str">
        <f>'Tablas Río Fundación'!B322:F322</f>
        <v>Proyecto de establecimiento de una nueva área protegida (AP) para la conservación de la biodiversidad. 2 años</v>
      </c>
      <c r="C32" s="127">
        <f>'Tablas Río Fundación'!C336</f>
        <v>400000000</v>
      </c>
      <c r="D32" s="127">
        <f>'Tablas Río Fundación'!D336</f>
        <v>0</v>
      </c>
      <c r="E32" s="127">
        <f>'Tablas Río Fundación'!E336</f>
        <v>0</v>
      </c>
      <c r="F32" s="127">
        <f>'Tablas Río Fundación'!F336</f>
        <v>400000000</v>
      </c>
    </row>
    <row r="33" spans="2:8" ht="45" x14ac:dyDescent="0.25">
      <c r="B33" s="126" t="str">
        <f>'Tablas Río Fundación'!B339:F339</f>
        <v>Proyecto de Formulación del plan de investigación sobre la base natural de la Cuenca. 2 años</v>
      </c>
      <c r="C33" s="127">
        <f>'Tablas Río Fundación'!C350</f>
        <v>400000000</v>
      </c>
      <c r="D33" s="127">
        <f>'Tablas Río Fundación'!D350</f>
        <v>0</v>
      </c>
      <c r="E33" s="127">
        <f>'Tablas Río Fundación'!E350</f>
        <v>0</v>
      </c>
      <c r="F33" s="127">
        <f>'Tablas Río Fundación'!F350</f>
        <v>400000000</v>
      </c>
    </row>
    <row r="34" spans="2:8" ht="45" x14ac:dyDescent="0.25">
      <c r="B34" s="126" t="str">
        <f>'Tablas Río Fundación'!B353:F353</f>
        <v>Proyecto de Formulación del programa de monitoreo de los ecosistemas, recursos naturales y las variables climáticas. 10 años</v>
      </c>
      <c r="C34" s="127">
        <f>'Tablas Río Fundación'!C365</f>
        <v>3190000000</v>
      </c>
      <c r="D34" s="127">
        <f>'Tablas Río Fundación'!D365</f>
        <v>2410000000</v>
      </c>
      <c r="E34" s="127">
        <f>'Tablas Río Fundación'!E365</f>
        <v>0</v>
      </c>
      <c r="F34" s="127">
        <f>'Tablas Río Fundación'!F365</f>
        <v>5600000000</v>
      </c>
    </row>
    <row r="35" spans="2:8" ht="45" x14ac:dyDescent="0.25">
      <c r="B35" s="126" t="str">
        <f>'Tablas Río Fundación'!B369:F369</f>
        <v>I. Programa de Manejo y Seguimiento  de riesgos ambientales y tecnologicos y  Control integral de  Asentamientos Subnormales</v>
      </c>
      <c r="C35" s="127">
        <f>'Tablas Río Fundación'!C373</f>
        <v>0</v>
      </c>
      <c r="D35" s="127">
        <f>'Tablas Río Fundación'!D373</f>
        <v>0</v>
      </c>
      <c r="E35" s="127">
        <f>'Tablas Río Fundación'!E373</f>
        <v>2880000000</v>
      </c>
      <c r="F35" s="127">
        <f>'Tablas Río Fundación'!F373</f>
        <v>2880000000</v>
      </c>
    </row>
    <row r="36" spans="2:8" ht="60" x14ac:dyDescent="0.25">
      <c r="B36" s="183" t="str">
        <f>'Tablas Río Fundación'!B378:F378</f>
        <v>Proyecto de Estudio de evaluación semi-cuantitativa de riesgos ambientales y tecnológicos (por lo menos a escala 1:25000). 2 años</v>
      </c>
      <c r="C36" s="182">
        <f>'Tablas Río Fundación'!C390</f>
        <v>2887750000</v>
      </c>
      <c r="D36" s="182">
        <f>'Tablas Río Fundación'!D390</f>
        <v>58000000</v>
      </c>
      <c r="E36" s="182">
        <f>'Tablas Río Fundación'!E390</f>
        <v>0</v>
      </c>
      <c r="F36" s="182">
        <f>'Tablas Río Fundación'!F390</f>
        <v>2945750000</v>
      </c>
    </row>
    <row r="37" spans="2:8" x14ac:dyDescent="0.25">
      <c r="B37" s="181" t="str">
        <f>'Tablas Río Fundación'!B393:F393</f>
        <v>Proyecto de Diseño de un sistema de alerta temprana. 1 año</v>
      </c>
      <c r="C37" s="182">
        <f>'Tablas Río Fundación'!C402</f>
        <v>372500000</v>
      </c>
      <c r="D37" s="182">
        <f>'Tablas Río Fundación'!D402</f>
        <v>0</v>
      </c>
      <c r="E37" s="182">
        <f>'Tablas Río Fundación'!E402</f>
        <v>0</v>
      </c>
      <c r="F37" s="182">
        <f>'Tablas Río Fundación'!F402</f>
        <v>372500000</v>
      </c>
    </row>
    <row r="38" spans="2:8" ht="45" x14ac:dyDescent="0.25">
      <c r="B38" s="183" t="str">
        <f>'Tablas Río Fundación'!B405:F405</f>
        <v>Proyecto de Estudio demografico para la definición de zonas de expansión urbanas. 1 año</v>
      </c>
      <c r="C38" s="182">
        <f>'Tablas Río Fundación'!C412</f>
        <v>400000000</v>
      </c>
      <c r="D38" s="182">
        <f>'Tablas Río Fundación'!D412</f>
        <v>0</v>
      </c>
      <c r="E38" s="182">
        <f>'Tablas Río Fundación'!E412</f>
        <v>0</v>
      </c>
      <c r="F38" s="182">
        <f>'Tablas Río Fundación'!F412</f>
        <v>400000000</v>
      </c>
      <c r="G38" s="168"/>
    </row>
    <row r="39" spans="2:8" ht="30" x14ac:dyDescent="0.25">
      <c r="B39" s="126" t="str">
        <f>'Tablas Río Fundación'!B416:F416</f>
        <v>J. Programa de Recuperación,  mantenimiento y protección de las rondas hídricas y Acuíferos</v>
      </c>
      <c r="C39" s="127">
        <f>'Tablas Río Fundación'!C421</f>
        <v>0</v>
      </c>
      <c r="D39" s="127">
        <f>'Tablas Río Fundación'!D421</f>
        <v>0</v>
      </c>
      <c r="E39" s="127">
        <f>'Tablas Río Fundación'!E421</f>
        <v>3840000000</v>
      </c>
      <c r="F39" s="127">
        <f>'Tablas Río Fundación'!F421</f>
        <v>3840000000</v>
      </c>
    </row>
    <row r="40" spans="2:8" ht="45" x14ac:dyDescent="0.25">
      <c r="B40" s="183" t="str">
        <f>'Tablas Río Fundación'!B425:F425</f>
        <v>Proyecto de Delimitación física, recuperación  y saneamiento de las rondas hídricas del río y principales afluentes. 4 años</v>
      </c>
      <c r="C40" s="182">
        <f>'Tablas Río Fundación'!C437</f>
        <v>439000000</v>
      </c>
      <c r="D40" s="182">
        <f>'Tablas Río Fundación'!D437</f>
        <v>41000000</v>
      </c>
      <c r="E40" s="182">
        <f>'Tablas Río Fundación'!E437</f>
        <v>0</v>
      </c>
      <c r="F40" s="182">
        <f>'Tablas Río Fundación'!F437</f>
        <v>480000000</v>
      </c>
    </row>
    <row r="41" spans="2:8" ht="27.75" customHeight="1" x14ac:dyDescent="0.25">
      <c r="B41" s="183" t="str">
        <f>'Tablas Río Fundación'!B439:F439</f>
        <v>Proyecto de Delimitación Física de las áreas de recarga de Acuíferos. 4 años</v>
      </c>
      <c r="C41" s="182">
        <f>'Tablas Río Fundación'!C451</f>
        <v>4143400000</v>
      </c>
      <c r="D41" s="182">
        <f>'Tablas Río Fundación'!D451</f>
        <v>456600000</v>
      </c>
      <c r="E41" s="182">
        <f>'Tablas Río Fundación'!E451</f>
        <v>0</v>
      </c>
      <c r="F41" s="182">
        <f>'Tablas Río Fundación'!F451</f>
        <v>4600000000</v>
      </c>
    </row>
    <row r="42" spans="2:8" ht="30" x14ac:dyDescent="0.25">
      <c r="B42" s="126" t="str">
        <f>'Tablas Río Fundación'!B454:F454</f>
        <v>K. Programa de Control, seguimiento y monitoreo del recurso hídrico</v>
      </c>
      <c r="C42" s="127">
        <f>'Tablas Río Fundación'!C459</f>
        <v>0</v>
      </c>
      <c r="D42" s="127">
        <f>'Tablas Río Fundación'!D459</f>
        <v>0</v>
      </c>
      <c r="E42" s="127">
        <f>'Tablas Río Fundación'!E459</f>
        <v>4320000000</v>
      </c>
      <c r="F42" s="127">
        <f>'Tablas Río Fundación'!F459</f>
        <v>4320000000</v>
      </c>
    </row>
    <row r="43" spans="2:8" ht="30" x14ac:dyDescent="0.25">
      <c r="B43" s="126" t="str">
        <f>'Tablas Río Fundación'!B463:F463</f>
        <v>Proyecto de  Fortalecimiento de redes de monitoreo de la calidad del agua. 2 años</v>
      </c>
      <c r="C43" s="127">
        <f>'Tablas Río Fundación'!C471</f>
        <v>1080000000</v>
      </c>
      <c r="D43" s="127">
        <f>'Tablas Río Fundación'!D471</f>
        <v>40000000</v>
      </c>
      <c r="E43" s="127">
        <f>'Tablas Río Fundación'!E471</f>
        <v>0</v>
      </c>
      <c r="F43" s="127">
        <f>'Tablas Río Fundación'!F471</f>
        <v>1120000000</v>
      </c>
    </row>
    <row r="44" spans="2:8" ht="60" x14ac:dyDescent="0.25">
      <c r="B44" s="183" t="str">
        <f>'Tablas Río Fundación'!B474:F474</f>
        <v>Proyecto de Instrumentación de cuencas para manejo y aprovechamiento controlado del recurso hídrico superficial y subterráneo. 4 años</v>
      </c>
      <c r="C44" s="182">
        <f>'Tablas Río Fundación'!C485</f>
        <v>252000000</v>
      </c>
      <c r="D44" s="182">
        <f>'Tablas Río Fundación'!D485</f>
        <v>48000000</v>
      </c>
      <c r="E44" s="182">
        <f>'Tablas Río Fundación'!E485</f>
        <v>0</v>
      </c>
      <c r="F44" s="182">
        <f>'Tablas Río Fundación'!F485</f>
        <v>300000000</v>
      </c>
    </row>
    <row r="45" spans="2:8" x14ac:dyDescent="0.25">
      <c r="B45" s="175" t="s">
        <v>17</v>
      </c>
      <c r="C45" s="176">
        <f>SUM(C4:C44)</f>
        <v>34802011000</v>
      </c>
      <c r="D45" s="176">
        <f>SUM(D4:D44)</f>
        <v>20571821000</v>
      </c>
      <c r="E45" s="176">
        <f>SUM(E4:E44)</f>
        <v>17955868700</v>
      </c>
      <c r="F45" s="176">
        <f>SUM(F4:F44)</f>
        <v>73329700700</v>
      </c>
      <c r="G45" s="93">
        <f>F4+F6+F10+F13+F15+F20+F25+F29+F35+F39+F42</f>
        <v>16158868700</v>
      </c>
      <c r="H45" s="93">
        <f>F45-G45</f>
        <v>57170832000</v>
      </c>
    </row>
  </sheetData>
  <mergeCells count="4">
    <mergeCell ref="I2:N2"/>
    <mergeCell ref="C2:E2"/>
    <mergeCell ref="B2:B3"/>
    <mergeCell ref="F2:F3"/>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3"/>
  <sheetViews>
    <sheetView zoomScale="85" zoomScaleNormal="85" workbookViewId="0">
      <pane xSplit="3" ySplit="1" topLeftCell="N29" activePane="bottomRight" state="frozen"/>
      <selection pane="topRight" activeCell="D1" sqref="D1"/>
      <selection pane="bottomLeft" activeCell="A2" sqref="A2"/>
      <selection pane="bottomRight" activeCell="C44" sqref="C44"/>
    </sheetView>
  </sheetViews>
  <sheetFormatPr baseColWidth="10" defaultRowHeight="15" x14ac:dyDescent="0.25"/>
  <cols>
    <col min="1" max="1" width="9.85546875" style="85" bestFit="1" customWidth="1"/>
    <col min="2" max="2" width="4.28515625" bestFit="1" customWidth="1"/>
    <col min="3" max="3" width="49.42578125" customWidth="1"/>
    <col min="4" max="4" width="20.5703125" customWidth="1"/>
    <col min="5" max="5" width="19.5703125" customWidth="1"/>
    <col min="6" max="6" width="18.85546875" customWidth="1"/>
    <col min="7" max="11" width="19.5703125" customWidth="1"/>
    <col min="12" max="13" width="18.85546875" customWidth="1"/>
    <col min="14" max="14" width="20.85546875" customWidth="1"/>
    <col min="15" max="15" width="16" bestFit="1" customWidth="1"/>
    <col min="16" max="16" width="17.85546875" style="84" bestFit="1" customWidth="1"/>
    <col min="17" max="17" width="14.7109375" style="84" bestFit="1" customWidth="1"/>
    <col min="18" max="18" width="19.42578125" style="84" bestFit="1" customWidth="1"/>
  </cols>
  <sheetData>
    <row r="1" spans="1:18" x14ac:dyDescent="0.25">
      <c r="A1" s="278" t="s">
        <v>203</v>
      </c>
      <c r="B1" s="277" t="s">
        <v>202</v>
      </c>
      <c r="C1" s="277" t="s">
        <v>201</v>
      </c>
      <c r="D1" s="277" t="s">
        <v>200</v>
      </c>
      <c r="E1" s="277"/>
      <c r="F1" s="277"/>
      <c r="G1" s="277"/>
      <c r="H1" s="277"/>
      <c r="I1" s="277"/>
      <c r="J1" s="277"/>
      <c r="K1" s="277"/>
      <c r="L1" s="277"/>
      <c r="M1" s="169"/>
      <c r="N1" s="277" t="s">
        <v>17</v>
      </c>
    </row>
    <row r="2" spans="1:18" x14ac:dyDescent="0.25">
      <c r="A2" s="278"/>
      <c r="B2" s="277"/>
      <c r="C2" s="277"/>
      <c r="D2" s="169" t="s">
        <v>436</v>
      </c>
      <c r="E2" s="169" t="s">
        <v>437</v>
      </c>
      <c r="F2" s="169" t="s">
        <v>438</v>
      </c>
      <c r="G2" s="169" t="s">
        <v>439</v>
      </c>
      <c r="H2" s="169" t="s">
        <v>440</v>
      </c>
      <c r="I2" s="169" t="s">
        <v>441</v>
      </c>
      <c r="J2" s="169" t="s">
        <v>442</v>
      </c>
      <c r="K2" s="169" t="s">
        <v>443</v>
      </c>
      <c r="L2" s="169" t="s">
        <v>444</v>
      </c>
      <c r="M2" s="169" t="s">
        <v>445</v>
      </c>
      <c r="N2" s="277"/>
    </row>
    <row r="3" spans="1:18" ht="24" x14ac:dyDescent="0.25">
      <c r="A3" s="170" t="s">
        <v>344</v>
      </c>
      <c r="B3" s="140">
        <v>1</v>
      </c>
      <c r="C3" s="143" t="str">
        <f>'Resumen Totales'!B5</f>
        <v>Proyecto de Articulación interinstitucional para educación ambiental. 2 años</v>
      </c>
      <c r="D3" s="107">
        <v>150000000</v>
      </c>
      <c r="E3" s="107">
        <v>150000000</v>
      </c>
      <c r="F3" s="88"/>
      <c r="G3" s="177"/>
      <c r="H3" s="88"/>
      <c r="I3" s="88"/>
      <c r="J3" s="88"/>
      <c r="K3" s="88"/>
      <c r="L3" s="88"/>
      <c r="M3" s="88"/>
      <c r="N3" s="142">
        <f>SUM(D3:M3)</f>
        <v>300000000</v>
      </c>
      <c r="O3" s="87"/>
    </row>
    <row r="4" spans="1:18" ht="24" x14ac:dyDescent="0.25">
      <c r="A4" s="279" t="s">
        <v>345</v>
      </c>
      <c r="B4" s="140">
        <v>2</v>
      </c>
      <c r="C4" s="143" t="str">
        <f>'Resumen Totales'!B7</f>
        <v>Proyecto de Fortalecimiento del sistema de calidad institucional. 4 años</v>
      </c>
      <c r="D4" s="107">
        <v>150000000</v>
      </c>
      <c r="E4" s="107">
        <v>150000000</v>
      </c>
      <c r="F4" s="107">
        <v>150000000</v>
      </c>
      <c r="G4" s="107">
        <v>150000000</v>
      </c>
      <c r="H4" s="178"/>
      <c r="I4" s="178"/>
      <c r="J4" s="178"/>
      <c r="K4" s="178"/>
      <c r="L4" s="178"/>
      <c r="M4" s="178"/>
      <c r="N4" s="142">
        <f t="shared" ref="N4:N32" si="0">SUM(D4:M4)</f>
        <v>600000000</v>
      </c>
      <c r="O4" s="87"/>
    </row>
    <row r="5" spans="1:18" ht="24" x14ac:dyDescent="0.25">
      <c r="A5" s="279"/>
      <c r="B5" s="140">
        <v>3</v>
      </c>
      <c r="C5" s="143" t="str">
        <f>'Resumen Totales'!B8</f>
        <v>Proyecto de Fortalecimiento del sistema de información ambiental de la cuenca. 2 años</v>
      </c>
      <c r="D5" s="107">
        <v>205000000</v>
      </c>
      <c r="E5" s="107">
        <v>205000000</v>
      </c>
      <c r="F5" s="178"/>
      <c r="G5" s="177"/>
      <c r="H5" s="177"/>
      <c r="I5" s="177"/>
      <c r="J5" s="177"/>
      <c r="K5" s="177"/>
      <c r="L5" s="177"/>
      <c r="M5" s="177"/>
      <c r="N5" s="142">
        <f t="shared" si="0"/>
        <v>410000000</v>
      </c>
      <c r="O5" s="87"/>
    </row>
    <row r="6" spans="1:18" ht="36" x14ac:dyDescent="0.25">
      <c r="A6" s="279"/>
      <c r="B6" s="140">
        <v>4</v>
      </c>
      <c r="C6" s="143" t="str">
        <f>'Resumen Totales'!B9</f>
        <v>Proyecto de Capacitación y formación de los empleados a nivel de postgrado en sistemas de calidad ambiente y administración pública . 4 años</v>
      </c>
      <c r="D6" s="191">
        <v>412500000</v>
      </c>
      <c r="E6" s="191">
        <v>412500000</v>
      </c>
      <c r="F6" s="107">
        <v>412500000</v>
      </c>
      <c r="G6" s="107">
        <v>412500000</v>
      </c>
      <c r="H6" s="178"/>
      <c r="I6" s="178"/>
      <c r="J6" s="178"/>
      <c r="K6" s="178"/>
      <c r="L6" s="178"/>
      <c r="M6" s="178"/>
      <c r="N6" s="142">
        <f t="shared" si="0"/>
        <v>1650000000</v>
      </c>
      <c r="O6" s="87"/>
    </row>
    <row r="7" spans="1:18" x14ac:dyDescent="0.25">
      <c r="A7" s="279" t="s">
        <v>346</v>
      </c>
      <c r="B7" s="140">
        <v>5</v>
      </c>
      <c r="C7" s="184" t="str">
        <f>'Resumen Totales'!B11</f>
        <v>Proyecto de Educación Ambiental Participativa. 2 años</v>
      </c>
      <c r="D7" s="191">
        <v>397500000</v>
      </c>
      <c r="E7" s="191">
        <v>397500000</v>
      </c>
      <c r="F7" s="185"/>
      <c r="G7" s="186"/>
      <c r="H7" s="186"/>
      <c r="I7" s="186"/>
      <c r="J7" s="186"/>
      <c r="K7" s="186"/>
      <c r="L7" s="186"/>
      <c r="M7" s="186"/>
      <c r="N7" s="187">
        <f t="shared" si="0"/>
        <v>795000000</v>
      </c>
      <c r="O7" s="87"/>
    </row>
    <row r="8" spans="1:18" ht="24" x14ac:dyDescent="0.25">
      <c r="A8" s="279"/>
      <c r="B8" s="140">
        <v>6</v>
      </c>
      <c r="C8" s="141" t="str">
        <f>'Resumen Totales'!B12</f>
        <v>Proyecto de conformación, consolidación y capacitación de comités de gestores ambientales comunitarios. 2 años</v>
      </c>
      <c r="D8" s="107">
        <v>150000000</v>
      </c>
      <c r="E8" s="107">
        <v>150000000</v>
      </c>
      <c r="F8" s="178"/>
      <c r="G8" s="177"/>
      <c r="H8" s="177"/>
      <c r="I8" s="177"/>
      <c r="J8" s="177"/>
      <c r="K8" s="177"/>
      <c r="L8" s="177"/>
      <c r="M8" s="177"/>
      <c r="N8" s="142">
        <f t="shared" si="0"/>
        <v>300000000</v>
      </c>
      <c r="O8" s="87"/>
    </row>
    <row r="9" spans="1:18" ht="24" x14ac:dyDescent="0.25">
      <c r="A9" s="170" t="s">
        <v>347</v>
      </c>
      <c r="B9" s="140">
        <v>7</v>
      </c>
      <c r="C9" s="143" t="str">
        <f>'Resumen Totales'!B14</f>
        <v>Proyecto de Coordinación institucional con los territorios etnicos. 2 años</v>
      </c>
      <c r="D9" s="107">
        <v>230000000</v>
      </c>
      <c r="E9" s="107">
        <v>230000000</v>
      </c>
      <c r="F9" s="178"/>
      <c r="G9" s="177"/>
      <c r="H9" s="177"/>
      <c r="I9" s="177"/>
      <c r="J9" s="177"/>
      <c r="K9" s="177"/>
      <c r="L9" s="177"/>
      <c r="M9" s="177"/>
      <c r="N9" s="142">
        <f t="shared" si="0"/>
        <v>460000000</v>
      </c>
      <c r="O9" s="87"/>
      <c r="P9" s="86"/>
    </row>
    <row r="10" spans="1:18" ht="24" x14ac:dyDescent="0.25">
      <c r="A10" s="279" t="s">
        <v>348</v>
      </c>
      <c r="B10" s="140">
        <v>8</v>
      </c>
      <c r="C10" s="143" t="str">
        <f>'Resumen Totales'!B16</f>
        <v>Proyecto de Gestión de los residuos generados en la actividad productiva. 8 años</v>
      </c>
      <c r="D10" s="107">
        <v>125000000</v>
      </c>
      <c r="E10" s="107">
        <v>125000000</v>
      </c>
      <c r="F10" s="107">
        <v>125000000</v>
      </c>
      <c r="G10" s="107">
        <v>125000000</v>
      </c>
      <c r="H10" s="107">
        <v>125000000</v>
      </c>
      <c r="I10" s="107">
        <v>125000000</v>
      </c>
      <c r="J10" s="107">
        <v>125000000</v>
      </c>
      <c r="K10" s="107">
        <v>125000000</v>
      </c>
      <c r="L10" s="178"/>
      <c r="M10" s="178"/>
      <c r="N10" s="142">
        <f t="shared" si="0"/>
        <v>1000000000</v>
      </c>
      <c r="O10" s="87"/>
    </row>
    <row r="11" spans="1:18" ht="24" x14ac:dyDescent="0.25">
      <c r="A11" s="279"/>
      <c r="B11" s="140">
        <v>9</v>
      </c>
      <c r="C11" s="143" t="str">
        <f>'Resumen Totales'!B17</f>
        <v>Proyecto de Gestión sostenible del uso del agua en la agroindustria. 4 años</v>
      </c>
      <c r="D11" s="107">
        <v>695000000</v>
      </c>
      <c r="E11" s="107">
        <v>695000000</v>
      </c>
      <c r="F11" s="107">
        <v>695000000</v>
      </c>
      <c r="G11" s="107">
        <v>695000000</v>
      </c>
      <c r="H11" s="178"/>
      <c r="I11" s="178"/>
      <c r="J11" s="178"/>
      <c r="K11" s="178"/>
      <c r="L11" s="178"/>
      <c r="M11" s="178"/>
      <c r="N11" s="142">
        <f t="shared" si="0"/>
        <v>2780000000</v>
      </c>
      <c r="O11" s="87"/>
    </row>
    <row r="12" spans="1:18" ht="24" x14ac:dyDescent="0.25">
      <c r="A12" s="279"/>
      <c r="B12" s="140">
        <v>10</v>
      </c>
      <c r="C12" s="143" t="str">
        <f>'Resumen Totales'!B18</f>
        <v>Proyecto de Capacitación e implementación de tecnologías sostenibles para las actividades agropecuarias. 5 años</v>
      </c>
      <c r="D12" s="107">
        <v>55244200</v>
      </c>
      <c r="E12" s="107">
        <v>55244200</v>
      </c>
      <c r="F12" s="107">
        <v>55244200</v>
      </c>
      <c r="G12" s="107">
        <v>55244200</v>
      </c>
      <c r="H12" s="107">
        <v>55244200</v>
      </c>
      <c r="I12" s="178"/>
      <c r="J12" s="178"/>
      <c r="K12" s="178"/>
      <c r="L12" s="178"/>
      <c r="M12" s="178"/>
      <c r="N12" s="142">
        <f t="shared" si="0"/>
        <v>276221000</v>
      </c>
      <c r="O12" s="87"/>
      <c r="R12" s="86"/>
    </row>
    <row r="13" spans="1:18" ht="24" x14ac:dyDescent="0.25">
      <c r="A13" s="279"/>
      <c r="B13" s="140">
        <v>11</v>
      </c>
      <c r="C13" s="143" t="str">
        <f>'Resumen Totales'!B19</f>
        <v>Proyecto de Formulación de un plan de incentivos a las prácticas productivas sostenibles. 1 año</v>
      </c>
      <c r="D13" s="107">
        <v>851851000</v>
      </c>
      <c r="E13" s="178"/>
      <c r="F13" s="178"/>
      <c r="G13" s="177"/>
      <c r="H13" s="177"/>
      <c r="I13" s="177"/>
      <c r="J13" s="177"/>
      <c r="K13" s="177"/>
      <c r="L13" s="177"/>
      <c r="M13" s="177"/>
      <c r="N13" s="142">
        <f t="shared" si="0"/>
        <v>851851000</v>
      </c>
      <c r="O13" s="87"/>
    </row>
    <row r="14" spans="1:18" ht="24" x14ac:dyDescent="0.25">
      <c r="A14" s="279" t="s">
        <v>349</v>
      </c>
      <c r="B14" s="140">
        <v>12</v>
      </c>
      <c r="C14" s="143" t="str">
        <f>'Resumen Totales'!B21</f>
        <v>Proyecto de Ampliación y mejoramiento en la calidad de servicios de agua potable y saneamiento básico. 4 años</v>
      </c>
      <c r="D14" s="107">
        <v>5000000000</v>
      </c>
      <c r="E14" s="107">
        <v>5000000000</v>
      </c>
      <c r="F14" s="107">
        <v>5000000000</v>
      </c>
      <c r="G14" s="107">
        <v>5000000000</v>
      </c>
      <c r="H14" s="178"/>
      <c r="I14" s="178"/>
      <c r="J14" s="178"/>
      <c r="K14" s="178"/>
      <c r="L14" s="178"/>
      <c r="M14" s="178"/>
      <c r="N14" s="142">
        <f t="shared" si="0"/>
        <v>20000000000</v>
      </c>
      <c r="O14" s="87"/>
    </row>
    <row r="15" spans="1:18" ht="36" x14ac:dyDescent="0.25">
      <c r="A15" s="279"/>
      <c r="B15" s="140">
        <v>13</v>
      </c>
      <c r="C15" s="143" t="str">
        <f>'Resumen Totales'!B22</f>
        <v>Proyecto de Formulación de un plan de mejoramiento de hábitat para comunidades localizadas en zonas aptas para uso residencial. 1 año</v>
      </c>
      <c r="D15" s="107">
        <v>300000000</v>
      </c>
      <c r="E15" s="178"/>
      <c r="F15" s="178"/>
      <c r="G15" s="177"/>
      <c r="H15" s="177"/>
      <c r="I15" s="177"/>
      <c r="J15" s="177"/>
      <c r="K15" s="177"/>
      <c r="L15" s="177"/>
      <c r="M15" s="177"/>
      <c r="N15" s="142">
        <f t="shared" si="0"/>
        <v>300000000</v>
      </c>
      <c r="O15" s="87"/>
    </row>
    <row r="16" spans="1:18" ht="24" x14ac:dyDescent="0.25">
      <c r="A16" s="279"/>
      <c r="B16" s="140">
        <v>14</v>
      </c>
      <c r="C16" s="143" t="str">
        <f>'Resumen Totales'!B23</f>
        <v>Proyecto de Evaluación de los mecanismos de gestión de salud y educación. 2 años</v>
      </c>
      <c r="D16" s="107">
        <v>125000000</v>
      </c>
      <c r="E16" s="107">
        <v>125000000</v>
      </c>
      <c r="F16" s="178"/>
      <c r="G16" s="177"/>
      <c r="H16" s="177"/>
      <c r="I16" s="177"/>
      <c r="J16" s="177"/>
      <c r="K16" s="177"/>
      <c r="L16" s="177"/>
      <c r="M16" s="177"/>
      <c r="N16" s="142">
        <f t="shared" si="0"/>
        <v>250000000</v>
      </c>
      <c r="O16" s="87"/>
    </row>
    <row r="17" spans="1:18" ht="36" x14ac:dyDescent="0.25">
      <c r="A17" s="279"/>
      <c r="B17" s="140">
        <v>15</v>
      </c>
      <c r="C17" s="143" t="str">
        <f>'Resumen Totales'!B24</f>
        <v>Proyecto de Capacitación ciudadana para la vigilancia, control y seguimiento de los recursos destinados a invertir. 2 años</v>
      </c>
      <c r="D17" s="107">
        <v>100000000</v>
      </c>
      <c r="E17" s="107">
        <v>100000000</v>
      </c>
      <c r="F17" s="178"/>
      <c r="G17" s="177"/>
      <c r="H17" s="177"/>
      <c r="I17" s="177"/>
      <c r="J17" s="177"/>
      <c r="K17" s="177"/>
      <c r="L17" s="177"/>
      <c r="M17" s="177"/>
      <c r="N17" s="142">
        <f t="shared" si="0"/>
        <v>200000000</v>
      </c>
      <c r="O17" s="87"/>
    </row>
    <row r="18" spans="1:18" ht="36" x14ac:dyDescent="0.25">
      <c r="A18" s="279" t="s">
        <v>350</v>
      </c>
      <c r="B18" s="140">
        <v>16</v>
      </c>
      <c r="C18" s="143" t="str">
        <f>'Resumen Totales'!B26</f>
        <v>Proyecto de Incorporación de determinantes ambientales POMCAs en los POT, EOT y PBNOT de los municipios que hacen parte de la Cuenca. 1 año</v>
      </c>
      <c r="D18" s="107">
        <v>300000000</v>
      </c>
      <c r="E18" s="178"/>
      <c r="F18" s="178"/>
      <c r="G18" s="177"/>
      <c r="H18" s="177"/>
      <c r="I18" s="177"/>
      <c r="J18" s="177"/>
      <c r="K18" s="177"/>
      <c r="L18" s="177"/>
      <c r="M18" s="177"/>
      <c r="N18" s="142">
        <f t="shared" si="0"/>
        <v>300000000</v>
      </c>
      <c r="O18" s="87"/>
      <c r="P18" s="86"/>
    </row>
    <row r="19" spans="1:18" ht="24" x14ac:dyDescent="0.25">
      <c r="A19" s="279"/>
      <c r="B19" s="140">
        <v>17</v>
      </c>
      <c r="C19" s="143" t="str">
        <f>'Resumen Totales'!B27</f>
        <v>Proyecto de Lineamientos para el ordenamiento y manejo forestal. 10 años</v>
      </c>
      <c r="D19" s="107">
        <v>454091000</v>
      </c>
      <c r="E19" s="107">
        <v>454091000</v>
      </c>
      <c r="F19" s="107">
        <v>454091000</v>
      </c>
      <c r="G19" s="107">
        <v>454091000</v>
      </c>
      <c r="H19" s="107">
        <v>454091000</v>
      </c>
      <c r="I19" s="107">
        <v>454091000</v>
      </c>
      <c r="J19" s="107">
        <v>454091000</v>
      </c>
      <c r="K19" s="107">
        <v>454091000</v>
      </c>
      <c r="L19" s="107">
        <v>454091000</v>
      </c>
      <c r="M19" s="107">
        <v>454091000</v>
      </c>
      <c r="N19" s="142">
        <f t="shared" si="0"/>
        <v>4540910000</v>
      </c>
      <c r="O19" s="87"/>
    </row>
    <row r="20" spans="1:18" ht="24" x14ac:dyDescent="0.25">
      <c r="A20" s="279"/>
      <c r="B20" s="140">
        <v>18</v>
      </c>
      <c r="C20" s="143" t="str">
        <f>'Resumen Totales'!B28</f>
        <v>Proyecto de Formulación de los lineamientos para el turismo sostenible. 2 años</v>
      </c>
      <c r="D20" s="107">
        <v>400000000</v>
      </c>
      <c r="E20" s="107">
        <v>400000000</v>
      </c>
      <c r="F20" s="178"/>
      <c r="G20" s="177"/>
      <c r="H20" s="177"/>
      <c r="I20" s="177"/>
      <c r="J20" s="177"/>
      <c r="K20" s="177"/>
      <c r="L20" s="177"/>
      <c r="M20" s="177"/>
      <c r="N20" s="142">
        <f t="shared" si="0"/>
        <v>800000000</v>
      </c>
      <c r="O20" s="87"/>
    </row>
    <row r="21" spans="1:18" ht="24" x14ac:dyDescent="0.25">
      <c r="A21" s="279" t="s">
        <v>351</v>
      </c>
      <c r="B21" s="140">
        <v>19</v>
      </c>
      <c r="C21" s="144" t="str">
        <f>'Resumen Totales'!B30</f>
        <v>Proyecto de Restauración  ecológica de bosques, rondas hídricas y nacederos. 10 años</v>
      </c>
      <c r="D21" s="107">
        <v>398860000</v>
      </c>
      <c r="E21" s="107">
        <v>398860000</v>
      </c>
      <c r="F21" s="107">
        <v>398860000</v>
      </c>
      <c r="G21" s="107">
        <v>398860000</v>
      </c>
      <c r="H21" s="107">
        <v>398860000</v>
      </c>
      <c r="I21" s="107">
        <v>398860000</v>
      </c>
      <c r="J21" s="107">
        <v>398860000</v>
      </c>
      <c r="K21" s="107">
        <v>398860000</v>
      </c>
      <c r="L21" s="107">
        <v>398860000</v>
      </c>
      <c r="M21" s="107">
        <v>398860000</v>
      </c>
      <c r="N21" s="142">
        <f t="shared" si="0"/>
        <v>3988600000</v>
      </c>
      <c r="O21" s="87"/>
    </row>
    <row r="22" spans="1:18" ht="24" x14ac:dyDescent="0.25">
      <c r="A22" s="279"/>
      <c r="B22" s="140">
        <v>20</v>
      </c>
      <c r="C22" s="144" t="str">
        <f>'Resumen Totales'!B31</f>
        <v>Proyecto de Directrices para la conservación y el uso sostenible de las especies de fauna. 5 años</v>
      </c>
      <c r="D22" s="107">
        <v>150000000</v>
      </c>
      <c r="E22" s="107">
        <v>150000000</v>
      </c>
      <c r="F22" s="107">
        <v>150000000</v>
      </c>
      <c r="G22" s="107">
        <v>150000000</v>
      </c>
      <c r="H22" s="107">
        <v>150000000</v>
      </c>
      <c r="I22" s="178"/>
      <c r="J22" s="178"/>
      <c r="K22" s="178"/>
      <c r="L22" s="178"/>
      <c r="M22" s="178"/>
      <c r="N22" s="142">
        <f t="shared" si="0"/>
        <v>750000000</v>
      </c>
      <c r="O22" s="87"/>
      <c r="P22" s="86"/>
    </row>
    <row r="23" spans="1:18" ht="24" x14ac:dyDescent="0.25">
      <c r="A23" s="279"/>
      <c r="B23" s="140">
        <v>21</v>
      </c>
      <c r="C23" s="144" t="str">
        <f>'Resumen Totales'!B32</f>
        <v>Proyecto de establecimiento de una nueva área protegida (AP) para la conservación de la biodiversidad. 2 años</v>
      </c>
      <c r="D23" s="107">
        <v>200000000</v>
      </c>
      <c r="E23" s="107">
        <v>200000000</v>
      </c>
      <c r="F23" s="178"/>
      <c r="G23" s="177"/>
      <c r="H23" s="177"/>
      <c r="I23" s="177"/>
      <c r="J23" s="177"/>
      <c r="K23" s="177"/>
      <c r="L23" s="177"/>
      <c r="M23" s="177"/>
      <c r="N23" s="142">
        <f t="shared" si="0"/>
        <v>400000000</v>
      </c>
      <c r="O23" s="87"/>
      <c r="R23" s="86"/>
    </row>
    <row r="24" spans="1:18" ht="24" x14ac:dyDescent="0.25">
      <c r="A24" s="279"/>
      <c r="B24" s="140">
        <v>22</v>
      </c>
      <c r="C24" s="144" t="str">
        <f>'Resumen Totales'!B33</f>
        <v>Proyecto de Formulación del plan de investigación sobre la base natural de la Cuenca. 2 años</v>
      </c>
      <c r="D24" s="107">
        <v>200000000</v>
      </c>
      <c r="E24" s="107">
        <v>200000000</v>
      </c>
      <c r="F24" s="178"/>
      <c r="G24" s="177"/>
      <c r="H24" s="177"/>
      <c r="I24" s="177"/>
      <c r="J24" s="177"/>
      <c r="K24" s="177"/>
      <c r="L24" s="177"/>
      <c r="M24" s="177"/>
      <c r="N24" s="142">
        <f t="shared" si="0"/>
        <v>400000000</v>
      </c>
      <c r="O24" s="87"/>
    </row>
    <row r="25" spans="1:18" ht="36" x14ac:dyDescent="0.25">
      <c r="A25" s="279"/>
      <c r="B25" s="140">
        <v>23</v>
      </c>
      <c r="C25" s="144" t="str">
        <f>'Resumen Totales'!B34</f>
        <v>Proyecto de Formulación del programa de monitoreo de los ecosistemas, recursos naturales y las variables climáticas. 10 años</v>
      </c>
      <c r="D25" s="107">
        <v>560000000</v>
      </c>
      <c r="E25" s="107">
        <v>560000000</v>
      </c>
      <c r="F25" s="107">
        <v>560000000</v>
      </c>
      <c r="G25" s="107">
        <v>560000000</v>
      </c>
      <c r="H25" s="107">
        <v>560000000</v>
      </c>
      <c r="I25" s="107">
        <v>560000000</v>
      </c>
      <c r="J25" s="107">
        <v>560000000</v>
      </c>
      <c r="K25" s="107">
        <v>560000000</v>
      </c>
      <c r="L25" s="107">
        <v>560000000</v>
      </c>
      <c r="M25" s="107">
        <v>560000000</v>
      </c>
      <c r="N25" s="142">
        <f t="shared" si="0"/>
        <v>5600000000</v>
      </c>
      <c r="O25" s="87"/>
    </row>
    <row r="26" spans="1:18" ht="36" x14ac:dyDescent="0.25">
      <c r="A26" s="279" t="s">
        <v>352</v>
      </c>
      <c r="B26" s="140">
        <v>24</v>
      </c>
      <c r="C26" s="184" t="str">
        <f>'Resumen Totales'!B36</f>
        <v>Proyecto de Estudio de evaluación semi-cuantitativa de riesgos ambientales y tecnológicos (por lo menos a escala 1:25000). 2 años</v>
      </c>
      <c r="D26" s="191">
        <v>1472875000</v>
      </c>
      <c r="E26" s="191">
        <v>1472875000</v>
      </c>
      <c r="F26" s="185"/>
      <c r="G26" s="188"/>
      <c r="H26" s="188"/>
      <c r="I26" s="188"/>
      <c r="J26" s="188"/>
      <c r="K26" s="188"/>
      <c r="L26" s="188"/>
      <c r="M26" s="188"/>
      <c r="N26" s="187">
        <f t="shared" si="0"/>
        <v>2945750000</v>
      </c>
      <c r="O26" s="87"/>
      <c r="P26" s="86"/>
    </row>
    <row r="27" spans="1:18" ht="24" x14ac:dyDescent="0.25">
      <c r="A27" s="279"/>
      <c r="B27" s="140">
        <v>25</v>
      </c>
      <c r="C27" s="184" t="str">
        <f>'Resumen Totales'!B37</f>
        <v>Proyecto de Diseño de un sistema de alerta temprana. 1 año</v>
      </c>
      <c r="D27" s="191">
        <v>372500000</v>
      </c>
      <c r="E27" s="192"/>
      <c r="F27" s="185"/>
      <c r="G27" s="188"/>
      <c r="H27" s="188"/>
      <c r="I27" s="188"/>
      <c r="J27" s="188"/>
      <c r="K27" s="188"/>
      <c r="L27" s="188"/>
      <c r="M27" s="188"/>
      <c r="N27" s="187">
        <f t="shared" si="0"/>
        <v>372500000</v>
      </c>
      <c r="O27" s="87"/>
    </row>
    <row r="28" spans="1:18" ht="24" x14ac:dyDescent="0.25">
      <c r="A28" s="279"/>
      <c r="B28" s="140">
        <v>26</v>
      </c>
      <c r="C28" s="190" t="str">
        <f>'Resumen Totales'!B38</f>
        <v>Proyecto de Estudio demografico para la definición de zonas de expansión urbanas. 1 año</v>
      </c>
      <c r="D28" s="191">
        <v>400000000</v>
      </c>
      <c r="E28" s="192"/>
      <c r="F28" s="185"/>
      <c r="G28" s="188"/>
      <c r="H28" s="188"/>
      <c r="I28" s="188"/>
      <c r="J28" s="188"/>
      <c r="K28" s="188"/>
      <c r="L28" s="188"/>
      <c r="M28" s="188"/>
      <c r="N28" s="187">
        <f>SUM(D28:M28)</f>
        <v>400000000</v>
      </c>
      <c r="O28" s="87"/>
    </row>
    <row r="29" spans="1:18" ht="36" x14ac:dyDescent="0.25">
      <c r="A29" s="279" t="s">
        <v>353</v>
      </c>
      <c r="B29" s="140">
        <v>27</v>
      </c>
      <c r="C29" s="189" t="str">
        <f>'Resumen Totales'!B40</f>
        <v>Proyecto de Delimitación física, recuperación  y saneamiento de las rondas hídricas del río y principales afluentes. 4 años</v>
      </c>
      <c r="D29" s="107">
        <v>120000000</v>
      </c>
      <c r="E29" s="107">
        <v>120000000</v>
      </c>
      <c r="F29" s="107">
        <v>120000000</v>
      </c>
      <c r="G29" s="107">
        <v>120000000</v>
      </c>
      <c r="H29" s="178"/>
      <c r="I29" s="178"/>
      <c r="J29" s="178"/>
      <c r="K29" s="178"/>
      <c r="L29" s="178"/>
      <c r="M29" s="178"/>
      <c r="N29" s="142">
        <f t="shared" si="0"/>
        <v>480000000</v>
      </c>
      <c r="O29" s="87"/>
      <c r="R29" s="86"/>
    </row>
    <row r="30" spans="1:18" ht="24" x14ac:dyDescent="0.25">
      <c r="A30" s="279"/>
      <c r="B30" s="140">
        <v>28</v>
      </c>
      <c r="C30" s="189" t="str">
        <f>'Resumen Totales'!B41</f>
        <v>Proyecto de Delimitación Física de las áreas de recarga de Acuíferos. 4 años</v>
      </c>
      <c r="D30" s="107">
        <v>1150000000</v>
      </c>
      <c r="E30" s="107">
        <v>1150000000</v>
      </c>
      <c r="F30" s="107">
        <v>1150000000</v>
      </c>
      <c r="G30" s="107">
        <v>1150000000</v>
      </c>
      <c r="H30" s="178"/>
      <c r="I30" s="178"/>
      <c r="J30" s="178"/>
      <c r="K30" s="178"/>
      <c r="L30" s="178"/>
      <c r="M30" s="178"/>
      <c r="N30" s="142">
        <f t="shared" si="0"/>
        <v>4600000000</v>
      </c>
      <c r="O30" s="87"/>
    </row>
    <row r="31" spans="1:18" ht="24" x14ac:dyDescent="0.25">
      <c r="A31" s="279" t="s">
        <v>354</v>
      </c>
      <c r="B31" s="140">
        <v>29</v>
      </c>
      <c r="C31" s="141" t="str">
        <f>'Resumen Totales'!B43</f>
        <v>Proyecto de  Fortalecimiento de redes de monitoreo de la calidad del agua. 2 años</v>
      </c>
      <c r="D31" s="107">
        <v>560000000</v>
      </c>
      <c r="E31" s="107">
        <v>560000000</v>
      </c>
      <c r="F31" s="178"/>
      <c r="G31" s="178"/>
      <c r="H31" s="178"/>
      <c r="I31" s="178"/>
      <c r="J31" s="178"/>
      <c r="K31" s="178"/>
      <c r="L31" s="178"/>
      <c r="M31" s="178"/>
      <c r="N31" s="142">
        <f t="shared" si="0"/>
        <v>1120000000</v>
      </c>
      <c r="O31" s="87"/>
    </row>
    <row r="32" spans="1:18" ht="36" x14ac:dyDescent="0.25">
      <c r="A32" s="279"/>
      <c r="B32" s="140">
        <v>30</v>
      </c>
      <c r="C32" s="184" t="str">
        <f>'Resumen Totales'!B44</f>
        <v>Proyecto de Instrumentación de cuencas para manejo y aprovechamiento controlado del recurso hídrico superficial y subterráneo. 4 años</v>
      </c>
      <c r="D32" s="107">
        <v>75000000</v>
      </c>
      <c r="E32" s="107">
        <v>75000000</v>
      </c>
      <c r="F32" s="107">
        <v>75000000</v>
      </c>
      <c r="G32" s="107">
        <v>75000000</v>
      </c>
      <c r="H32" s="178"/>
      <c r="I32" s="178"/>
      <c r="J32" s="178"/>
      <c r="K32" s="178"/>
      <c r="L32" s="178"/>
      <c r="M32" s="178"/>
      <c r="N32" s="142">
        <f t="shared" si="0"/>
        <v>300000000</v>
      </c>
      <c r="O32" s="87"/>
      <c r="P32" s="86"/>
    </row>
    <row r="33" spans="1:18" x14ac:dyDescent="0.25">
      <c r="A33" s="278" t="s">
        <v>17</v>
      </c>
      <c r="B33" s="278"/>
      <c r="C33" s="278"/>
      <c r="D33" s="145">
        <f>SUM(D3:D32)</f>
        <v>15760421200</v>
      </c>
      <c r="E33" s="145">
        <f t="shared" ref="E33:M33" si="1">SUM(E3:E32)</f>
        <v>13536070200</v>
      </c>
      <c r="F33" s="145">
        <f t="shared" si="1"/>
        <v>9345695200</v>
      </c>
      <c r="G33" s="145">
        <f t="shared" si="1"/>
        <v>9345695200</v>
      </c>
      <c r="H33" s="145">
        <f t="shared" si="1"/>
        <v>1743195200</v>
      </c>
      <c r="I33" s="145">
        <f t="shared" si="1"/>
        <v>1537951000</v>
      </c>
      <c r="J33" s="145">
        <f t="shared" si="1"/>
        <v>1537951000</v>
      </c>
      <c r="K33" s="145">
        <f t="shared" si="1"/>
        <v>1537951000</v>
      </c>
      <c r="L33" s="145">
        <f t="shared" si="1"/>
        <v>1412951000</v>
      </c>
      <c r="M33" s="145">
        <f t="shared" si="1"/>
        <v>1412951000</v>
      </c>
      <c r="N33" s="145">
        <f>SUM(N3:N32)</f>
        <v>57170832000</v>
      </c>
      <c r="O33" s="87"/>
      <c r="R33" s="86"/>
    </row>
    <row r="34" spans="1:18" x14ac:dyDescent="0.25">
      <c r="A34" s="278" t="s">
        <v>19</v>
      </c>
      <c r="B34" s="278"/>
      <c r="C34" s="278"/>
      <c r="D34" s="179">
        <f>(D33/$N$33)</f>
        <v>0.27567241281358296</v>
      </c>
      <c r="E34" s="179">
        <f t="shared" ref="E34:M34" si="2">(E33/$N$33)</f>
        <v>0.23676531767108094</v>
      </c>
      <c r="F34" s="179">
        <f t="shared" si="2"/>
        <v>0.16346963780411661</v>
      </c>
      <c r="G34" s="179">
        <f t="shared" si="2"/>
        <v>0.16346963780411661</v>
      </c>
      <c r="H34" s="179">
        <f t="shared" si="2"/>
        <v>3.0490988831507648E-2</v>
      </c>
      <c r="I34" s="179">
        <f t="shared" si="2"/>
        <v>2.6900972859726792E-2</v>
      </c>
      <c r="J34" s="179">
        <f t="shared" si="2"/>
        <v>2.6900972859726792E-2</v>
      </c>
      <c r="K34" s="179">
        <f t="shared" si="2"/>
        <v>2.6900972859726792E-2</v>
      </c>
      <c r="L34" s="179">
        <f t="shared" si="2"/>
        <v>2.4714543248207408E-2</v>
      </c>
      <c r="M34" s="179">
        <f t="shared" si="2"/>
        <v>2.4714543248207408E-2</v>
      </c>
      <c r="N34" s="180">
        <f>(N33/$N$33)</f>
        <v>1</v>
      </c>
    </row>
    <row r="35" spans="1:18" x14ac:dyDescent="0.25">
      <c r="A35" s="104"/>
    </row>
    <row r="36" spans="1:18" x14ac:dyDescent="0.25">
      <c r="A36" s="104"/>
    </row>
    <row r="37" spans="1:18" x14ac:dyDescent="0.25">
      <c r="C37" s="271" t="s">
        <v>205</v>
      </c>
      <c r="D37" s="271"/>
      <c r="E37" s="271"/>
      <c r="F37" s="271"/>
      <c r="G37" s="271"/>
      <c r="H37" s="271"/>
      <c r="I37" s="271"/>
      <c r="J37" s="271"/>
      <c r="K37" s="271"/>
      <c r="L37" s="271"/>
      <c r="M37" s="271"/>
      <c r="N37" s="271"/>
    </row>
    <row r="38" spans="1:18" x14ac:dyDescent="0.25">
      <c r="C38" s="276" t="s">
        <v>299</v>
      </c>
      <c r="D38" s="277" t="s">
        <v>298</v>
      </c>
      <c r="E38" s="277"/>
      <c r="F38" s="277"/>
      <c r="G38" s="277"/>
      <c r="H38" s="277"/>
      <c r="I38" s="277"/>
      <c r="J38" s="277"/>
      <c r="K38" s="277"/>
      <c r="L38" s="277"/>
      <c r="M38" s="277"/>
      <c r="N38" s="277"/>
    </row>
    <row r="39" spans="1:18" x14ac:dyDescent="0.25">
      <c r="C39" s="276"/>
      <c r="D39" s="169" t="s">
        <v>436</v>
      </c>
      <c r="E39" s="169" t="s">
        <v>437</v>
      </c>
      <c r="F39" s="169" t="s">
        <v>438</v>
      </c>
      <c r="G39" s="169" t="s">
        <v>439</v>
      </c>
      <c r="H39" s="169" t="s">
        <v>440</v>
      </c>
      <c r="I39" s="169" t="s">
        <v>441</v>
      </c>
      <c r="J39" s="169" t="s">
        <v>442</v>
      </c>
      <c r="K39" s="169" t="s">
        <v>443</v>
      </c>
      <c r="L39" s="169" t="s">
        <v>444</v>
      </c>
      <c r="M39" s="169" t="s">
        <v>445</v>
      </c>
      <c r="N39" s="105" t="s">
        <v>17</v>
      </c>
    </row>
    <row r="40" spans="1:18" x14ac:dyDescent="0.25">
      <c r="A40" s="121">
        <f>'Resumen Totales'!N4</f>
        <v>0.7008681367766717</v>
      </c>
      <c r="C40" s="95" t="s">
        <v>6</v>
      </c>
      <c r="D40" s="96">
        <f>D33*$A$40</f>
        <v>11045977041.259556</v>
      </c>
      <c r="E40" s="96">
        <f>E33*$A$40</f>
        <v>9487000300.3522301</v>
      </c>
      <c r="F40" s="96">
        <f>F33*$A$40</f>
        <v>6550099981.7066841</v>
      </c>
      <c r="G40" s="96">
        <f>G33*$A$40</f>
        <v>6550099981.7066841</v>
      </c>
      <c r="H40" s="96">
        <f t="shared" ref="H40:J40" si="3">H33*$A$40</f>
        <v>1221749971.8620377</v>
      </c>
      <c r="I40" s="96">
        <f t="shared" si="3"/>
        <v>1077900851.8238189</v>
      </c>
      <c r="J40" s="96">
        <f t="shared" si="3"/>
        <v>1077900851.8238189</v>
      </c>
      <c r="K40" s="96">
        <f>K33*$A$40</f>
        <v>1077900851.8238189</v>
      </c>
      <c r="L40" s="96">
        <f>L33*$A$40</f>
        <v>990292334.72673512</v>
      </c>
      <c r="M40" s="96">
        <f>M33*$A$40</f>
        <v>990292334.72673512</v>
      </c>
      <c r="N40" s="122">
        <f>SUM(D40:M40)</f>
        <v>40069214501.812134</v>
      </c>
    </row>
    <row r="41" spans="1:18" x14ac:dyDescent="0.25">
      <c r="A41" s="121">
        <f>'Resumen Totales'!N5</f>
        <v>0</v>
      </c>
      <c r="C41" s="95" t="s">
        <v>7</v>
      </c>
      <c r="D41" s="96"/>
      <c r="E41" s="96"/>
      <c r="F41" s="96"/>
      <c r="G41" s="96"/>
      <c r="H41" s="96"/>
      <c r="I41" s="96"/>
      <c r="J41" s="96"/>
      <c r="K41" s="96"/>
      <c r="L41" s="96"/>
      <c r="M41" s="96"/>
      <c r="N41" s="122"/>
    </row>
    <row r="42" spans="1:18" x14ac:dyDescent="0.25">
      <c r="A42" s="121">
        <f>'Resumen Totales'!N6</f>
        <v>0.29067689894444093</v>
      </c>
      <c r="C42" s="95" t="s">
        <v>8</v>
      </c>
      <c r="D42" s="96">
        <f>D33*$A$42</f>
        <v>4581190360.4742241</v>
      </c>
      <c r="E42" s="96">
        <f t="shared" ref="E42:K42" si="4">E33*$A$42</f>
        <v>3934622909.6302586</v>
      </c>
      <c r="F42" s="96">
        <f>F33*$A$42</f>
        <v>2716577699.2159467</v>
      </c>
      <c r="G42" s="96">
        <f t="shared" si="4"/>
        <v>2716577699.2159467</v>
      </c>
      <c r="H42" s="96">
        <f t="shared" si="4"/>
        <v>506706574.99083447</v>
      </c>
      <c r="I42" s="96">
        <f t="shared" si="4"/>
        <v>447046827.40850186</v>
      </c>
      <c r="J42" s="96">
        <f t="shared" si="4"/>
        <v>447046827.40850186</v>
      </c>
      <c r="K42" s="96">
        <f t="shared" si="4"/>
        <v>447046827.40850186</v>
      </c>
      <c r="L42" s="96">
        <f>L33*$A$42</f>
        <v>410712215.04044676</v>
      </c>
      <c r="M42" s="96">
        <f>M33*$A$42</f>
        <v>410712215.04044676</v>
      </c>
      <c r="N42" s="122">
        <f t="shared" ref="N42:N45" si="5">SUM(D42:M42)</f>
        <v>16618240155.833612</v>
      </c>
    </row>
    <row r="43" spans="1:18" x14ac:dyDescent="0.25">
      <c r="A43" s="121">
        <f>'Resumen Totales'!N7</f>
        <v>8.4549642788873409E-3</v>
      </c>
      <c r="C43" s="202" t="s">
        <v>465</v>
      </c>
      <c r="D43" s="96">
        <f>D33*$A$43</f>
        <v>133253798.26621877</v>
      </c>
      <c r="E43" s="96">
        <f t="shared" ref="E43:L43" si="6">E33*$A$43</f>
        <v>114446990.01751143</v>
      </c>
      <c r="F43" s="96">
        <f>F33*$A$43</f>
        <v>79017519.077368885</v>
      </c>
      <c r="G43" s="96">
        <f t="shared" si="6"/>
        <v>79017519.077368885</v>
      </c>
      <c r="H43" s="96">
        <f t="shared" si="6"/>
        <v>14738653.147127874</v>
      </c>
      <c r="I43" s="96">
        <f t="shared" si="6"/>
        <v>13003320.767679065</v>
      </c>
      <c r="J43" s="96">
        <f t="shared" si="6"/>
        <v>13003320.767679065</v>
      </c>
      <c r="K43" s="96">
        <f t="shared" si="6"/>
        <v>13003320.767679065</v>
      </c>
      <c r="L43" s="96">
        <f t="shared" si="6"/>
        <v>11946450.232818147</v>
      </c>
      <c r="M43" s="96">
        <f t="shared" ref="M43" si="7">M33*$A$43</f>
        <v>11946450.232818147</v>
      </c>
      <c r="N43" s="122">
        <f t="shared" si="5"/>
        <v>483377342.35426939</v>
      </c>
    </row>
    <row r="44" spans="1:18" x14ac:dyDescent="0.25">
      <c r="A44" s="121">
        <f>'Resumen Totales'!N8</f>
        <v>0</v>
      </c>
      <c r="C44" s="95" t="s">
        <v>30</v>
      </c>
      <c r="D44" s="96"/>
      <c r="E44" s="96"/>
      <c r="F44" s="96"/>
      <c r="G44" s="96"/>
      <c r="H44" s="96"/>
      <c r="I44" s="96"/>
      <c r="J44" s="96"/>
      <c r="K44" s="96"/>
      <c r="L44" s="96"/>
      <c r="M44" s="96"/>
      <c r="N44" s="122"/>
    </row>
    <row r="45" spans="1:18" x14ac:dyDescent="0.25">
      <c r="C45" s="100" t="s">
        <v>17</v>
      </c>
      <c r="D45" s="102">
        <f>SUM(D40:D44)</f>
        <v>15760421199.999998</v>
      </c>
      <c r="E45" s="102">
        <f t="shared" ref="E45:M45" si="8">SUM(E40:E44)</f>
        <v>13536070200</v>
      </c>
      <c r="F45" s="102">
        <f>SUM(F40:F44)</f>
        <v>9345695200</v>
      </c>
      <c r="G45" s="102">
        <f t="shared" si="8"/>
        <v>9345695200</v>
      </c>
      <c r="H45" s="102">
        <f t="shared" si="8"/>
        <v>1743195200</v>
      </c>
      <c r="I45" s="102">
        <f t="shared" si="8"/>
        <v>1537950999.9999998</v>
      </c>
      <c r="J45" s="102">
        <f t="shared" si="8"/>
        <v>1537950999.9999998</v>
      </c>
      <c r="K45" s="102">
        <f t="shared" si="8"/>
        <v>1537950999.9999998</v>
      </c>
      <c r="L45" s="102">
        <f t="shared" si="8"/>
        <v>1412951000</v>
      </c>
      <c r="M45" s="102">
        <f t="shared" si="8"/>
        <v>1412951000</v>
      </c>
      <c r="N45" s="122">
        <f t="shared" si="5"/>
        <v>57170832000</v>
      </c>
    </row>
    <row r="46" spans="1:18" x14ac:dyDescent="0.25">
      <c r="C46" s="119" t="s">
        <v>19</v>
      </c>
      <c r="D46" s="123">
        <f t="shared" ref="D46:J46" si="9">D45/$N$45</f>
        <v>0.27567241281358296</v>
      </c>
      <c r="E46" s="123">
        <f t="shared" si="9"/>
        <v>0.23676531767108094</v>
      </c>
      <c r="F46" s="123">
        <f t="shared" si="9"/>
        <v>0.16346963780411661</v>
      </c>
      <c r="G46" s="123">
        <f t="shared" si="9"/>
        <v>0.16346963780411661</v>
      </c>
      <c r="H46" s="123">
        <f t="shared" si="9"/>
        <v>3.0490988831507648E-2</v>
      </c>
      <c r="I46" s="123">
        <f t="shared" si="9"/>
        <v>2.6900972859726788E-2</v>
      </c>
      <c r="J46" s="123">
        <f t="shared" si="9"/>
        <v>2.6900972859726788E-2</v>
      </c>
      <c r="K46" s="123">
        <f>K45/$N$45</f>
        <v>2.6900972859726788E-2</v>
      </c>
      <c r="L46" s="123">
        <f>L45/$N$45</f>
        <v>2.4714543248207408E-2</v>
      </c>
      <c r="M46" s="123">
        <f>M45/$N$45</f>
        <v>2.4714543248207408E-2</v>
      </c>
      <c r="N46" s="124">
        <f>N45/$N$45</f>
        <v>1</v>
      </c>
      <c r="O46" s="84"/>
    </row>
    <row r="50" spans="3:8" x14ac:dyDescent="0.25">
      <c r="C50" s="120"/>
    </row>
    <row r="59" spans="3:8" x14ac:dyDescent="0.25">
      <c r="C59" s="108"/>
      <c r="D59" s="108"/>
      <c r="E59" s="108"/>
      <c r="F59" s="108"/>
      <c r="G59" s="108"/>
      <c r="H59" s="108"/>
    </row>
    <row r="60" spans="3:8" x14ac:dyDescent="0.25">
      <c r="C60" s="108"/>
      <c r="D60" s="114"/>
      <c r="E60" s="114"/>
      <c r="F60" s="114"/>
      <c r="G60" s="108"/>
      <c r="H60" s="108"/>
    </row>
    <row r="61" spans="3:8" x14ac:dyDescent="0.25">
      <c r="C61" s="108"/>
      <c r="D61" s="109"/>
      <c r="E61" s="109"/>
      <c r="F61" s="109"/>
      <c r="G61" s="108"/>
      <c r="H61" s="108"/>
    </row>
    <row r="62" spans="3:8" x14ac:dyDescent="0.25">
      <c r="C62" s="108"/>
      <c r="D62" s="106"/>
      <c r="E62" s="106"/>
      <c r="F62" s="110"/>
      <c r="G62" s="108"/>
      <c r="H62" s="108"/>
    </row>
    <row r="63" spans="3:8" x14ac:dyDescent="0.25">
      <c r="C63" s="108"/>
      <c r="D63" s="106"/>
      <c r="E63" s="106"/>
      <c r="F63" s="106"/>
      <c r="G63" s="108"/>
      <c r="H63" s="108"/>
    </row>
    <row r="64" spans="3:8" x14ac:dyDescent="0.25">
      <c r="C64" s="108"/>
      <c r="D64" s="111"/>
      <c r="E64" s="111"/>
      <c r="F64" s="111"/>
      <c r="G64" s="108"/>
      <c r="H64" s="108"/>
    </row>
    <row r="65" spans="3:8" x14ac:dyDescent="0.25">
      <c r="C65" s="108"/>
      <c r="D65" s="109"/>
      <c r="E65" s="109"/>
      <c r="F65" s="109"/>
      <c r="G65" s="108"/>
      <c r="H65" s="108"/>
    </row>
    <row r="66" spans="3:8" x14ac:dyDescent="0.25">
      <c r="C66" s="108"/>
      <c r="D66" s="108"/>
      <c r="E66" s="108"/>
      <c r="F66" s="108"/>
      <c r="G66" s="108"/>
      <c r="H66" s="108"/>
    </row>
    <row r="67" spans="3:8" x14ac:dyDescent="0.25">
      <c r="C67" s="108"/>
      <c r="D67" s="108"/>
      <c r="E67" s="108"/>
      <c r="F67" s="108"/>
      <c r="G67" s="108"/>
      <c r="H67" s="108"/>
    </row>
    <row r="68" spans="3:8" x14ac:dyDescent="0.25">
      <c r="C68" s="108"/>
      <c r="D68" s="108"/>
      <c r="E68" s="108"/>
      <c r="F68" s="108"/>
      <c r="G68" s="108"/>
      <c r="H68" s="108"/>
    </row>
    <row r="69" spans="3:8" x14ac:dyDescent="0.25">
      <c r="C69" s="108"/>
      <c r="D69" s="108"/>
      <c r="E69" s="108"/>
      <c r="F69" s="108"/>
      <c r="G69" s="108"/>
      <c r="H69" s="108"/>
    </row>
    <row r="70" spans="3:8" x14ac:dyDescent="0.25">
      <c r="C70" s="108"/>
      <c r="D70" s="108"/>
      <c r="E70" s="108"/>
      <c r="F70" s="108"/>
      <c r="G70" s="108"/>
      <c r="H70" s="108"/>
    </row>
    <row r="71" spans="3:8" x14ac:dyDescent="0.25">
      <c r="C71" s="108"/>
      <c r="D71" s="108"/>
      <c r="E71" s="108"/>
      <c r="F71" s="108"/>
      <c r="G71" s="108"/>
      <c r="H71" s="108"/>
    </row>
    <row r="72" spans="3:8" x14ac:dyDescent="0.25">
      <c r="C72" s="108"/>
      <c r="D72" s="108"/>
      <c r="E72" s="108"/>
      <c r="F72" s="108"/>
      <c r="G72" s="108"/>
      <c r="H72" s="108"/>
    </row>
    <row r="73" spans="3:8" x14ac:dyDescent="0.25">
      <c r="C73" s="108"/>
      <c r="D73" s="109"/>
      <c r="E73" s="109"/>
      <c r="F73" s="109"/>
      <c r="G73" s="108"/>
      <c r="H73" s="108"/>
    </row>
    <row r="74" spans="3:8" x14ac:dyDescent="0.25">
      <c r="C74" s="108"/>
      <c r="D74" s="109"/>
      <c r="E74" s="109"/>
      <c r="F74" s="109"/>
      <c r="G74" s="108"/>
      <c r="H74" s="108"/>
    </row>
    <row r="75" spans="3:8" x14ac:dyDescent="0.25">
      <c r="C75" s="108"/>
      <c r="D75" s="106"/>
      <c r="E75" s="106"/>
      <c r="F75" s="110"/>
      <c r="G75" s="108"/>
      <c r="H75" s="108"/>
    </row>
    <row r="76" spans="3:8" x14ac:dyDescent="0.25">
      <c r="C76" s="108"/>
      <c r="D76" s="108"/>
      <c r="E76" s="108"/>
      <c r="F76" s="112"/>
      <c r="G76" s="108"/>
      <c r="H76" s="108"/>
    </row>
    <row r="77" spans="3:8" x14ac:dyDescent="0.25">
      <c r="C77" s="108"/>
      <c r="D77" s="108"/>
      <c r="E77" s="108"/>
      <c r="F77" s="108"/>
      <c r="G77" s="108"/>
      <c r="H77" s="108"/>
    </row>
    <row r="78" spans="3:8" x14ac:dyDescent="0.25">
      <c r="C78" s="108"/>
      <c r="D78" s="108"/>
      <c r="E78" s="108"/>
      <c r="F78" s="108"/>
      <c r="G78" s="108"/>
      <c r="H78" s="108"/>
    </row>
    <row r="79" spans="3:8" x14ac:dyDescent="0.25">
      <c r="C79" s="108"/>
      <c r="D79" s="108"/>
      <c r="E79" s="108"/>
      <c r="F79" s="108"/>
      <c r="G79" s="108"/>
      <c r="H79" s="108"/>
    </row>
    <row r="80" spans="3:8" x14ac:dyDescent="0.25">
      <c r="C80" s="108"/>
      <c r="D80" s="108"/>
      <c r="E80" s="108"/>
      <c r="F80" s="108"/>
      <c r="G80" s="108"/>
      <c r="H80" s="108"/>
    </row>
    <row r="81" spans="3:8" x14ac:dyDescent="0.25">
      <c r="C81" s="108"/>
      <c r="D81" s="108"/>
      <c r="E81" s="113"/>
      <c r="F81" s="113"/>
      <c r="G81" s="108"/>
      <c r="H81" s="108"/>
    </row>
    <row r="82" spans="3:8" x14ac:dyDescent="0.25">
      <c r="C82" s="108"/>
      <c r="D82" s="108"/>
      <c r="E82" s="113"/>
      <c r="F82" s="113"/>
      <c r="G82" s="108"/>
      <c r="H82" s="108"/>
    </row>
    <row r="83" spans="3:8" x14ac:dyDescent="0.25">
      <c r="C83" s="108"/>
      <c r="D83" s="108"/>
      <c r="E83" s="113"/>
      <c r="F83" s="113"/>
      <c r="G83" s="108"/>
      <c r="H83" s="108"/>
    </row>
    <row r="84" spans="3:8" x14ac:dyDescent="0.25">
      <c r="C84" s="108"/>
      <c r="D84" s="108"/>
      <c r="E84" s="113"/>
      <c r="F84" s="113"/>
      <c r="G84" s="108"/>
      <c r="H84" s="108"/>
    </row>
    <row r="85" spans="3:8" x14ac:dyDescent="0.25">
      <c r="C85" s="108"/>
      <c r="D85" s="108"/>
      <c r="E85" s="113"/>
      <c r="F85" s="113"/>
      <c r="G85" s="108"/>
      <c r="H85" s="108"/>
    </row>
    <row r="86" spans="3:8" x14ac:dyDescent="0.25">
      <c r="C86" s="108"/>
      <c r="D86" s="108"/>
      <c r="E86" s="113"/>
      <c r="F86" s="113"/>
      <c r="G86" s="108"/>
      <c r="H86" s="108"/>
    </row>
    <row r="87" spans="3:8" x14ac:dyDescent="0.25">
      <c r="C87" s="108"/>
      <c r="D87" s="108"/>
      <c r="E87" s="113"/>
      <c r="F87" s="113"/>
      <c r="G87" s="108"/>
      <c r="H87" s="108"/>
    </row>
    <row r="88" spans="3:8" x14ac:dyDescent="0.25">
      <c r="C88" s="108"/>
      <c r="D88" s="108"/>
      <c r="E88" s="113"/>
      <c r="F88" s="113"/>
      <c r="G88" s="108"/>
      <c r="H88" s="108"/>
    </row>
    <row r="89" spans="3:8" x14ac:dyDescent="0.25">
      <c r="C89" s="108"/>
      <c r="D89" s="108"/>
      <c r="E89" s="113"/>
      <c r="F89" s="113"/>
      <c r="G89" s="108"/>
      <c r="H89" s="108"/>
    </row>
    <row r="90" spans="3:8" x14ac:dyDescent="0.25">
      <c r="C90" s="108"/>
      <c r="D90" s="108"/>
      <c r="E90" s="108"/>
      <c r="F90" s="113"/>
      <c r="G90" s="108"/>
      <c r="H90" s="108"/>
    </row>
    <row r="91" spans="3:8" x14ac:dyDescent="0.25">
      <c r="C91" s="108"/>
      <c r="D91" s="108"/>
      <c r="E91" s="108"/>
      <c r="F91" s="108"/>
      <c r="G91" s="108"/>
      <c r="H91" s="108"/>
    </row>
    <row r="92" spans="3:8" x14ac:dyDescent="0.25">
      <c r="C92" s="108"/>
      <c r="D92" s="108"/>
      <c r="E92" s="108"/>
      <c r="F92" s="108"/>
      <c r="G92" s="108"/>
      <c r="H92" s="108"/>
    </row>
    <row r="93" spans="3:8" x14ac:dyDescent="0.25">
      <c r="C93" s="108"/>
      <c r="D93" s="108"/>
      <c r="E93" s="108"/>
      <c r="F93" s="108"/>
      <c r="G93" s="108"/>
      <c r="H93" s="108"/>
    </row>
  </sheetData>
  <mergeCells count="19">
    <mergeCell ref="N1:N2"/>
    <mergeCell ref="A1:A2"/>
    <mergeCell ref="B1:B2"/>
    <mergeCell ref="C1:C2"/>
    <mergeCell ref="A33:C33"/>
    <mergeCell ref="A29:A30"/>
    <mergeCell ref="A31:A32"/>
    <mergeCell ref="D1:L1"/>
    <mergeCell ref="A7:A8"/>
    <mergeCell ref="A26:A28"/>
    <mergeCell ref="C38:C39"/>
    <mergeCell ref="C37:N37"/>
    <mergeCell ref="D38:N38"/>
    <mergeCell ref="A34:C34"/>
    <mergeCell ref="A4:A6"/>
    <mergeCell ref="A10:A13"/>
    <mergeCell ref="A14:A17"/>
    <mergeCell ref="A18:A20"/>
    <mergeCell ref="A21:A25"/>
  </mergeCells>
  <pageMargins left="0.75" right="0.75" top="1" bottom="1" header="0" footer="0"/>
  <pageSetup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9"/>
  <sheetViews>
    <sheetView tabSelected="1" zoomScale="10" zoomScaleNormal="10" workbookViewId="0">
      <pane ySplit="1" topLeftCell="A2" activePane="bottomLeft" state="frozen"/>
      <selection pane="bottomLeft" activeCell="R50" sqref="R50:R54"/>
    </sheetView>
  </sheetViews>
  <sheetFormatPr baseColWidth="10" defaultRowHeight="15" x14ac:dyDescent="0.25"/>
  <cols>
    <col min="1" max="1" width="7.140625" customWidth="1"/>
    <col min="2" max="2" width="43.140625" customWidth="1"/>
    <col min="3" max="3" width="67.5703125" customWidth="1"/>
    <col min="4" max="4" width="46.5703125" customWidth="1"/>
    <col min="5" max="5" width="42.5703125" customWidth="1"/>
    <col min="6" max="6" width="35.28515625" customWidth="1"/>
    <col min="7" max="7" width="86.140625" customWidth="1"/>
    <col min="10" max="10" width="6.42578125" customWidth="1"/>
    <col min="11" max="11" width="21.42578125" customWidth="1"/>
    <col min="12" max="12" width="23.140625" customWidth="1"/>
    <col min="13" max="13" width="20.7109375" customWidth="1"/>
    <col min="14" max="14" width="19.85546875" customWidth="1"/>
    <col min="15" max="15" width="22.28515625" customWidth="1"/>
    <col min="16" max="16" width="26.140625" customWidth="1"/>
    <col min="17" max="17" width="25.85546875" customWidth="1"/>
    <col min="18" max="18" width="35" customWidth="1"/>
    <col min="19" max="19" width="34.85546875" customWidth="1"/>
    <col min="20" max="20" width="17.42578125" style="85" customWidth="1"/>
    <col min="21" max="21" width="28.5703125" style="115" customWidth="1"/>
    <col min="22" max="22" width="23.28515625" style="85" customWidth="1"/>
  </cols>
  <sheetData>
    <row r="1" spans="1:22" ht="36.75" customHeight="1" x14ac:dyDescent="0.25">
      <c r="A1" s="316" t="s">
        <v>289</v>
      </c>
      <c r="B1" s="316"/>
      <c r="C1" s="316"/>
      <c r="D1" s="316"/>
      <c r="E1" s="316"/>
      <c r="F1" s="316" t="s">
        <v>288</v>
      </c>
      <c r="G1" s="316"/>
      <c r="H1" s="217"/>
      <c r="I1" s="217"/>
      <c r="J1" s="218" t="s">
        <v>264</v>
      </c>
      <c r="K1" s="218" t="s">
        <v>287</v>
      </c>
      <c r="L1" s="218" t="s">
        <v>286</v>
      </c>
      <c r="M1" s="316" t="s">
        <v>285</v>
      </c>
      <c r="N1" s="316"/>
      <c r="O1" s="316"/>
      <c r="P1" s="218" t="s">
        <v>459</v>
      </c>
      <c r="Q1" s="219" t="s">
        <v>284</v>
      </c>
      <c r="R1" s="218" t="s">
        <v>283</v>
      </c>
      <c r="S1" s="218" t="s">
        <v>282</v>
      </c>
      <c r="T1" s="220" t="s">
        <v>281</v>
      </c>
      <c r="U1" s="221" t="s">
        <v>280</v>
      </c>
      <c r="V1" s="222" t="s">
        <v>279</v>
      </c>
    </row>
    <row r="2" spans="1:22" x14ac:dyDescent="0.25">
      <c r="B2" s="117"/>
      <c r="C2" s="118"/>
    </row>
    <row r="3" spans="1:22" ht="23.25" customHeight="1" x14ac:dyDescent="0.25">
      <c r="A3" s="317" t="s">
        <v>278</v>
      </c>
      <c r="B3" s="203" t="s">
        <v>277</v>
      </c>
      <c r="C3" s="295" t="s">
        <v>214</v>
      </c>
      <c r="D3" s="295" t="s">
        <v>276</v>
      </c>
      <c r="E3" s="295" t="s">
        <v>212</v>
      </c>
      <c r="F3" s="295" t="s">
        <v>211</v>
      </c>
      <c r="G3" s="295" t="s">
        <v>210</v>
      </c>
    </row>
    <row r="4" spans="1:22" ht="72" customHeight="1" x14ac:dyDescent="0.25">
      <c r="A4" s="317"/>
      <c r="B4" s="203" t="s">
        <v>275</v>
      </c>
      <c r="C4" s="295"/>
      <c r="D4" s="295"/>
      <c r="E4" s="295"/>
      <c r="F4" s="295"/>
      <c r="G4" s="295"/>
    </row>
    <row r="5" spans="1:22" ht="99.75" customHeight="1" x14ac:dyDescent="0.25">
      <c r="A5" s="317"/>
      <c r="B5" s="293" t="s">
        <v>274</v>
      </c>
      <c r="C5" s="296" t="s">
        <v>555</v>
      </c>
      <c r="D5" s="296" t="s">
        <v>553</v>
      </c>
      <c r="E5" s="296" t="s">
        <v>554</v>
      </c>
      <c r="F5" s="204" t="s">
        <v>247</v>
      </c>
      <c r="G5" s="204" t="s">
        <v>466</v>
      </c>
    </row>
    <row r="6" spans="1:22" ht="256.5" customHeight="1" x14ac:dyDescent="0.25">
      <c r="A6" s="317"/>
      <c r="B6" s="293"/>
      <c r="C6" s="296"/>
      <c r="D6" s="296"/>
      <c r="E6" s="296"/>
      <c r="F6" s="204" t="s">
        <v>273</v>
      </c>
      <c r="G6" s="204" t="s">
        <v>467</v>
      </c>
    </row>
    <row r="7" spans="1:22" ht="146.25" customHeight="1" x14ac:dyDescent="0.25">
      <c r="A7" s="317"/>
      <c r="B7" s="293"/>
      <c r="C7" s="296"/>
      <c r="D7" s="296"/>
      <c r="E7" s="296"/>
      <c r="F7" s="204" t="s">
        <v>450</v>
      </c>
      <c r="G7" s="204" t="s">
        <v>468</v>
      </c>
    </row>
    <row r="8" spans="1:22" ht="126" customHeight="1" x14ac:dyDescent="0.25">
      <c r="A8" s="317"/>
      <c r="B8" s="293"/>
      <c r="C8" s="296"/>
      <c r="D8" s="296"/>
      <c r="E8" s="296"/>
      <c r="F8" s="204" t="s">
        <v>207</v>
      </c>
      <c r="G8" s="204" t="s">
        <v>206</v>
      </c>
    </row>
    <row r="9" spans="1:22" ht="29.25" customHeight="1" x14ac:dyDescent="0.25">
      <c r="A9" s="317"/>
      <c r="B9" s="291" t="s">
        <v>272</v>
      </c>
      <c r="C9" s="296" t="s">
        <v>271</v>
      </c>
      <c r="D9" s="296" t="s">
        <v>556</v>
      </c>
      <c r="E9" s="296" t="s">
        <v>557</v>
      </c>
      <c r="F9" s="293" t="s">
        <v>450</v>
      </c>
      <c r="G9" s="293" t="s">
        <v>468</v>
      </c>
    </row>
    <row r="10" spans="1:22" x14ac:dyDescent="0.25">
      <c r="A10" s="317"/>
      <c r="B10" s="291"/>
      <c r="C10" s="296"/>
      <c r="D10" s="296"/>
      <c r="E10" s="296"/>
      <c r="F10" s="293"/>
      <c r="G10" s="293"/>
    </row>
    <row r="11" spans="1:22" x14ac:dyDescent="0.25">
      <c r="A11" s="317"/>
      <c r="B11" s="291"/>
      <c r="C11" s="296"/>
      <c r="D11" s="296"/>
      <c r="E11" s="296"/>
      <c r="F11" s="293"/>
      <c r="G11" s="293"/>
    </row>
    <row r="12" spans="1:22" x14ac:dyDescent="0.25">
      <c r="A12" s="317"/>
      <c r="B12" s="291"/>
      <c r="C12" s="296"/>
      <c r="D12" s="296"/>
      <c r="E12" s="296"/>
      <c r="F12" s="293"/>
      <c r="G12" s="293"/>
    </row>
    <row r="13" spans="1:22" ht="48" customHeight="1" x14ac:dyDescent="0.25">
      <c r="A13" s="317"/>
      <c r="B13" s="291"/>
      <c r="C13" s="296"/>
      <c r="D13" s="296"/>
      <c r="E13" s="296"/>
      <c r="F13" s="293" t="s">
        <v>270</v>
      </c>
      <c r="G13" s="293" t="s">
        <v>266</v>
      </c>
    </row>
    <row r="14" spans="1:22" x14ac:dyDescent="0.25">
      <c r="A14" s="317"/>
      <c r="B14" s="291"/>
      <c r="C14" s="296"/>
      <c r="D14" s="296"/>
      <c r="E14" s="296"/>
      <c r="F14" s="293"/>
      <c r="G14" s="293"/>
    </row>
    <row r="15" spans="1:22" x14ac:dyDescent="0.25">
      <c r="A15" s="317"/>
      <c r="B15" s="291"/>
      <c r="C15" s="296"/>
      <c r="D15" s="296"/>
      <c r="E15" s="296"/>
      <c r="F15" s="293"/>
      <c r="G15" s="293"/>
    </row>
    <row r="16" spans="1:22" ht="199.5" customHeight="1" x14ac:dyDescent="0.25">
      <c r="A16" s="317"/>
      <c r="B16" s="291"/>
      <c r="C16" s="296"/>
      <c r="D16" s="296"/>
      <c r="E16" s="296"/>
      <c r="F16" s="293"/>
      <c r="G16" s="293"/>
    </row>
    <row r="17" spans="1:22" ht="29.25" customHeight="1" x14ac:dyDescent="0.25">
      <c r="A17" s="317"/>
      <c r="B17" s="291" t="s">
        <v>269</v>
      </c>
      <c r="C17" s="318" t="s">
        <v>558</v>
      </c>
      <c r="D17" s="293" t="s">
        <v>559</v>
      </c>
      <c r="E17" s="293" t="s">
        <v>560</v>
      </c>
      <c r="F17" s="293" t="s">
        <v>268</v>
      </c>
      <c r="G17" s="293" t="s">
        <v>469</v>
      </c>
    </row>
    <row r="18" spans="1:22" ht="81" customHeight="1" x14ac:dyDescent="0.25">
      <c r="A18" s="317"/>
      <c r="B18" s="291"/>
      <c r="C18" s="318"/>
      <c r="D18" s="293"/>
      <c r="E18" s="293"/>
      <c r="F18" s="293"/>
      <c r="G18" s="293"/>
    </row>
    <row r="19" spans="1:22" ht="202.5" customHeight="1" x14ac:dyDescent="0.25">
      <c r="A19" s="317"/>
      <c r="B19" s="291"/>
      <c r="C19" s="318"/>
      <c r="D19" s="293"/>
      <c r="E19" s="293"/>
      <c r="F19" s="204" t="s">
        <v>267</v>
      </c>
      <c r="G19" s="204" t="s">
        <v>266</v>
      </c>
    </row>
    <row r="20" spans="1:22" ht="27.75" customHeight="1" x14ac:dyDescent="0.25">
      <c r="B20" s="117"/>
      <c r="J20" s="226" t="s">
        <v>264</v>
      </c>
      <c r="K20" s="227" t="s">
        <v>181</v>
      </c>
      <c r="L20" s="227" t="s">
        <v>263</v>
      </c>
      <c r="M20" s="227" t="s">
        <v>262</v>
      </c>
      <c r="N20" s="227" t="s">
        <v>261</v>
      </c>
      <c r="O20" s="227" t="s">
        <v>260</v>
      </c>
      <c r="P20" s="227" t="s">
        <v>498</v>
      </c>
      <c r="Q20" s="227" t="s">
        <v>259</v>
      </c>
      <c r="R20" s="227" t="s">
        <v>258</v>
      </c>
      <c r="S20" s="227" t="s">
        <v>257</v>
      </c>
      <c r="T20" s="227" t="s">
        <v>256</v>
      </c>
      <c r="U20" s="228" t="s">
        <v>255</v>
      </c>
      <c r="V20" s="229" t="s">
        <v>297</v>
      </c>
    </row>
    <row r="21" spans="1:22" ht="144.75" customHeight="1" x14ac:dyDescent="0.25">
      <c r="A21" s="319" t="s">
        <v>265</v>
      </c>
      <c r="B21" s="295" t="s">
        <v>215</v>
      </c>
      <c r="C21" s="295" t="s">
        <v>214</v>
      </c>
      <c r="D21" s="295" t="s">
        <v>213</v>
      </c>
      <c r="E21" s="295" t="s">
        <v>212</v>
      </c>
      <c r="F21" s="295" t="s">
        <v>211</v>
      </c>
      <c r="G21" s="295" t="s">
        <v>210</v>
      </c>
      <c r="J21" s="289" t="s">
        <v>254</v>
      </c>
      <c r="K21" s="223" t="s">
        <v>499</v>
      </c>
      <c r="L21" s="223" t="s">
        <v>500</v>
      </c>
      <c r="M21" s="223" t="s">
        <v>253</v>
      </c>
      <c r="N21" s="223" t="s">
        <v>501</v>
      </c>
      <c r="O21" s="223" t="s">
        <v>502</v>
      </c>
      <c r="P21" s="287" t="s">
        <v>252</v>
      </c>
      <c r="Q21" s="280" t="s">
        <v>251</v>
      </c>
      <c r="R21" s="195" t="s">
        <v>290</v>
      </c>
      <c r="S21" s="197" t="s">
        <v>300</v>
      </c>
      <c r="T21" s="194" t="s">
        <v>223</v>
      </c>
      <c r="U21" s="172">
        <f>Flujos!N3</f>
        <v>300000000</v>
      </c>
      <c r="V21" s="199">
        <v>2</v>
      </c>
    </row>
    <row r="22" spans="1:22" ht="60" customHeight="1" x14ac:dyDescent="0.25">
      <c r="A22" s="320"/>
      <c r="B22" s="295"/>
      <c r="C22" s="295"/>
      <c r="D22" s="295"/>
      <c r="E22" s="295"/>
      <c r="F22" s="295"/>
      <c r="G22" s="295"/>
      <c r="J22" s="289"/>
      <c r="K22" s="285" t="s">
        <v>503</v>
      </c>
      <c r="L22" s="285" t="s">
        <v>504</v>
      </c>
      <c r="M22" s="285" t="s">
        <v>505</v>
      </c>
      <c r="N22" s="285" t="s">
        <v>504</v>
      </c>
      <c r="O22" s="285" t="s">
        <v>506</v>
      </c>
      <c r="P22" s="287"/>
      <c r="Q22" s="280"/>
      <c r="R22" s="280" t="s">
        <v>291</v>
      </c>
      <c r="S22" s="201" t="s">
        <v>292</v>
      </c>
      <c r="T22" s="194" t="s">
        <v>223</v>
      </c>
      <c r="U22" s="172">
        <f>Flujos!N4</f>
        <v>600000000</v>
      </c>
      <c r="V22" s="199">
        <v>4</v>
      </c>
    </row>
    <row r="23" spans="1:22" ht="72" customHeight="1" x14ac:dyDescent="0.25">
      <c r="A23" s="320"/>
      <c r="B23" s="295"/>
      <c r="C23" s="295"/>
      <c r="D23" s="295"/>
      <c r="E23" s="295"/>
      <c r="F23" s="295"/>
      <c r="G23" s="295"/>
      <c r="J23" s="289"/>
      <c r="K23" s="285"/>
      <c r="L23" s="285"/>
      <c r="M23" s="285"/>
      <c r="N23" s="285"/>
      <c r="O23" s="285"/>
      <c r="P23" s="287"/>
      <c r="Q23" s="280"/>
      <c r="R23" s="280"/>
      <c r="S23" s="201" t="s">
        <v>293</v>
      </c>
      <c r="T23" s="194" t="s">
        <v>223</v>
      </c>
      <c r="U23" s="172">
        <f>Flujos!N5</f>
        <v>410000000</v>
      </c>
      <c r="V23" s="199">
        <v>2</v>
      </c>
    </row>
    <row r="24" spans="1:22" ht="72" customHeight="1" x14ac:dyDescent="0.25">
      <c r="A24" s="320"/>
      <c r="B24" s="293" t="s">
        <v>250</v>
      </c>
      <c r="C24" s="293" t="s">
        <v>249</v>
      </c>
      <c r="D24" s="293" t="s">
        <v>561</v>
      </c>
      <c r="E24" s="293" t="s">
        <v>562</v>
      </c>
      <c r="F24" s="293" t="s">
        <v>450</v>
      </c>
      <c r="G24" s="293" t="s">
        <v>468</v>
      </c>
      <c r="J24" s="289"/>
      <c r="K24" s="285" t="s">
        <v>593</v>
      </c>
      <c r="L24" s="288" t="s">
        <v>594</v>
      </c>
      <c r="M24" s="285" t="s">
        <v>248</v>
      </c>
      <c r="N24" s="285" t="s">
        <v>507</v>
      </c>
      <c r="O24" s="285" t="s">
        <v>508</v>
      </c>
      <c r="P24" s="287"/>
      <c r="Q24" s="280"/>
      <c r="R24" s="280"/>
      <c r="S24" s="311" t="s">
        <v>460</v>
      </c>
      <c r="T24" s="282" t="s">
        <v>224</v>
      </c>
      <c r="U24" s="315">
        <f>Flujos!N6</f>
        <v>1650000000</v>
      </c>
      <c r="V24" s="284">
        <v>4</v>
      </c>
    </row>
    <row r="25" spans="1:22" x14ac:dyDescent="0.25">
      <c r="A25" s="320"/>
      <c r="B25" s="293"/>
      <c r="C25" s="293"/>
      <c r="D25" s="293"/>
      <c r="E25" s="293"/>
      <c r="F25" s="293"/>
      <c r="G25" s="293"/>
      <c r="J25" s="289"/>
      <c r="K25" s="285"/>
      <c r="L25" s="288"/>
      <c r="M25" s="285"/>
      <c r="N25" s="285"/>
      <c r="O25" s="285"/>
      <c r="P25" s="287"/>
      <c r="Q25" s="280"/>
      <c r="R25" s="280"/>
      <c r="S25" s="311"/>
      <c r="T25" s="282"/>
      <c r="U25" s="315"/>
      <c r="V25" s="284"/>
    </row>
    <row r="26" spans="1:22" x14ac:dyDescent="0.25">
      <c r="A26" s="320"/>
      <c r="B26" s="293"/>
      <c r="C26" s="293"/>
      <c r="D26" s="293"/>
      <c r="E26" s="293"/>
      <c r="F26" s="293"/>
      <c r="G26" s="293"/>
      <c r="J26" s="289"/>
      <c r="K26" s="285"/>
      <c r="L26" s="288"/>
      <c r="M26" s="285"/>
      <c r="N26" s="285"/>
      <c r="O26" s="285"/>
      <c r="P26" s="287"/>
      <c r="Q26" s="280"/>
      <c r="R26" s="280"/>
      <c r="S26" s="311"/>
      <c r="T26" s="282"/>
      <c r="U26" s="315"/>
      <c r="V26" s="284"/>
    </row>
    <row r="27" spans="1:22" ht="66" customHeight="1" x14ac:dyDescent="0.25">
      <c r="A27" s="320"/>
      <c r="B27" s="293"/>
      <c r="C27" s="293"/>
      <c r="D27" s="293"/>
      <c r="E27" s="293"/>
      <c r="F27" s="293"/>
      <c r="G27" s="293"/>
      <c r="J27" s="289" t="s">
        <v>221</v>
      </c>
      <c r="K27" s="307" t="s">
        <v>452</v>
      </c>
      <c r="L27" s="308" t="s">
        <v>453</v>
      </c>
      <c r="M27" s="308" t="s">
        <v>454</v>
      </c>
      <c r="N27" s="308" t="s">
        <v>455</v>
      </c>
      <c r="O27" s="312" t="s">
        <v>456</v>
      </c>
      <c r="P27" s="308" t="s">
        <v>457</v>
      </c>
      <c r="Q27" s="280" t="s">
        <v>246</v>
      </c>
      <c r="R27" s="280" t="s">
        <v>325</v>
      </c>
      <c r="S27" s="197" t="s">
        <v>294</v>
      </c>
      <c r="T27" s="194" t="s">
        <v>223</v>
      </c>
      <c r="U27" s="172">
        <f>Flujos!N7</f>
        <v>795000000</v>
      </c>
      <c r="V27" s="199">
        <v>2</v>
      </c>
    </row>
    <row r="28" spans="1:22" ht="282" customHeight="1" x14ac:dyDescent="0.25">
      <c r="A28" s="320"/>
      <c r="B28" s="293"/>
      <c r="C28" s="293"/>
      <c r="D28" s="293"/>
      <c r="E28" s="293"/>
      <c r="F28" s="204" t="s">
        <v>241</v>
      </c>
      <c r="G28" s="204" t="s">
        <v>584</v>
      </c>
      <c r="J28" s="289"/>
      <c r="K28" s="307"/>
      <c r="L28" s="308"/>
      <c r="M28" s="308"/>
      <c r="N28" s="308"/>
      <c r="O28" s="313"/>
      <c r="P28" s="308"/>
      <c r="Q28" s="280"/>
      <c r="R28" s="280"/>
      <c r="S28" s="197" t="s">
        <v>301</v>
      </c>
      <c r="T28" s="194" t="s">
        <v>223</v>
      </c>
      <c r="U28" s="172">
        <f>Flujos!N8</f>
        <v>300000000</v>
      </c>
      <c r="V28" s="199">
        <v>2</v>
      </c>
    </row>
    <row r="29" spans="1:22" ht="102.75" customHeight="1" x14ac:dyDescent="0.25">
      <c r="A29" s="320"/>
      <c r="B29" s="293"/>
      <c r="C29" s="293"/>
      <c r="D29" s="293"/>
      <c r="E29" s="293"/>
      <c r="F29" s="204" t="s">
        <v>245</v>
      </c>
      <c r="G29" s="204" t="s">
        <v>466</v>
      </c>
      <c r="J29" s="289"/>
      <c r="K29" s="307"/>
      <c r="L29" s="308"/>
      <c r="M29" s="308"/>
      <c r="N29" s="308"/>
      <c r="O29" s="313"/>
      <c r="P29" s="308"/>
      <c r="Q29" s="280"/>
      <c r="R29" s="280" t="s">
        <v>458</v>
      </c>
      <c r="S29" s="280" t="s">
        <v>302</v>
      </c>
      <c r="T29" s="282" t="s">
        <v>224</v>
      </c>
      <c r="U29" s="283">
        <f>Flujos!N9</f>
        <v>460000000</v>
      </c>
      <c r="V29" s="284">
        <v>2</v>
      </c>
    </row>
    <row r="30" spans="1:22" ht="63" customHeight="1" x14ac:dyDescent="0.25">
      <c r="A30" s="320"/>
      <c r="B30" s="293" t="s">
        <v>244</v>
      </c>
      <c r="C30" s="293" t="s">
        <v>563</v>
      </c>
      <c r="D30" s="293" t="s">
        <v>564</v>
      </c>
      <c r="E30" s="293" t="s">
        <v>565</v>
      </c>
      <c r="F30" s="293" t="s">
        <v>450</v>
      </c>
      <c r="G30" s="293" t="s">
        <v>468</v>
      </c>
      <c r="J30" s="289"/>
      <c r="K30" s="307"/>
      <c r="L30" s="308"/>
      <c r="M30" s="308"/>
      <c r="N30" s="308"/>
      <c r="O30" s="313"/>
      <c r="P30" s="308"/>
      <c r="Q30" s="280"/>
      <c r="R30" s="280"/>
      <c r="S30" s="280"/>
      <c r="T30" s="282"/>
      <c r="U30" s="283"/>
      <c r="V30" s="284"/>
    </row>
    <row r="31" spans="1:22" x14ac:dyDescent="0.25">
      <c r="A31" s="320"/>
      <c r="B31" s="293"/>
      <c r="C31" s="293"/>
      <c r="D31" s="293"/>
      <c r="E31" s="293"/>
      <c r="F31" s="293"/>
      <c r="G31" s="293"/>
      <c r="J31" s="289"/>
      <c r="K31" s="307"/>
      <c r="L31" s="308"/>
      <c r="M31" s="308"/>
      <c r="N31" s="308"/>
      <c r="O31" s="314"/>
      <c r="P31" s="308"/>
      <c r="Q31" s="280"/>
      <c r="R31" s="280"/>
      <c r="S31" s="280"/>
      <c r="T31" s="282"/>
      <c r="U31" s="283"/>
      <c r="V31" s="284"/>
    </row>
    <row r="32" spans="1:22" ht="105.75" customHeight="1" x14ac:dyDescent="0.25">
      <c r="A32" s="320"/>
      <c r="B32" s="293"/>
      <c r="C32" s="293"/>
      <c r="D32" s="293"/>
      <c r="E32" s="293"/>
      <c r="F32" s="293"/>
      <c r="G32" s="293"/>
      <c r="J32" s="310" t="s">
        <v>243</v>
      </c>
      <c r="K32" s="285" t="s">
        <v>509</v>
      </c>
      <c r="L32" s="285" t="s">
        <v>510</v>
      </c>
      <c r="M32" s="285" t="s">
        <v>510</v>
      </c>
      <c r="N32" s="285" t="s">
        <v>511</v>
      </c>
      <c r="O32" s="285" t="s">
        <v>512</v>
      </c>
      <c r="P32" s="304" t="s">
        <v>549</v>
      </c>
      <c r="Q32" s="280" t="s">
        <v>242</v>
      </c>
      <c r="R32" s="280" t="s">
        <v>326</v>
      </c>
      <c r="S32" s="281" t="s">
        <v>303</v>
      </c>
      <c r="T32" s="282" t="s">
        <v>223</v>
      </c>
      <c r="U32" s="283">
        <f>Flujos!N10</f>
        <v>1000000000</v>
      </c>
      <c r="V32" s="284">
        <v>8</v>
      </c>
    </row>
    <row r="33" spans="1:22" ht="172.5" customHeight="1" x14ac:dyDescent="0.25">
      <c r="A33" s="320"/>
      <c r="B33" s="204" t="s">
        <v>471</v>
      </c>
      <c r="C33" s="204" t="s">
        <v>472</v>
      </c>
      <c r="D33" s="204" t="s">
        <v>566</v>
      </c>
      <c r="E33" s="204" t="s">
        <v>567</v>
      </c>
      <c r="F33" s="210" t="s">
        <v>227</v>
      </c>
      <c r="G33" s="210" t="s">
        <v>470</v>
      </c>
      <c r="J33" s="310"/>
      <c r="K33" s="285"/>
      <c r="L33" s="285"/>
      <c r="M33" s="285"/>
      <c r="N33" s="285"/>
      <c r="O33" s="285"/>
      <c r="P33" s="304"/>
      <c r="Q33" s="280"/>
      <c r="R33" s="280"/>
      <c r="S33" s="281"/>
      <c r="T33" s="282"/>
      <c r="U33" s="283"/>
      <c r="V33" s="284"/>
    </row>
    <row r="34" spans="1:22" ht="63.75" customHeight="1" x14ac:dyDescent="0.25">
      <c r="A34" s="212"/>
      <c r="B34" s="211"/>
      <c r="C34" s="211"/>
      <c r="D34" s="211"/>
      <c r="E34" s="209"/>
      <c r="F34" s="211"/>
      <c r="G34" s="211"/>
      <c r="J34" s="310"/>
      <c r="K34" s="285"/>
      <c r="L34" s="285"/>
      <c r="M34" s="285"/>
      <c r="N34" s="285"/>
      <c r="O34" s="285"/>
      <c r="P34" s="304"/>
      <c r="Q34" s="280"/>
      <c r="R34" s="280"/>
      <c r="S34" s="195" t="s">
        <v>304</v>
      </c>
      <c r="T34" s="194" t="s">
        <v>223</v>
      </c>
      <c r="U34" s="198">
        <f>Flujos!N11</f>
        <v>2780000000</v>
      </c>
      <c r="V34" s="199">
        <v>4</v>
      </c>
    </row>
    <row r="35" spans="1:22" ht="61.5" customHeight="1" x14ac:dyDescent="0.25">
      <c r="A35" s="290" t="s">
        <v>238</v>
      </c>
      <c r="B35" s="295" t="s">
        <v>215</v>
      </c>
      <c r="C35" s="295" t="s">
        <v>214</v>
      </c>
      <c r="D35" s="295" t="s">
        <v>213</v>
      </c>
      <c r="E35" s="295" t="s">
        <v>212</v>
      </c>
      <c r="F35" s="295" t="s">
        <v>211</v>
      </c>
      <c r="G35" s="295" t="s">
        <v>210</v>
      </c>
      <c r="J35" s="310"/>
      <c r="K35" s="285"/>
      <c r="L35" s="285"/>
      <c r="M35" s="285"/>
      <c r="N35" s="285"/>
      <c r="O35" s="285"/>
      <c r="P35" s="304"/>
      <c r="Q35" s="280"/>
      <c r="R35" s="280"/>
      <c r="S35" s="195" t="s">
        <v>305</v>
      </c>
      <c r="T35" s="194" t="s">
        <v>224</v>
      </c>
      <c r="U35" s="198">
        <f>Flujos!N12</f>
        <v>276221000</v>
      </c>
      <c r="V35" s="199">
        <v>5</v>
      </c>
    </row>
    <row r="36" spans="1:22" ht="60.75" customHeight="1" x14ac:dyDescent="0.25">
      <c r="A36" s="290"/>
      <c r="B36" s="295"/>
      <c r="C36" s="295"/>
      <c r="D36" s="295"/>
      <c r="E36" s="295"/>
      <c r="F36" s="295"/>
      <c r="G36" s="295"/>
      <c r="J36" s="310"/>
      <c r="K36" s="285"/>
      <c r="L36" s="285"/>
      <c r="M36" s="285"/>
      <c r="N36" s="285"/>
      <c r="O36" s="285"/>
      <c r="P36" s="304"/>
      <c r="Q36" s="280"/>
      <c r="R36" s="280"/>
      <c r="S36" s="195" t="s">
        <v>306</v>
      </c>
      <c r="T36" s="194" t="s">
        <v>224</v>
      </c>
      <c r="U36" s="198">
        <f>Flujos!N13</f>
        <v>851851000</v>
      </c>
      <c r="V36" s="199">
        <v>1</v>
      </c>
    </row>
    <row r="37" spans="1:22" ht="74.25" customHeight="1" x14ac:dyDescent="0.25">
      <c r="A37" s="290"/>
      <c r="B37" s="295"/>
      <c r="C37" s="295"/>
      <c r="D37" s="295"/>
      <c r="E37" s="295"/>
      <c r="F37" s="295"/>
      <c r="G37" s="295"/>
      <c r="J37" s="310" t="s">
        <v>207</v>
      </c>
      <c r="K37" s="285" t="s">
        <v>513</v>
      </c>
      <c r="L37" s="309">
        <v>0.81230000000000002</v>
      </c>
      <c r="M37" s="285" t="s">
        <v>514</v>
      </c>
      <c r="N37" s="285" t="s">
        <v>515</v>
      </c>
      <c r="O37" s="285" t="s">
        <v>516</v>
      </c>
      <c r="P37" s="287" t="s">
        <v>550</v>
      </c>
      <c r="Q37" s="280" t="s">
        <v>239</v>
      </c>
      <c r="R37" s="280" t="s">
        <v>327</v>
      </c>
      <c r="S37" s="197" t="s">
        <v>307</v>
      </c>
      <c r="T37" s="194" t="s">
        <v>224</v>
      </c>
      <c r="U37" s="198">
        <f>Flujos!N14</f>
        <v>20000000000</v>
      </c>
      <c r="V37" s="199">
        <v>4</v>
      </c>
    </row>
    <row r="38" spans="1:22" ht="73.5" customHeight="1" x14ac:dyDescent="0.25">
      <c r="A38" s="290"/>
      <c r="B38" s="293" t="s">
        <v>237</v>
      </c>
      <c r="C38" s="293" t="s">
        <v>568</v>
      </c>
      <c r="D38" s="293" t="s">
        <v>569</v>
      </c>
      <c r="E38" s="296" t="s">
        <v>570</v>
      </c>
      <c r="F38" s="297" t="s">
        <v>451</v>
      </c>
      <c r="G38" s="297" t="s">
        <v>473</v>
      </c>
      <c r="J38" s="310"/>
      <c r="K38" s="285"/>
      <c r="L38" s="309"/>
      <c r="M38" s="285"/>
      <c r="N38" s="285"/>
      <c r="O38" s="285"/>
      <c r="P38" s="287"/>
      <c r="Q38" s="280"/>
      <c r="R38" s="280"/>
      <c r="S38" s="197" t="s">
        <v>308</v>
      </c>
      <c r="T38" s="194" t="s">
        <v>224</v>
      </c>
      <c r="U38" s="198">
        <f>Flujos!N15</f>
        <v>300000000</v>
      </c>
      <c r="V38" s="199">
        <v>1</v>
      </c>
    </row>
    <row r="39" spans="1:22" ht="46.5" customHeight="1" x14ac:dyDescent="0.25">
      <c r="A39" s="290"/>
      <c r="B39" s="293"/>
      <c r="C39" s="293"/>
      <c r="D39" s="293"/>
      <c r="E39" s="296"/>
      <c r="F39" s="297"/>
      <c r="G39" s="297"/>
      <c r="J39" s="310"/>
      <c r="K39" s="285"/>
      <c r="L39" s="309"/>
      <c r="M39" s="285"/>
      <c r="N39" s="285"/>
      <c r="O39" s="285"/>
      <c r="P39" s="287"/>
      <c r="Q39" s="280"/>
      <c r="R39" s="280"/>
      <c r="S39" s="201" t="s">
        <v>309</v>
      </c>
      <c r="T39" s="194" t="s">
        <v>224</v>
      </c>
      <c r="U39" s="198">
        <f>Flujos!N16</f>
        <v>250000000</v>
      </c>
      <c r="V39" s="199">
        <v>2</v>
      </c>
    </row>
    <row r="40" spans="1:22" ht="102.75" customHeight="1" x14ac:dyDescent="0.25">
      <c r="A40" s="290"/>
      <c r="B40" s="293"/>
      <c r="C40" s="293"/>
      <c r="D40" s="293"/>
      <c r="E40" s="296"/>
      <c r="F40" s="297"/>
      <c r="G40" s="297"/>
      <c r="J40" s="310"/>
      <c r="K40" s="285"/>
      <c r="L40" s="309"/>
      <c r="M40" s="285"/>
      <c r="N40" s="285"/>
      <c r="O40" s="285"/>
      <c r="P40" s="287"/>
      <c r="Q40" s="280"/>
      <c r="R40" s="280"/>
      <c r="S40" s="311" t="s">
        <v>310</v>
      </c>
      <c r="T40" s="282" t="s">
        <v>223</v>
      </c>
      <c r="U40" s="283">
        <f>Flujos!N17</f>
        <v>200000000</v>
      </c>
      <c r="V40" s="284">
        <v>2</v>
      </c>
    </row>
    <row r="41" spans="1:22" ht="43.5" customHeight="1" x14ac:dyDescent="0.25">
      <c r="A41" s="290"/>
      <c r="B41" s="293"/>
      <c r="C41" s="293"/>
      <c r="D41" s="293"/>
      <c r="E41" s="296"/>
      <c r="F41" s="297"/>
      <c r="G41" s="297"/>
      <c r="J41" s="310"/>
      <c r="K41" s="285"/>
      <c r="L41" s="309"/>
      <c r="M41" s="285"/>
      <c r="N41" s="285"/>
      <c r="O41" s="285"/>
      <c r="P41" s="287"/>
      <c r="Q41" s="280"/>
      <c r="R41" s="280"/>
      <c r="S41" s="311"/>
      <c r="T41" s="282"/>
      <c r="U41" s="283"/>
      <c r="V41" s="284"/>
    </row>
    <row r="42" spans="1:22" ht="76.5" customHeight="1" x14ac:dyDescent="0.25">
      <c r="A42" s="290"/>
      <c r="B42" s="293"/>
      <c r="C42" s="293"/>
      <c r="D42" s="293"/>
      <c r="E42" s="296"/>
      <c r="F42" s="297"/>
      <c r="G42" s="297"/>
      <c r="J42" s="289" t="s">
        <v>236</v>
      </c>
      <c r="K42" s="285" t="s">
        <v>517</v>
      </c>
      <c r="L42" s="285" t="s">
        <v>518</v>
      </c>
      <c r="M42" s="285" t="s">
        <v>519</v>
      </c>
      <c r="N42" s="285" t="s">
        <v>520</v>
      </c>
      <c r="O42" s="285" t="s">
        <v>521</v>
      </c>
      <c r="P42" s="304" t="s">
        <v>551</v>
      </c>
      <c r="Q42" s="280" t="s">
        <v>235</v>
      </c>
      <c r="R42" s="280" t="s">
        <v>328</v>
      </c>
      <c r="S42" s="195" t="s">
        <v>311</v>
      </c>
      <c r="T42" s="194" t="s">
        <v>224</v>
      </c>
      <c r="U42" s="198">
        <f>Flujos!N18</f>
        <v>300000000</v>
      </c>
      <c r="V42" s="199">
        <v>1</v>
      </c>
    </row>
    <row r="43" spans="1:22" ht="54" customHeight="1" x14ac:dyDescent="0.25">
      <c r="A43" s="290"/>
      <c r="B43" s="293"/>
      <c r="C43" s="293"/>
      <c r="D43" s="293"/>
      <c r="E43" s="296"/>
      <c r="F43" s="297"/>
      <c r="G43" s="297"/>
      <c r="J43" s="289"/>
      <c r="K43" s="285"/>
      <c r="L43" s="285"/>
      <c r="M43" s="285"/>
      <c r="N43" s="285"/>
      <c r="O43" s="285"/>
      <c r="P43" s="304"/>
      <c r="Q43" s="280"/>
      <c r="R43" s="280"/>
      <c r="S43" s="195" t="s">
        <v>312</v>
      </c>
      <c r="T43" s="194" t="s">
        <v>224</v>
      </c>
      <c r="U43" s="198">
        <f>Flujos!N19</f>
        <v>4540910000</v>
      </c>
      <c r="V43" s="199">
        <v>10</v>
      </c>
    </row>
    <row r="44" spans="1:22" ht="51.75" customHeight="1" x14ac:dyDescent="0.25">
      <c r="A44" s="290"/>
      <c r="B44" s="293"/>
      <c r="C44" s="293"/>
      <c r="D44" s="293"/>
      <c r="E44" s="296"/>
      <c r="F44" s="297"/>
      <c r="G44" s="297"/>
      <c r="J44" s="289"/>
      <c r="K44" s="285"/>
      <c r="L44" s="285"/>
      <c r="M44" s="285"/>
      <c r="N44" s="285"/>
      <c r="O44" s="285"/>
      <c r="P44" s="304"/>
      <c r="Q44" s="280"/>
      <c r="R44" s="280"/>
      <c r="S44" s="195" t="s">
        <v>313</v>
      </c>
      <c r="T44" s="194" t="s">
        <v>224</v>
      </c>
      <c r="U44" s="198">
        <f>Flujos!N20</f>
        <v>800000000</v>
      </c>
      <c r="V44" s="199">
        <v>2</v>
      </c>
    </row>
    <row r="45" spans="1:22" ht="57.75" customHeight="1" x14ac:dyDescent="0.25">
      <c r="A45" s="290"/>
      <c r="B45" s="293"/>
      <c r="C45" s="293"/>
      <c r="D45" s="293"/>
      <c r="E45" s="296"/>
      <c r="F45" s="297"/>
      <c r="G45" s="297"/>
      <c r="J45" s="289" t="s">
        <v>474</v>
      </c>
      <c r="K45" s="285" t="s">
        <v>522</v>
      </c>
      <c r="L45" s="285" t="s">
        <v>523</v>
      </c>
      <c r="M45" s="285" t="s">
        <v>524</v>
      </c>
      <c r="N45" s="285" t="s">
        <v>525</v>
      </c>
      <c r="O45" s="285" t="s">
        <v>526</v>
      </c>
      <c r="P45" s="304"/>
      <c r="Q45" s="280"/>
      <c r="R45" s="280" t="s">
        <v>329</v>
      </c>
      <c r="S45" s="173" t="s">
        <v>314</v>
      </c>
      <c r="T45" s="194" t="s">
        <v>224</v>
      </c>
      <c r="U45" s="198">
        <f>Flujos!N21</f>
        <v>3988600000</v>
      </c>
      <c r="V45" s="199">
        <v>10</v>
      </c>
    </row>
    <row r="46" spans="1:22" ht="183.75" customHeight="1" x14ac:dyDescent="0.25">
      <c r="A46" s="290"/>
      <c r="B46" s="204" t="s">
        <v>234</v>
      </c>
      <c r="C46" s="204" t="s">
        <v>571</v>
      </c>
      <c r="D46" s="204" t="s">
        <v>572</v>
      </c>
      <c r="E46" s="205" t="s">
        <v>573</v>
      </c>
      <c r="F46" s="204" t="s">
        <v>474</v>
      </c>
      <c r="G46" s="204" t="s">
        <v>475</v>
      </c>
      <c r="J46" s="289"/>
      <c r="K46" s="285"/>
      <c r="L46" s="285"/>
      <c r="M46" s="285"/>
      <c r="N46" s="285"/>
      <c r="O46" s="285"/>
      <c r="P46" s="304"/>
      <c r="Q46" s="280"/>
      <c r="R46" s="280"/>
      <c r="S46" s="195" t="s">
        <v>315</v>
      </c>
      <c r="T46" s="194" t="s">
        <v>224</v>
      </c>
      <c r="U46" s="198">
        <f>Flujos!N22</f>
        <v>750000000</v>
      </c>
      <c r="V46" s="199">
        <v>5</v>
      </c>
    </row>
    <row r="47" spans="1:22" ht="54.75" customHeight="1" x14ac:dyDescent="0.25">
      <c r="A47" s="290"/>
      <c r="B47" s="298" t="s">
        <v>476</v>
      </c>
      <c r="C47" s="298" t="s">
        <v>477</v>
      </c>
      <c r="D47" s="298" t="s">
        <v>478</v>
      </c>
      <c r="E47" s="298" t="s">
        <v>479</v>
      </c>
      <c r="F47" s="301" t="s">
        <v>480</v>
      </c>
      <c r="G47" s="301" t="s">
        <v>232</v>
      </c>
      <c r="J47" s="289"/>
      <c r="K47" s="285"/>
      <c r="L47" s="285"/>
      <c r="M47" s="285"/>
      <c r="N47" s="285"/>
      <c r="O47" s="285"/>
      <c r="P47" s="304"/>
      <c r="Q47" s="280"/>
      <c r="R47" s="280"/>
      <c r="S47" s="173" t="s">
        <v>316</v>
      </c>
      <c r="T47" s="194" t="s">
        <v>224</v>
      </c>
      <c r="U47" s="198">
        <f>Flujos!N23</f>
        <v>400000000</v>
      </c>
      <c r="V47" s="199">
        <v>2</v>
      </c>
    </row>
    <row r="48" spans="1:22" ht="54.75" customHeight="1" x14ac:dyDescent="0.25">
      <c r="A48" s="290"/>
      <c r="B48" s="299"/>
      <c r="C48" s="299"/>
      <c r="D48" s="299"/>
      <c r="E48" s="299"/>
      <c r="F48" s="302"/>
      <c r="G48" s="302"/>
      <c r="J48" s="289"/>
      <c r="K48" s="285"/>
      <c r="L48" s="285"/>
      <c r="M48" s="285"/>
      <c r="N48" s="285"/>
      <c r="O48" s="285"/>
      <c r="P48" s="304"/>
      <c r="Q48" s="280"/>
      <c r="R48" s="280"/>
      <c r="S48" s="173" t="s">
        <v>317</v>
      </c>
      <c r="T48" s="194" t="s">
        <v>224</v>
      </c>
      <c r="U48" s="198">
        <f>Flujos!N24</f>
        <v>400000000</v>
      </c>
      <c r="V48" s="199">
        <v>2</v>
      </c>
    </row>
    <row r="49" spans="1:22" ht="63" x14ac:dyDescent="0.25">
      <c r="A49" s="290"/>
      <c r="B49" s="299"/>
      <c r="C49" s="299"/>
      <c r="D49" s="299"/>
      <c r="E49" s="299"/>
      <c r="F49" s="302"/>
      <c r="G49" s="302"/>
      <c r="J49" s="289"/>
      <c r="K49" s="286"/>
      <c r="L49" s="286"/>
      <c r="M49" s="286"/>
      <c r="N49" s="286"/>
      <c r="O49" s="286"/>
      <c r="P49" s="304"/>
      <c r="Q49" s="280"/>
      <c r="R49" s="280"/>
      <c r="S49" s="173" t="s">
        <v>318</v>
      </c>
      <c r="T49" s="194" t="s">
        <v>223</v>
      </c>
      <c r="U49" s="198">
        <f>Flujos!N25</f>
        <v>5600000000</v>
      </c>
      <c r="V49" s="199">
        <v>10</v>
      </c>
    </row>
    <row r="50" spans="1:22" ht="15" customHeight="1" x14ac:dyDescent="0.25">
      <c r="A50" s="290"/>
      <c r="B50" s="300"/>
      <c r="C50" s="300"/>
      <c r="D50" s="300"/>
      <c r="E50" s="300"/>
      <c r="F50" s="302"/>
      <c r="G50" s="302"/>
      <c r="J50" s="289" t="s">
        <v>233</v>
      </c>
      <c r="K50" s="285" t="s">
        <v>586</v>
      </c>
      <c r="L50" s="288" t="s">
        <v>587</v>
      </c>
      <c r="M50" s="285" t="s">
        <v>588</v>
      </c>
      <c r="N50" s="285" t="s">
        <v>589</v>
      </c>
      <c r="O50" s="285" t="s">
        <v>587</v>
      </c>
      <c r="P50" s="287" t="s">
        <v>596</v>
      </c>
      <c r="Q50" s="280" t="s">
        <v>295</v>
      </c>
      <c r="R50" s="280" t="s">
        <v>330</v>
      </c>
      <c r="S50" s="306" t="s">
        <v>319</v>
      </c>
      <c r="T50" s="282" t="s">
        <v>224</v>
      </c>
      <c r="U50" s="283">
        <f>Flujos!N26</f>
        <v>2945750000</v>
      </c>
      <c r="V50" s="305">
        <v>2</v>
      </c>
    </row>
    <row r="51" spans="1:22" ht="161.25" customHeight="1" x14ac:dyDescent="0.25">
      <c r="A51" s="290"/>
      <c r="B51" s="213" t="s">
        <v>481</v>
      </c>
      <c r="C51" s="213" t="s">
        <v>482</v>
      </c>
      <c r="D51" s="213" t="s">
        <v>483</v>
      </c>
      <c r="E51" s="213" t="s">
        <v>484</v>
      </c>
      <c r="F51" s="302"/>
      <c r="G51" s="302"/>
      <c r="J51" s="289"/>
      <c r="K51" s="285"/>
      <c r="L51" s="288"/>
      <c r="M51" s="285"/>
      <c r="N51" s="285"/>
      <c r="O51" s="285"/>
      <c r="P51" s="287"/>
      <c r="Q51" s="280"/>
      <c r="R51" s="280"/>
      <c r="S51" s="306"/>
      <c r="T51" s="282"/>
      <c r="U51" s="283"/>
      <c r="V51" s="305"/>
    </row>
    <row r="52" spans="1:22" ht="109.5" customHeight="1" x14ac:dyDescent="0.25">
      <c r="A52" s="290"/>
      <c r="B52" s="213" t="s">
        <v>485</v>
      </c>
      <c r="C52" s="213" t="s">
        <v>486</v>
      </c>
      <c r="D52" s="213" t="s">
        <v>487</v>
      </c>
      <c r="E52" s="213" t="s">
        <v>488</v>
      </c>
      <c r="F52" s="302"/>
      <c r="G52" s="302"/>
      <c r="J52" s="289"/>
      <c r="K52" s="285" t="s">
        <v>231</v>
      </c>
      <c r="L52" s="288" t="s">
        <v>590</v>
      </c>
      <c r="M52" s="285" t="s">
        <v>230</v>
      </c>
      <c r="N52" s="285" t="s">
        <v>591</v>
      </c>
      <c r="O52" s="285" t="s">
        <v>592</v>
      </c>
      <c r="P52" s="287"/>
      <c r="Q52" s="280"/>
      <c r="R52" s="280"/>
      <c r="S52" s="306"/>
      <c r="T52" s="282"/>
      <c r="U52" s="283"/>
      <c r="V52" s="305"/>
    </row>
    <row r="53" spans="1:22" ht="136.5" customHeight="1" x14ac:dyDescent="0.25">
      <c r="A53" s="290"/>
      <c r="B53" s="213" t="s">
        <v>489</v>
      </c>
      <c r="C53" s="213" t="s">
        <v>490</v>
      </c>
      <c r="D53" s="213" t="s">
        <v>491</v>
      </c>
      <c r="E53" s="213" t="s">
        <v>492</v>
      </c>
      <c r="F53" s="302"/>
      <c r="G53" s="302"/>
      <c r="J53" s="289"/>
      <c r="K53" s="285"/>
      <c r="L53" s="288"/>
      <c r="M53" s="285"/>
      <c r="N53" s="285"/>
      <c r="O53" s="285"/>
      <c r="P53" s="287"/>
      <c r="Q53" s="280"/>
      <c r="R53" s="280"/>
      <c r="S53" s="197" t="s">
        <v>320</v>
      </c>
      <c r="T53" s="194" t="s">
        <v>224</v>
      </c>
      <c r="U53" s="172">
        <f>Flujos!N27</f>
        <v>372500000</v>
      </c>
      <c r="V53" s="196">
        <v>1</v>
      </c>
    </row>
    <row r="54" spans="1:22" ht="106.5" customHeight="1" x14ac:dyDescent="0.25">
      <c r="A54" s="290"/>
      <c r="B54" s="214" t="s">
        <v>493</v>
      </c>
      <c r="C54" s="213" t="s">
        <v>494</v>
      </c>
      <c r="D54" s="213" t="s">
        <v>495</v>
      </c>
      <c r="E54" s="213" t="s">
        <v>496</v>
      </c>
      <c r="F54" s="303"/>
      <c r="G54" s="303"/>
      <c r="J54" s="289"/>
      <c r="K54" s="285"/>
      <c r="L54" s="288"/>
      <c r="M54" s="285"/>
      <c r="N54" s="285"/>
      <c r="O54" s="285"/>
      <c r="P54" s="287"/>
      <c r="Q54" s="280"/>
      <c r="R54" s="280"/>
      <c r="S54" s="197" t="s">
        <v>321</v>
      </c>
      <c r="T54" s="194" t="s">
        <v>224</v>
      </c>
      <c r="U54" s="172">
        <f>Flujos!N28</f>
        <v>400000000</v>
      </c>
      <c r="V54" s="196">
        <v>1</v>
      </c>
    </row>
    <row r="55" spans="1:22" ht="115.5" customHeight="1" x14ac:dyDescent="0.25">
      <c r="B55" s="116"/>
      <c r="J55" s="289" t="s">
        <v>227</v>
      </c>
      <c r="K55" s="224" t="s">
        <v>527</v>
      </c>
      <c r="L55" s="224" t="s">
        <v>528</v>
      </c>
      <c r="M55" s="224" t="s">
        <v>529</v>
      </c>
      <c r="N55" s="224" t="s">
        <v>530</v>
      </c>
      <c r="O55" s="224" t="s">
        <v>531</v>
      </c>
      <c r="P55" s="287" t="s">
        <v>552</v>
      </c>
      <c r="Q55" s="280" t="s">
        <v>296</v>
      </c>
      <c r="R55" s="280" t="s">
        <v>331</v>
      </c>
      <c r="S55" s="200" t="s">
        <v>322</v>
      </c>
      <c r="T55" s="194" t="s">
        <v>224</v>
      </c>
      <c r="U55" s="198">
        <f>Flujos!N29</f>
        <v>480000000</v>
      </c>
      <c r="V55" s="199">
        <v>4</v>
      </c>
    </row>
    <row r="56" spans="1:22" ht="126.75" customHeight="1" x14ac:dyDescent="0.25">
      <c r="A56" s="290" t="s">
        <v>228</v>
      </c>
      <c r="B56" s="203" t="s">
        <v>215</v>
      </c>
      <c r="C56" s="203" t="s">
        <v>214</v>
      </c>
      <c r="D56" s="203" t="s">
        <v>213</v>
      </c>
      <c r="E56" s="203" t="s">
        <v>212</v>
      </c>
      <c r="F56" s="203" t="s">
        <v>211</v>
      </c>
      <c r="G56" s="203" t="s">
        <v>210</v>
      </c>
      <c r="J56" s="289"/>
      <c r="K56" s="224" t="s">
        <v>532</v>
      </c>
      <c r="L56" s="224" t="s">
        <v>225</v>
      </c>
      <c r="M56" s="224" t="s">
        <v>225</v>
      </c>
      <c r="N56" s="224" t="s">
        <v>533</v>
      </c>
      <c r="O56" s="224" t="s">
        <v>534</v>
      </c>
      <c r="P56" s="287"/>
      <c r="Q56" s="280"/>
      <c r="R56" s="280"/>
      <c r="S56" s="201" t="s">
        <v>323</v>
      </c>
      <c r="T56" s="194" t="s">
        <v>224</v>
      </c>
      <c r="U56" s="198">
        <f>Flujos!N30</f>
        <v>4600000000</v>
      </c>
      <c r="V56" s="199">
        <v>4</v>
      </c>
    </row>
    <row r="57" spans="1:22" ht="102.75" customHeight="1" x14ac:dyDescent="0.25">
      <c r="A57" s="290"/>
      <c r="B57" s="291" t="s">
        <v>226</v>
      </c>
      <c r="C57" s="291" t="s">
        <v>574</v>
      </c>
      <c r="D57" s="291" t="s">
        <v>575</v>
      </c>
      <c r="E57" s="291" t="s">
        <v>576</v>
      </c>
      <c r="F57" s="292" t="s">
        <v>221</v>
      </c>
      <c r="G57" s="292" t="s">
        <v>220</v>
      </c>
      <c r="J57" s="289"/>
      <c r="K57" s="224" t="s">
        <v>196</v>
      </c>
      <c r="L57" s="224" t="s">
        <v>535</v>
      </c>
      <c r="M57" s="224" t="s">
        <v>536</v>
      </c>
      <c r="N57" s="224" t="s">
        <v>537</v>
      </c>
      <c r="O57" s="224" t="s">
        <v>538</v>
      </c>
      <c r="P57" s="287"/>
      <c r="Q57" s="280"/>
      <c r="R57" s="280" t="s">
        <v>332</v>
      </c>
      <c r="S57" s="200" t="s">
        <v>340</v>
      </c>
      <c r="T57" s="194" t="s">
        <v>224</v>
      </c>
      <c r="U57" s="198">
        <f>Flujos!N31</f>
        <v>1120000000</v>
      </c>
      <c r="V57" s="199">
        <v>2</v>
      </c>
    </row>
    <row r="58" spans="1:22" ht="106.5" customHeight="1" x14ac:dyDescent="0.25">
      <c r="A58" s="290"/>
      <c r="B58" s="291"/>
      <c r="C58" s="291"/>
      <c r="D58" s="291"/>
      <c r="E58" s="291"/>
      <c r="F58" s="292"/>
      <c r="G58" s="292"/>
      <c r="J58" s="289"/>
      <c r="K58" s="224" t="s">
        <v>539</v>
      </c>
      <c r="L58" s="224" t="s">
        <v>540</v>
      </c>
      <c r="M58" s="224" t="s">
        <v>541</v>
      </c>
      <c r="N58" s="224" t="s">
        <v>542</v>
      </c>
      <c r="O58" s="224" t="s">
        <v>543</v>
      </c>
      <c r="P58" s="287"/>
      <c r="Q58" s="280"/>
      <c r="R58" s="280"/>
      <c r="S58" s="281" t="s">
        <v>324</v>
      </c>
      <c r="T58" s="282" t="s">
        <v>224</v>
      </c>
      <c r="U58" s="283">
        <f>Flujos!N32</f>
        <v>300000000</v>
      </c>
      <c r="V58" s="284">
        <v>4</v>
      </c>
    </row>
    <row r="59" spans="1:22" s="87" customFormat="1" ht="127.5" customHeight="1" x14ac:dyDescent="0.25">
      <c r="A59" s="290"/>
      <c r="B59" s="291"/>
      <c r="C59" s="291"/>
      <c r="D59" s="291"/>
      <c r="E59" s="291"/>
      <c r="F59" s="292"/>
      <c r="G59" s="292"/>
      <c r="J59" s="289"/>
      <c r="K59" s="224" t="s">
        <v>544</v>
      </c>
      <c r="L59" s="225" t="s">
        <v>545</v>
      </c>
      <c r="M59" s="225" t="s">
        <v>546</v>
      </c>
      <c r="N59" s="225" t="s">
        <v>547</v>
      </c>
      <c r="O59" s="224" t="s">
        <v>548</v>
      </c>
      <c r="P59" s="287"/>
      <c r="Q59" s="280"/>
      <c r="R59" s="280"/>
      <c r="S59" s="281"/>
      <c r="T59" s="282"/>
      <c r="U59" s="283"/>
      <c r="V59" s="284"/>
    </row>
    <row r="60" spans="1:22" ht="199.5" x14ac:dyDescent="0.25">
      <c r="A60" s="290"/>
      <c r="B60" s="215" t="s">
        <v>222</v>
      </c>
      <c r="C60" s="215" t="s">
        <v>595</v>
      </c>
      <c r="D60" s="215" t="s">
        <v>582</v>
      </c>
      <c r="E60" s="215" t="s">
        <v>583</v>
      </c>
      <c r="F60" s="292"/>
      <c r="G60" s="292"/>
      <c r="T60" s="208" t="s">
        <v>219</v>
      </c>
      <c r="U60" s="174">
        <f>SUM(U21:U58)</f>
        <v>57170832000</v>
      </c>
    </row>
    <row r="61" spans="1:22" ht="141" customHeight="1" x14ac:dyDescent="0.25">
      <c r="A61" s="290"/>
      <c r="B61" s="215" t="s">
        <v>218</v>
      </c>
      <c r="C61" s="215" t="s">
        <v>577</v>
      </c>
      <c r="D61" s="206" t="s">
        <v>578</v>
      </c>
      <c r="E61" s="216" t="s">
        <v>579</v>
      </c>
      <c r="F61" s="215" t="s">
        <v>217</v>
      </c>
      <c r="G61" s="215" t="s">
        <v>497</v>
      </c>
    </row>
    <row r="62" spans="1:22" ht="24.75" customHeight="1" x14ac:dyDescent="0.25">
      <c r="B62" s="116"/>
    </row>
    <row r="63" spans="1:22" ht="42.75" customHeight="1" x14ac:dyDescent="0.25">
      <c r="A63" s="290" t="s">
        <v>216</v>
      </c>
      <c r="B63" s="207" t="s">
        <v>215</v>
      </c>
      <c r="C63" s="207" t="s">
        <v>214</v>
      </c>
      <c r="D63" s="207" t="s">
        <v>213</v>
      </c>
      <c r="E63" s="207" t="s">
        <v>212</v>
      </c>
      <c r="F63" s="207" t="s">
        <v>211</v>
      </c>
      <c r="G63" s="207" t="s">
        <v>210</v>
      </c>
    </row>
    <row r="64" spans="1:22" ht="24" customHeight="1" x14ac:dyDescent="0.25">
      <c r="A64" s="290"/>
      <c r="B64" s="293" t="s">
        <v>209</v>
      </c>
      <c r="C64" s="293" t="s">
        <v>208</v>
      </c>
      <c r="D64" s="293" t="s">
        <v>580</v>
      </c>
      <c r="E64" s="293" t="s">
        <v>581</v>
      </c>
      <c r="F64" s="294" t="s">
        <v>207</v>
      </c>
      <c r="G64" s="293" t="s">
        <v>206</v>
      </c>
    </row>
    <row r="65" spans="1:7" x14ac:dyDescent="0.25">
      <c r="A65" s="290"/>
      <c r="B65" s="293"/>
      <c r="C65" s="293"/>
      <c r="D65" s="293"/>
      <c r="E65" s="293"/>
      <c r="F65" s="294"/>
      <c r="G65" s="293"/>
    </row>
    <row r="66" spans="1:7" x14ac:dyDescent="0.25">
      <c r="A66" s="290"/>
      <c r="B66" s="293"/>
      <c r="C66" s="293"/>
      <c r="D66" s="293"/>
      <c r="E66" s="293"/>
      <c r="F66" s="294"/>
      <c r="G66" s="293"/>
    </row>
    <row r="67" spans="1:7" ht="29.25" customHeight="1" x14ac:dyDescent="0.25">
      <c r="A67" s="290"/>
      <c r="B67" s="293"/>
      <c r="C67" s="293"/>
      <c r="D67" s="293"/>
      <c r="E67" s="293"/>
      <c r="F67" s="294"/>
      <c r="G67" s="293"/>
    </row>
    <row r="68" spans="1:7" ht="135" customHeight="1" x14ac:dyDescent="0.25">
      <c r="A68" s="290"/>
      <c r="B68" s="293"/>
      <c r="C68" s="293"/>
      <c r="D68" s="293"/>
      <c r="E68" s="293"/>
      <c r="F68" s="294"/>
      <c r="G68" s="293"/>
    </row>
    <row r="69" spans="1:7" ht="56.25" customHeight="1" x14ac:dyDescent="0.25"/>
    <row r="70" spans="1:7" ht="51" customHeight="1" x14ac:dyDescent="0.25"/>
    <row r="71" spans="1:7" ht="53.25" customHeight="1" x14ac:dyDescent="0.25"/>
    <row r="72" spans="1:7" ht="44.25" customHeight="1" x14ac:dyDescent="0.25"/>
    <row r="74" spans="1:7" ht="15" customHeight="1" x14ac:dyDescent="0.25"/>
    <row r="79" spans="1:7" ht="15" customHeight="1" x14ac:dyDescent="0.25"/>
    <row r="84" ht="15" customHeight="1" x14ac:dyDescent="0.25"/>
    <row r="89" ht="15" customHeight="1" x14ac:dyDescent="0.25"/>
    <row r="94" ht="15" customHeight="1" x14ac:dyDescent="0.25"/>
    <row r="99" ht="15" customHeight="1" x14ac:dyDescent="0.25"/>
  </sheetData>
  <mergeCells count="180">
    <mergeCell ref="D9:D16"/>
    <mergeCell ref="E9:E16"/>
    <mergeCell ref="E17:E19"/>
    <mergeCell ref="D24:D29"/>
    <mergeCell ref="E24:E29"/>
    <mergeCell ref="D30:D32"/>
    <mergeCell ref="A21:A33"/>
    <mergeCell ref="B30:B32"/>
    <mergeCell ref="C30:C32"/>
    <mergeCell ref="E30:E32"/>
    <mergeCell ref="A1:E1"/>
    <mergeCell ref="F1:G1"/>
    <mergeCell ref="M1:O1"/>
    <mergeCell ref="A3:A19"/>
    <mergeCell ref="C3:C4"/>
    <mergeCell ref="D3:D4"/>
    <mergeCell ref="E3:E4"/>
    <mergeCell ref="F3:F4"/>
    <mergeCell ref="G3:G4"/>
    <mergeCell ref="B5:B8"/>
    <mergeCell ref="B17:B19"/>
    <mergeCell ref="C17:C19"/>
    <mergeCell ref="D17:D19"/>
    <mergeCell ref="F17:F18"/>
    <mergeCell ref="G17:G18"/>
    <mergeCell ref="C5:C8"/>
    <mergeCell ref="B9:B16"/>
    <mergeCell ref="C9:C16"/>
    <mergeCell ref="F9:F12"/>
    <mergeCell ref="G9:G12"/>
    <mergeCell ref="F13:F16"/>
    <mergeCell ref="G13:G16"/>
    <mergeCell ref="D5:D8"/>
    <mergeCell ref="E5:E8"/>
    <mergeCell ref="V24:V26"/>
    <mergeCell ref="Q21:Q26"/>
    <mergeCell ref="R22:R26"/>
    <mergeCell ref="F24:F27"/>
    <mergeCell ref="G24:G27"/>
    <mergeCell ref="K24:K26"/>
    <mergeCell ref="L24:L26"/>
    <mergeCell ref="J27:J31"/>
    <mergeCell ref="M24:M26"/>
    <mergeCell ref="R29:R31"/>
    <mergeCell ref="N27:N31"/>
    <mergeCell ref="O27:O31"/>
    <mergeCell ref="P27:P31"/>
    <mergeCell ref="N24:N26"/>
    <mergeCell ref="O24:O26"/>
    <mergeCell ref="S24:S26"/>
    <mergeCell ref="T24:T26"/>
    <mergeCell ref="U24:U26"/>
    <mergeCell ref="S29:S31"/>
    <mergeCell ref="T29:T31"/>
    <mergeCell ref="U29:U31"/>
    <mergeCell ref="V29:V31"/>
    <mergeCell ref="F30:F32"/>
    <mergeCell ref="G30:G32"/>
    <mergeCell ref="S40:S41"/>
    <mergeCell ref="T40:T41"/>
    <mergeCell ref="N37:N41"/>
    <mergeCell ref="V32:V33"/>
    <mergeCell ref="Q32:Q36"/>
    <mergeCell ref="R32:R36"/>
    <mergeCell ref="S32:S33"/>
    <mergeCell ref="T32:T33"/>
    <mergeCell ref="U32:U33"/>
    <mergeCell ref="N32:N36"/>
    <mergeCell ref="O32:O36"/>
    <mergeCell ref="P32:P36"/>
    <mergeCell ref="U40:U41"/>
    <mergeCell ref="M22:M23"/>
    <mergeCell ref="N22:N23"/>
    <mergeCell ref="O22:O23"/>
    <mergeCell ref="P21:P26"/>
    <mergeCell ref="B21:B23"/>
    <mergeCell ref="C21:C23"/>
    <mergeCell ref="D21:D23"/>
    <mergeCell ref="E21:E23"/>
    <mergeCell ref="F21:F23"/>
    <mergeCell ref="G21:G23"/>
    <mergeCell ref="J21:J26"/>
    <mergeCell ref="K22:K23"/>
    <mergeCell ref="L22:L23"/>
    <mergeCell ref="Q27:Q31"/>
    <mergeCell ref="R27:R28"/>
    <mergeCell ref="B24:B29"/>
    <mergeCell ref="C24:C29"/>
    <mergeCell ref="K27:K31"/>
    <mergeCell ref="L27:L31"/>
    <mergeCell ref="M27:M31"/>
    <mergeCell ref="M37:M41"/>
    <mergeCell ref="L37:L41"/>
    <mergeCell ref="K37:K41"/>
    <mergeCell ref="J37:J41"/>
    <mergeCell ref="J32:J36"/>
    <mergeCell ref="K32:K36"/>
    <mergeCell ref="L32:L36"/>
    <mergeCell ref="M32:M36"/>
    <mergeCell ref="J50:J54"/>
    <mergeCell ref="P42:P49"/>
    <mergeCell ref="J42:J44"/>
    <mergeCell ref="J45:J49"/>
    <mergeCell ref="K45:K49"/>
    <mergeCell ref="L45:L49"/>
    <mergeCell ref="V40:V41"/>
    <mergeCell ref="R37:R41"/>
    <mergeCell ref="Q37:Q41"/>
    <mergeCell ref="P37:P41"/>
    <mergeCell ref="O37:O41"/>
    <mergeCell ref="Q42:Q49"/>
    <mergeCell ref="R42:R44"/>
    <mergeCell ref="R45:R49"/>
    <mergeCell ref="M45:M49"/>
    <mergeCell ref="V50:V52"/>
    <mergeCell ref="S50:S52"/>
    <mergeCell ref="T50:T52"/>
    <mergeCell ref="U50:U52"/>
    <mergeCell ref="K50:K51"/>
    <mergeCell ref="L50:L51"/>
    <mergeCell ref="M50:M51"/>
    <mergeCell ref="N50:N51"/>
    <mergeCell ref="O50:O51"/>
    <mergeCell ref="A35:A54"/>
    <mergeCell ref="B35:B37"/>
    <mergeCell ref="C35:C37"/>
    <mergeCell ref="D35:D37"/>
    <mergeCell ref="E35:E37"/>
    <mergeCell ref="F35:F37"/>
    <mergeCell ref="G35:G37"/>
    <mergeCell ref="B38:B45"/>
    <mergeCell ref="C38:C45"/>
    <mergeCell ref="D38:D45"/>
    <mergeCell ref="E38:E45"/>
    <mergeCell ref="F38:F45"/>
    <mergeCell ref="G38:G45"/>
    <mergeCell ref="B47:B50"/>
    <mergeCell ref="C47:C50"/>
    <mergeCell ref="D47:D50"/>
    <mergeCell ref="E47:E50"/>
    <mergeCell ref="F47:F54"/>
    <mergeCell ref="G47:G54"/>
    <mergeCell ref="J55:J59"/>
    <mergeCell ref="P55:P59"/>
    <mergeCell ref="A56:A61"/>
    <mergeCell ref="B57:B59"/>
    <mergeCell ref="C57:C59"/>
    <mergeCell ref="D57:D59"/>
    <mergeCell ref="F57:F60"/>
    <mergeCell ref="G57:G60"/>
    <mergeCell ref="A63:A68"/>
    <mergeCell ref="B64:B68"/>
    <mergeCell ref="C64:C68"/>
    <mergeCell ref="F64:F68"/>
    <mergeCell ref="G64:G68"/>
    <mergeCell ref="E57:E59"/>
    <mergeCell ref="D64:D68"/>
    <mergeCell ref="E64:E68"/>
    <mergeCell ref="Q55:Q59"/>
    <mergeCell ref="R57:R59"/>
    <mergeCell ref="S58:S59"/>
    <mergeCell ref="T58:T59"/>
    <mergeCell ref="U58:U59"/>
    <mergeCell ref="V58:V59"/>
    <mergeCell ref="N45:N49"/>
    <mergeCell ref="O45:O49"/>
    <mergeCell ref="K42:K44"/>
    <mergeCell ref="L42:L44"/>
    <mergeCell ref="M42:M44"/>
    <mergeCell ref="N42:N44"/>
    <mergeCell ref="O42:O44"/>
    <mergeCell ref="R50:R54"/>
    <mergeCell ref="Q50:Q54"/>
    <mergeCell ref="P50:P54"/>
    <mergeCell ref="O52:O54"/>
    <mergeCell ref="N52:N54"/>
    <mergeCell ref="M52:M54"/>
    <mergeCell ref="L52:L54"/>
    <mergeCell ref="K52:K54"/>
    <mergeCell ref="R55:R56"/>
  </mergeCells>
  <pageMargins left="0.70866141732283472" right="0.70866141732283472" top="0.74803149606299213" bottom="0.74803149606299213" header="0.31496062992125984" footer="0.31496062992125984"/>
  <pageSetup scale="5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Tablas Río Fundación</vt:lpstr>
      <vt:lpstr>Resumen Totales</vt:lpstr>
      <vt:lpstr>Flujos</vt:lpstr>
      <vt:lpstr>Ruta Critica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HERMES</cp:lastModifiedBy>
  <dcterms:created xsi:type="dcterms:W3CDTF">2013-05-09T20:39:56Z</dcterms:created>
  <dcterms:modified xsi:type="dcterms:W3CDTF">2013-08-08T01:59:28Z</dcterms:modified>
</cp:coreProperties>
</file>