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arlos A\Documents\PC CARLOS\CORPAMAG\SEGUIMIENTO METAS PAI 2020-2023\INFORMES SEGUIMIENTO 2021 PAI\SEGUNDO SEMESTRE 2021\"/>
    </mc:Choice>
  </mc:AlternateContent>
  <bookViews>
    <workbookView xWindow="0" yWindow="0" windowWidth="14033" windowHeight="10691" tabRatio="844" activeTab="1"/>
  </bookViews>
  <sheets>
    <sheet name="Datos Generales" sheetId="38" r:id="rId1"/>
    <sheet name="Anexo 1 Matriz Inf Gestión CARd" sheetId="34" r:id="rId2"/>
    <sheet name="Anexo 2 Protocolo Inf Gestión" sheetId="35" r:id="rId3"/>
    <sheet name="Hoja1" sheetId="41" state="hidden" r:id="rId4"/>
    <sheet name="Informe Ingresos" sheetId="48" r:id="rId5"/>
    <sheet name="PROTOCOLO INGRESOS" sheetId="39" r:id="rId6"/>
    <sheet name="informe Gastos" sheetId="49" r:id="rId7"/>
    <sheet name="PROTOCOLO GASTOS" sheetId="40" r:id="rId8"/>
    <sheet name="Anexo 3 Matriz IMG" sheetId="19" r:id="rId9"/>
    <sheet name="1POMCAS" sheetId="1" r:id="rId10"/>
    <sheet name="2PORH" sheetId="2" r:id="rId11"/>
    <sheet name="3PSMV" sheetId="3" r:id="rId12"/>
    <sheet name="4UsoAguas" sheetId="4" r:id="rId13"/>
    <sheet name="5PUEAA" sheetId="5" r:id="rId14"/>
    <sheet name="6POMCASejec" sheetId="6" r:id="rId15"/>
    <sheet name="7Clima" sheetId="8" r:id="rId16"/>
    <sheet name="8Suelo" sheetId="9" r:id="rId17"/>
    <sheet name="9RUNAP" sheetId="10" r:id="rId18"/>
    <sheet name="10Paramos" sheetId="11" r:id="rId19"/>
    <sheet name="11Forest" sheetId="12" r:id="rId20"/>
    <sheet name="12PlanesAP" sheetId="13" r:id="rId21"/>
    <sheet name="13Amenaz" sheetId="14" r:id="rId22"/>
    <sheet name="14Invasor" sheetId="15" r:id="rId23"/>
    <sheet name="15Restaura" sheetId="16" r:id="rId24"/>
    <sheet name="16MIZC" sheetId="17" r:id="rId25"/>
    <sheet name="17PGIRS" sheetId="18" r:id="rId26"/>
    <sheet name="18Sector" sheetId="20" r:id="rId27"/>
    <sheet name="19GAU" sheetId="21" r:id="rId28"/>
    <sheet name="20Negoc" sheetId="22" r:id="rId29"/>
    <sheet name="21TiempoT" sheetId="23" r:id="rId30"/>
    <sheet name="22Autor" sheetId="24" r:id="rId31"/>
    <sheet name="23Sanc" sheetId="25" r:id="rId32"/>
    <sheet name="24POT" sheetId="26" r:id="rId33"/>
    <sheet name="25Redes" sheetId="27" r:id="rId34"/>
    <sheet name="26SIAC" sheetId="28" r:id="rId35"/>
    <sheet name="27Educa" sheetId="29" r:id="rId36"/>
    <sheet name="Observa" sheetId="32" r:id="rId37"/>
    <sheet name="Formulas" sheetId="33" r:id="rId38"/>
  </sheets>
  <externalReferences>
    <externalReference r:id="rId39"/>
    <externalReference r:id="rId40"/>
  </externalReferences>
  <definedNames>
    <definedName name="_xlnm._FilterDatabase" localSheetId="11" hidden="1">'3PSMV'!$E$6:$E$75</definedName>
    <definedName name="_xlnm._FilterDatabase" localSheetId="4" hidden="1">'Informe Ingresos'!$A$6:$Z$716</definedName>
    <definedName name="_Toc467769469" localSheetId="10">'2PORH'!#REF!</definedName>
    <definedName name="_Toc467769470" localSheetId="11">'3PSMV'!#REF!</definedName>
    <definedName name="_Toc467769471" localSheetId="12">'4UsoAguas'!#REF!</definedName>
    <definedName name="_Toc467769472" localSheetId="13">'5PUEAA'!#REF!</definedName>
    <definedName name="_Toc467769473" localSheetId="14">'6POMCASejec'!#REF!</definedName>
    <definedName name="_Toc467769474" localSheetId="15">'7Clima'!#REF!</definedName>
    <definedName name="_Toc467769475" localSheetId="16">'8Suelo'!#REF!</definedName>
    <definedName name="_Toc467769476" localSheetId="17">'9RUNAP'!$B$6</definedName>
    <definedName name="_Toc467769477" localSheetId="18">'10Paramos'!#REF!</definedName>
    <definedName name="_Toc467769478" localSheetId="19">'11Forest'!#REF!</definedName>
    <definedName name="_Toc467769479" localSheetId="20">'12PlanesAP'!#REF!</definedName>
    <definedName name="_Toc467769480" localSheetId="21">'13Amenaz'!#REF!</definedName>
    <definedName name="_Toc467769481" localSheetId="22">'14Invasor'!#REF!</definedName>
    <definedName name="_Toc467769482" localSheetId="23">'15Restaura'!#REF!</definedName>
    <definedName name="_Toc467769483" localSheetId="24">'16MIZC'!#REF!</definedName>
    <definedName name="_Toc467769484" localSheetId="25">'17PGIRS'!#REF!</definedName>
    <definedName name="_Toc467769485" localSheetId="26">'18Sector'!#REF!</definedName>
    <definedName name="_Toc467769486" localSheetId="27">'19GAU'!#REF!</definedName>
    <definedName name="_Toc467769487" localSheetId="28">'20Negoc'!#REF!</definedName>
    <definedName name="_Toc467769488" localSheetId="29">'21TiempoT'!#REF!</definedName>
    <definedName name="_Toc467769489" localSheetId="30">'22Autor'!#REF!</definedName>
    <definedName name="_Toc467769490" localSheetId="31">'23Sanc'!#REF!</definedName>
    <definedName name="_Toc467769491" localSheetId="32">'24POT'!#REF!</definedName>
    <definedName name="_Toc467769492" localSheetId="33">'25Redes'!#REF!</definedName>
    <definedName name="_Toc467769493" localSheetId="34">'26SIAC'!#REF!</definedName>
    <definedName name="_Toc467769494" localSheetId="35">'27Educa'!#REF!</definedName>
    <definedName name="_xlnm.Print_Area" localSheetId="1">'Anexo 1 Matriz Inf Gestión CARd'!$A$1:$AN$166</definedName>
    <definedName name="_xlnm.Print_Area" localSheetId="2">'Anexo 2 Protocolo Inf Gestión'!#REF!</definedName>
    <definedName name="_xlnm.Print_Area" localSheetId="8">'Anexo 3 Matriz IMG'!$A$1:$P$32</definedName>
    <definedName name="_xlnm.Print_Area" localSheetId="6">'informe Gastos'!#REF!</definedName>
    <definedName name="_xlnm.Print_Area" localSheetId="4">'Informe Ingresos'!#REF!</definedName>
    <definedName name="ing">'[1]Datos Generales'!$H$5:$H$36</definedName>
    <definedName name="Lista_CAR" localSheetId="6">'[2]Datos Generales'!$H$5:$H$37</definedName>
    <definedName name="Lista_CAR" localSheetId="4">'[2]Datos Generales'!$H$5:$H$37</definedName>
    <definedName name="Lista_CAR">'Datos Generales'!$H$5:$H$36</definedName>
    <definedName name="REPORTE" comment="SI SE REPORTA" localSheetId="6">[2]Formulas!$F$33:$F$34</definedName>
    <definedName name="REPORTE" comment="SI SE REPORTA" localSheetId="4">[2]Formulas!$F$33:$F$34</definedName>
    <definedName name="REPORTE" comment="SI SE REPORTA">Formulas!$F$33:$F$34</definedName>
    <definedName name="SI" comment="OPCION SI O NO" localSheetId="6">[2]Formulas!$D$33:$D$34</definedName>
    <definedName name="SI" comment="OPCION SI O NO" localSheetId="4">[2]Formulas!$D$33:$D$34</definedName>
    <definedName name="SI" comment="OPCION SI O NO">Formulas!$D$33:$D$34</definedName>
    <definedName name="_xlnm.Print_Titles" localSheetId="1">'Anexo 1 Matriz Inf Gestión CARd'!$1:$6</definedName>
    <definedName name="Vigencias">'Datos Generales'!$H$38:$H$45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67" i="34" l="1"/>
  <c r="I167" i="34"/>
  <c r="H167" i="34"/>
  <c r="H165" i="34"/>
  <c r="I165" i="34"/>
  <c r="I153" i="34"/>
  <c r="H153" i="34"/>
  <c r="I148" i="34"/>
  <c r="H148" i="34"/>
  <c r="I141" i="34"/>
  <c r="H141" i="34"/>
  <c r="I135" i="34"/>
  <c r="H135" i="34"/>
  <c r="I131" i="34"/>
  <c r="H131" i="34"/>
  <c r="I128" i="34"/>
  <c r="H128" i="34"/>
  <c r="H127" i="34" s="1"/>
  <c r="I124" i="34"/>
  <c r="H124" i="34"/>
  <c r="H119" i="34" s="1"/>
  <c r="I120" i="34"/>
  <c r="H120" i="34"/>
  <c r="I116" i="34"/>
  <c r="H116" i="34"/>
  <c r="I112" i="34"/>
  <c r="H112" i="34"/>
  <c r="I106" i="34"/>
  <c r="H106" i="34"/>
  <c r="I102" i="34"/>
  <c r="H102" i="34"/>
  <c r="I96" i="34"/>
  <c r="I95" i="34" s="1"/>
  <c r="H96" i="34"/>
  <c r="H95" i="34" s="1"/>
  <c r="I83" i="34"/>
  <c r="I75" i="34" s="1"/>
  <c r="H83" i="34"/>
  <c r="I76" i="34"/>
  <c r="H76" i="34"/>
  <c r="H75" i="34" s="1"/>
  <c r="I70" i="34"/>
  <c r="H70" i="34"/>
  <c r="I67" i="34"/>
  <c r="H67" i="34"/>
  <c r="I61" i="34"/>
  <c r="H61" i="34"/>
  <c r="I58" i="34"/>
  <c r="H58" i="34"/>
  <c r="I52" i="34"/>
  <c r="H52" i="34"/>
  <c r="I49" i="34"/>
  <c r="H49" i="34"/>
  <c r="I41" i="34"/>
  <c r="H41" i="34"/>
  <c r="I34" i="34"/>
  <c r="H34" i="34"/>
  <c r="I31" i="34"/>
  <c r="H31" i="34"/>
  <c r="H134" i="34" l="1"/>
  <c r="H133" i="34" s="1"/>
  <c r="I134" i="34"/>
  <c r="I133" i="34" s="1"/>
  <c r="I127" i="34"/>
  <c r="I119" i="34"/>
  <c r="H101" i="34"/>
  <c r="I101" i="34"/>
  <c r="H57" i="34"/>
  <c r="I57" i="34"/>
  <c r="H23" i="34" l="1"/>
  <c r="I23" i="34" l="1"/>
  <c r="I22" i="34" s="1"/>
  <c r="I21" i="34" s="1"/>
  <c r="H22" i="34"/>
  <c r="H21" i="34" s="1"/>
  <c r="I16" i="34"/>
  <c r="H16" i="34"/>
  <c r="I10" i="34"/>
  <c r="H10" i="34"/>
  <c r="H9" i="34" s="1"/>
  <c r="H8" i="34" s="1"/>
  <c r="I9" i="34" l="1"/>
  <c r="I8" i="34" s="1"/>
  <c r="V133" i="34" l="1"/>
  <c r="V153" i="34" l="1"/>
  <c r="V148" i="34"/>
  <c r="V141" i="34"/>
  <c r="V135" i="34"/>
  <c r="V127" i="34"/>
  <c r="V131" i="34"/>
  <c r="V128" i="34"/>
  <c r="V124" i="34"/>
  <c r="V120" i="34"/>
  <c r="V116" i="34"/>
  <c r="V112" i="34"/>
  <c r="V106" i="34"/>
  <c r="V102" i="34"/>
  <c r="V96" i="34"/>
  <c r="V95" i="34" s="1"/>
  <c r="V83" i="34"/>
  <c r="V76" i="34"/>
  <c r="V70" i="34"/>
  <c r="V67" i="34"/>
  <c r="V61" i="34"/>
  <c r="V58" i="34"/>
  <c r="V52" i="34"/>
  <c r="V49" i="34"/>
  <c r="V41" i="34"/>
  <c r="V34" i="34"/>
  <c r="V31" i="34"/>
  <c r="V23" i="34"/>
  <c r="V16" i="34"/>
  <c r="V10" i="34"/>
  <c r="V134" i="34" l="1"/>
  <c r="V119" i="34"/>
  <c r="V101" i="34"/>
  <c r="V75" i="34"/>
  <c r="V57" i="34"/>
  <c r="V22" i="34"/>
  <c r="V9" i="34"/>
  <c r="V8" i="34" s="1"/>
  <c r="V21" i="34" l="1"/>
  <c r="D7" i="26" l="1"/>
  <c r="D8" i="18"/>
  <c r="D8" i="16"/>
  <c r="I25" i="12" l="1"/>
  <c r="M31" i="12"/>
  <c r="D9" i="10" l="1"/>
  <c r="F35" i="10"/>
  <c r="D8" i="9" l="1"/>
  <c r="D8" i="8" l="1"/>
  <c r="D8" i="6"/>
  <c r="AD16" i="34" l="1"/>
  <c r="AG164" i="34" l="1"/>
  <c r="AG162" i="34"/>
  <c r="AG153" i="34"/>
  <c r="AG148" i="34"/>
  <c r="AG141" i="34"/>
  <c r="AG135" i="34"/>
  <c r="AG131" i="34"/>
  <c r="AG128" i="34"/>
  <c r="AG124" i="34"/>
  <c r="AG120" i="34"/>
  <c r="AG116" i="34"/>
  <c r="AG112" i="34"/>
  <c r="AG106" i="34"/>
  <c r="AG102" i="34"/>
  <c r="AG96" i="34"/>
  <c r="AG83" i="34"/>
  <c r="AG76" i="34"/>
  <c r="AG70" i="34"/>
  <c r="AG67" i="34"/>
  <c r="AG61" i="34"/>
  <c r="AG58" i="34"/>
  <c r="AG52" i="34"/>
  <c r="AG49" i="34"/>
  <c r="AG41" i="34"/>
  <c r="AG34" i="34"/>
  <c r="AG31" i="34"/>
  <c r="AG23" i="34"/>
  <c r="AG16" i="34"/>
  <c r="AG10" i="34"/>
  <c r="AE134" i="34"/>
  <c r="AE127" i="34"/>
  <c r="AE119" i="34"/>
  <c r="AE101" i="34"/>
  <c r="AE95" i="34"/>
  <c r="AE75" i="34"/>
  <c r="AE57" i="34"/>
  <c r="AE22" i="34"/>
  <c r="AE9" i="34"/>
  <c r="AE165" i="34" l="1"/>
  <c r="AA131" i="34"/>
  <c r="AD131" i="34"/>
  <c r="AC131" i="34"/>
  <c r="AD120" i="34"/>
  <c r="AC120" i="34"/>
  <c r="AA120" i="34"/>
  <c r="AD49" i="34"/>
  <c r="AC49" i="34"/>
  <c r="AA49" i="34"/>
  <c r="T716" i="48" l="1"/>
  <c r="X178" i="49" l="1"/>
  <c r="W178" i="49"/>
  <c r="V178" i="49"/>
  <c r="U178" i="49"/>
  <c r="T178" i="49"/>
  <c r="S178" i="49"/>
  <c r="R178" i="49"/>
  <c r="Q178" i="49"/>
  <c r="P178" i="49"/>
  <c r="O178" i="49"/>
  <c r="N178" i="49"/>
  <c r="M178" i="49"/>
  <c r="L178" i="49"/>
  <c r="K178" i="49"/>
  <c r="J178" i="49"/>
  <c r="I178" i="49"/>
  <c r="X177" i="49"/>
  <c r="W177" i="49"/>
  <c r="W176" i="49" s="1"/>
  <c r="V177" i="49"/>
  <c r="U177" i="49"/>
  <c r="T177" i="49"/>
  <c r="T176" i="49" s="1"/>
  <c r="S177" i="49"/>
  <c r="R177" i="49"/>
  <c r="R176" i="49" s="1"/>
  <c r="Q177" i="49"/>
  <c r="Q176" i="49" s="1"/>
  <c r="P177" i="49"/>
  <c r="O177" i="49"/>
  <c r="O176" i="49" s="1"/>
  <c r="N177" i="49"/>
  <c r="M177" i="49"/>
  <c r="L177" i="49"/>
  <c r="L176" i="49" s="1"/>
  <c r="AB176" i="49" s="1"/>
  <c r="K177" i="49"/>
  <c r="J177" i="49"/>
  <c r="J176" i="49" s="1"/>
  <c r="Z176" i="49" s="1"/>
  <c r="I177" i="49"/>
  <c r="I176" i="49" s="1"/>
  <c r="Y176" i="49" s="1"/>
  <c r="X176" i="49"/>
  <c r="V176" i="49"/>
  <c r="U176" i="49"/>
  <c r="S176" i="49"/>
  <c r="P176" i="49"/>
  <c r="N176" i="49"/>
  <c r="M176" i="49"/>
  <c r="K176" i="49"/>
  <c r="AA176" i="49" s="1"/>
  <c r="X174" i="49"/>
  <c r="W174" i="49"/>
  <c r="V174" i="49"/>
  <c r="U174" i="49"/>
  <c r="T174" i="49"/>
  <c r="S174" i="49"/>
  <c r="R174" i="49"/>
  <c r="Q174" i="49"/>
  <c r="P174" i="49"/>
  <c r="O174" i="49"/>
  <c r="N174" i="49"/>
  <c r="M174" i="49"/>
  <c r="L174" i="49"/>
  <c r="K174" i="49"/>
  <c r="J174" i="49"/>
  <c r="I174" i="49"/>
  <c r="X173" i="49"/>
  <c r="X172" i="49" s="1"/>
  <c r="W173" i="49"/>
  <c r="V173" i="49"/>
  <c r="V172" i="49" s="1"/>
  <c r="U173" i="49"/>
  <c r="U172" i="49" s="1"/>
  <c r="T173" i="49"/>
  <c r="S173" i="49"/>
  <c r="S172" i="49" s="1"/>
  <c r="R173" i="49"/>
  <c r="Q173" i="49"/>
  <c r="P173" i="49"/>
  <c r="O173" i="49"/>
  <c r="N173" i="49"/>
  <c r="N172" i="49" s="1"/>
  <c r="M173" i="49"/>
  <c r="M172" i="49" s="1"/>
  <c r="L173" i="49"/>
  <c r="K173" i="49"/>
  <c r="K172" i="49" s="1"/>
  <c r="AA172" i="49" s="1"/>
  <c r="J173" i="49"/>
  <c r="I173" i="49"/>
  <c r="W172" i="49"/>
  <c r="T172" i="49"/>
  <c r="R172" i="49"/>
  <c r="Q172" i="49"/>
  <c r="P172" i="49"/>
  <c r="O172" i="49"/>
  <c r="L172" i="49"/>
  <c r="AB172" i="49" s="1"/>
  <c r="J172" i="49"/>
  <c r="Z172" i="49" s="1"/>
  <c r="I172" i="49"/>
  <c r="X170" i="49"/>
  <c r="W170" i="49"/>
  <c r="V170" i="49"/>
  <c r="U170" i="49"/>
  <c r="T170" i="49"/>
  <c r="S170" i="49"/>
  <c r="R170" i="49"/>
  <c r="Q170" i="49"/>
  <c r="P170" i="49"/>
  <c r="O170" i="49"/>
  <c r="N170" i="49"/>
  <c r="M170" i="49"/>
  <c r="L170" i="49"/>
  <c r="K170" i="49"/>
  <c r="J170" i="49"/>
  <c r="I170" i="49"/>
  <c r="X169" i="49"/>
  <c r="W169" i="49"/>
  <c r="W168" i="49" s="1"/>
  <c r="V169" i="49"/>
  <c r="U169" i="49"/>
  <c r="T169" i="49"/>
  <c r="T168" i="49" s="1"/>
  <c r="S169" i="49"/>
  <c r="R169" i="49"/>
  <c r="R168" i="49" s="1"/>
  <c r="Q169" i="49"/>
  <c r="Q168" i="49" s="1"/>
  <c r="P169" i="49"/>
  <c r="O169" i="49"/>
  <c r="O168" i="49" s="1"/>
  <c r="N169" i="49"/>
  <c r="M169" i="49"/>
  <c r="L169" i="49"/>
  <c r="L168" i="49" s="1"/>
  <c r="AB168" i="49" s="1"/>
  <c r="K169" i="49"/>
  <c r="J169" i="49"/>
  <c r="J168" i="49" s="1"/>
  <c r="I169" i="49"/>
  <c r="I168" i="49" s="1"/>
  <c r="Y168" i="49" s="1"/>
  <c r="X168" i="49"/>
  <c r="V168" i="49"/>
  <c r="U168" i="49"/>
  <c r="S168" i="49"/>
  <c r="P168" i="49"/>
  <c r="N168" i="49"/>
  <c r="M168" i="49"/>
  <c r="K168" i="49"/>
  <c r="X166" i="49"/>
  <c r="W166" i="49"/>
  <c r="V166" i="49"/>
  <c r="U166" i="49"/>
  <c r="T166" i="49"/>
  <c r="S166" i="49"/>
  <c r="R166" i="49"/>
  <c r="Q166" i="49"/>
  <c r="P166" i="49"/>
  <c r="O166" i="49"/>
  <c r="N166" i="49"/>
  <c r="M166" i="49"/>
  <c r="L166" i="49"/>
  <c r="K166" i="49"/>
  <c r="J166" i="49"/>
  <c r="I166" i="49"/>
  <c r="X165" i="49"/>
  <c r="X164" i="49" s="1"/>
  <c r="X163" i="49" s="1"/>
  <c r="W165" i="49"/>
  <c r="V165" i="49"/>
  <c r="V164" i="49" s="1"/>
  <c r="U165" i="49"/>
  <c r="U164" i="49" s="1"/>
  <c r="T165" i="49"/>
  <c r="S165" i="49"/>
  <c r="S164" i="49" s="1"/>
  <c r="S163" i="49" s="1"/>
  <c r="R165" i="49"/>
  <c r="Q165" i="49"/>
  <c r="P165" i="49"/>
  <c r="P164" i="49" s="1"/>
  <c r="P163" i="49" s="1"/>
  <c r="O165" i="49"/>
  <c r="N165" i="49"/>
  <c r="N164" i="49" s="1"/>
  <c r="Z164" i="49" s="1"/>
  <c r="M165" i="49"/>
  <c r="M164" i="49" s="1"/>
  <c r="L165" i="49"/>
  <c r="K165" i="49"/>
  <c r="K164" i="49" s="1"/>
  <c r="J165" i="49"/>
  <c r="I165" i="49"/>
  <c r="W164" i="49"/>
  <c r="W163" i="49" s="1"/>
  <c r="T164" i="49"/>
  <c r="T163" i="49" s="1"/>
  <c r="R164" i="49"/>
  <c r="Q164" i="49"/>
  <c r="Q163" i="49" s="1"/>
  <c r="O164" i="49"/>
  <c r="L164" i="49"/>
  <c r="J164" i="49"/>
  <c r="I164" i="49"/>
  <c r="V163" i="49"/>
  <c r="N163" i="49"/>
  <c r="X161" i="49"/>
  <c r="W161" i="49"/>
  <c r="V161" i="49"/>
  <c r="U161" i="49"/>
  <c r="T161" i="49"/>
  <c r="S161" i="49"/>
  <c r="R161" i="49"/>
  <c r="Q161" i="49"/>
  <c r="P161" i="49"/>
  <c r="O161" i="49"/>
  <c r="N161" i="49"/>
  <c r="M161" i="49"/>
  <c r="L161" i="49"/>
  <c r="K161" i="49"/>
  <c r="J161" i="49"/>
  <c r="I161" i="49"/>
  <c r="X160" i="49"/>
  <c r="X159" i="49" s="1"/>
  <c r="W160" i="49"/>
  <c r="V160" i="49"/>
  <c r="V159" i="49" s="1"/>
  <c r="U160" i="49"/>
  <c r="U159" i="49" s="1"/>
  <c r="T160" i="49"/>
  <c r="S160" i="49"/>
  <c r="S159" i="49" s="1"/>
  <c r="R160" i="49"/>
  <c r="Q160" i="49"/>
  <c r="P160" i="49"/>
  <c r="P159" i="49" s="1"/>
  <c r="O160" i="49"/>
  <c r="N160" i="49"/>
  <c r="N159" i="49" s="1"/>
  <c r="M160" i="49"/>
  <c r="M159" i="49" s="1"/>
  <c r="L160" i="49"/>
  <c r="K160" i="49"/>
  <c r="K159" i="49" s="1"/>
  <c r="AA159" i="49" s="1"/>
  <c r="J160" i="49"/>
  <c r="I160" i="49"/>
  <c r="W159" i="49"/>
  <c r="T159" i="49"/>
  <c r="R159" i="49"/>
  <c r="Q159" i="49"/>
  <c r="O159" i="49"/>
  <c r="L159" i="49"/>
  <c r="AB159" i="49" s="1"/>
  <c r="J159" i="49"/>
  <c r="Z159" i="49" s="1"/>
  <c r="I159" i="49"/>
  <c r="Y159" i="49" s="1"/>
  <c r="X157" i="49"/>
  <c r="W157" i="49"/>
  <c r="V157" i="49"/>
  <c r="U157" i="49"/>
  <c r="T157" i="49"/>
  <c r="S157" i="49"/>
  <c r="R157" i="49"/>
  <c r="Q157" i="49"/>
  <c r="P157" i="49"/>
  <c r="O157" i="49"/>
  <c r="N157" i="49"/>
  <c r="M157" i="49"/>
  <c r="L157" i="49"/>
  <c r="K157" i="49"/>
  <c r="J157" i="49"/>
  <c r="I157" i="49"/>
  <c r="X156" i="49"/>
  <c r="W156" i="49"/>
  <c r="W155" i="49" s="1"/>
  <c r="W154" i="49" s="1"/>
  <c r="V156" i="49"/>
  <c r="U156" i="49"/>
  <c r="T156" i="49"/>
  <c r="T155" i="49" s="1"/>
  <c r="T154" i="49" s="1"/>
  <c r="S156" i="49"/>
  <c r="R156" i="49"/>
  <c r="R155" i="49" s="1"/>
  <c r="R154" i="49" s="1"/>
  <c r="Q156" i="49"/>
  <c r="Q155" i="49" s="1"/>
  <c r="Q154" i="49" s="1"/>
  <c r="P156" i="49"/>
  <c r="O156" i="49"/>
  <c r="O155" i="49" s="1"/>
  <c r="O154" i="49" s="1"/>
  <c r="N156" i="49"/>
  <c r="M156" i="49"/>
  <c r="L156" i="49"/>
  <c r="L155" i="49" s="1"/>
  <c r="K156" i="49"/>
  <c r="J156" i="49"/>
  <c r="J155" i="49" s="1"/>
  <c r="J154" i="49" s="1"/>
  <c r="Z154" i="49" s="1"/>
  <c r="I156" i="49"/>
  <c r="I155" i="49" s="1"/>
  <c r="X155" i="49"/>
  <c r="X154" i="49" s="1"/>
  <c r="V155" i="49"/>
  <c r="V154" i="49" s="1"/>
  <c r="U155" i="49"/>
  <c r="U154" i="49" s="1"/>
  <c r="S155" i="49"/>
  <c r="P155" i="49"/>
  <c r="N155" i="49"/>
  <c r="N154" i="49" s="1"/>
  <c r="M155" i="49"/>
  <c r="M154" i="49" s="1"/>
  <c r="K155" i="49"/>
  <c r="X152" i="49"/>
  <c r="W152" i="49"/>
  <c r="V152" i="49"/>
  <c r="U152" i="49"/>
  <c r="T152" i="49"/>
  <c r="S152" i="49"/>
  <c r="R152" i="49"/>
  <c r="Q152" i="49"/>
  <c r="P152" i="49"/>
  <c r="O152" i="49"/>
  <c r="N152" i="49"/>
  <c r="M152" i="49"/>
  <c r="L152" i="49"/>
  <c r="K152" i="49"/>
  <c r="J152" i="49"/>
  <c r="I152" i="49"/>
  <c r="X151" i="49"/>
  <c r="W151" i="49"/>
  <c r="W150" i="49" s="1"/>
  <c r="W145" i="49" s="1"/>
  <c r="V151" i="49"/>
  <c r="U151" i="49"/>
  <c r="T151" i="49"/>
  <c r="T150" i="49" s="1"/>
  <c r="T145" i="49" s="1"/>
  <c r="S151" i="49"/>
  <c r="R151" i="49"/>
  <c r="R150" i="49" s="1"/>
  <c r="R145" i="49" s="1"/>
  <c r="Q151" i="49"/>
  <c r="Q150" i="49" s="1"/>
  <c r="Q145" i="49" s="1"/>
  <c r="P151" i="49"/>
  <c r="O151" i="49"/>
  <c r="O150" i="49" s="1"/>
  <c r="O145" i="49" s="1"/>
  <c r="N151" i="49"/>
  <c r="M151" i="49"/>
  <c r="L151" i="49"/>
  <c r="L150" i="49" s="1"/>
  <c r="K151" i="49"/>
  <c r="J151" i="49"/>
  <c r="J150" i="49" s="1"/>
  <c r="I151" i="49"/>
  <c r="I150" i="49" s="1"/>
  <c r="X150" i="49"/>
  <c r="V150" i="49"/>
  <c r="U150" i="49"/>
  <c r="S150" i="49"/>
  <c r="P150" i="49"/>
  <c r="N150" i="49"/>
  <c r="M150" i="49"/>
  <c r="K150" i="49"/>
  <c r="X148" i="49"/>
  <c r="W148" i="49"/>
  <c r="V148" i="49"/>
  <c r="U148" i="49"/>
  <c r="T148" i="49"/>
  <c r="S148" i="49"/>
  <c r="R148" i="49"/>
  <c r="Q148" i="49"/>
  <c r="P148" i="49"/>
  <c r="O148" i="49"/>
  <c r="N148" i="49"/>
  <c r="M148" i="49"/>
  <c r="L148" i="49"/>
  <c r="K148" i="49"/>
  <c r="J148" i="49"/>
  <c r="I148" i="49"/>
  <c r="X147" i="49"/>
  <c r="W147" i="49"/>
  <c r="V147" i="49"/>
  <c r="U147" i="49"/>
  <c r="T147" i="49"/>
  <c r="S147" i="49"/>
  <c r="R147" i="49"/>
  <c r="Q147" i="49"/>
  <c r="P147" i="49"/>
  <c r="O147" i="49"/>
  <c r="N147" i="49"/>
  <c r="M147" i="49"/>
  <c r="L147" i="49"/>
  <c r="K147" i="49"/>
  <c r="J147" i="49"/>
  <c r="I147" i="49"/>
  <c r="X146" i="49"/>
  <c r="X145" i="49" s="1"/>
  <c r="W146" i="49"/>
  <c r="V146" i="49"/>
  <c r="V145" i="49" s="1"/>
  <c r="U146" i="49"/>
  <c r="U145" i="49" s="1"/>
  <c r="T146" i="49"/>
  <c r="S146" i="49"/>
  <c r="S145" i="49" s="1"/>
  <c r="R146" i="49"/>
  <c r="Q146" i="49"/>
  <c r="P146" i="49"/>
  <c r="P145" i="49" s="1"/>
  <c r="O146" i="49"/>
  <c r="N146" i="49"/>
  <c r="N145" i="49" s="1"/>
  <c r="M146" i="49"/>
  <c r="M145" i="49" s="1"/>
  <c r="L146" i="49"/>
  <c r="K146" i="49"/>
  <c r="K145" i="49" s="1"/>
  <c r="AA145" i="49" s="1"/>
  <c r="J146" i="49"/>
  <c r="I146" i="49"/>
  <c r="J145" i="49"/>
  <c r="X143" i="49"/>
  <c r="W143" i="49"/>
  <c r="V143" i="49"/>
  <c r="U143" i="49"/>
  <c r="T143" i="49"/>
  <c r="S143" i="49"/>
  <c r="R143" i="49"/>
  <c r="Q143" i="49"/>
  <c r="P143" i="49"/>
  <c r="O143" i="49"/>
  <c r="N143" i="49"/>
  <c r="M143" i="49"/>
  <c r="L143" i="49"/>
  <c r="K143" i="49"/>
  <c r="J143" i="49"/>
  <c r="I143" i="49"/>
  <c r="X142" i="49"/>
  <c r="W142" i="49"/>
  <c r="W141" i="49" s="1"/>
  <c r="V142" i="49"/>
  <c r="U142" i="49"/>
  <c r="T142" i="49"/>
  <c r="T141" i="49" s="1"/>
  <c r="S142" i="49"/>
  <c r="R142" i="49"/>
  <c r="R141" i="49" s="1"/>
  <c r="Q142" i="49"/>
  <c r="Q141" i="49" s="1"/>
  <c r="P142" i="49"/>
  <c r="O142" i="49"/>
  <c r="O141" i="49" s="1"/>
  <c r="N142" i="49"/>
  <c r="M142" i="49"/>
  <c r="L142" i="49"/>
  <c r="L141" i="49" s="1"/>
  <c r="AB141" i="49" s="1"/>
  <c r="K142" i="49"/>
  <c r="J142" i="49"/>
  <c r="J141" i="49" s="1"/>
  <c r="I142" i="49"/>
  <c r="I141" i="49" s="1"/>
  <c r="Y141" i="49" s="1"/>
  <c r="X141" i="49"/>
  <c r="V141" i="49"/>
  <c r="U141" i="49"/>
  <c r="S141" i="49"/>
  <c r="P141" i="49"/>
  <c r="N141" i="49"/>
  <c r="M141" i="49"/>
  <c r="K141" i="49"/>
  <c r="AA141" i="49" s="1"/>
  <c r="X139" i="49"/>
  <c r="W139" i="49"/>
  <c r="V139" i="49"/>
  <c r="U139" i="49"/>
  <c r="T139" i="49"/>
  <c r="S139" i="49"/>
  <c r="R139" i="49"/>
  <c r="Q139" i="49"/>
  <c r="P139" i="49"/>
  <c r="O139" i="49"/>
  <c r="N139" i="49"/>
  <c r="M139" i="49"/>
  <c r="L139" i="49"/>
  <c r="K139" i="49"/>
  <c r="J139" i="49"/>
  <c r="I139" i="49"/>
  <c r="X138" i="49"/>
  <c r="X137" i="49" s="1"/>
  <c r="W138" i="49"/>
  <c r="V138" i="49"/>
  <c r="V137" i="49" s="1"/>
  <c r="U138" i="49"/>
  <c r="U137" i="49" s="1"/>
  <c r="T138" i="49"/>
  <c r="S138" i="49"/>
  <c r="S137" i="49" s="1"/>
  <c r="R138" i="49"/>
  <c r="Q138" i="49"/>
  <c r="P138" i="49"/>
  <c r="P137" i="49" s="1"/>
  <c r="O138" i="49"/>
  <c r="N138" i="49"/>
  <c r="N137" i="49" s="1"/>
  <c r="N128" i="49" s="1"/>
  <c r="M138" i="49"/>
  <c r="M137" i="49" s="1"/>
  <c r="L138" i="49"/>
  <c r="K138" i="49"/>
  <c r="K137" i="49" s="1"/>
  <c r="AA137" i="49" s="1"/>
  <c r="J138" i="49"/>
  <c r="I138" i="49"/>
  <c r="W137" i="49"/>
  <c r="T137" i="49"/>
  <c r="R137" i="49"/>
  <c r="Q137" i="49"/>
  <c r="O137" i="49"/>
  <c r="L137" i="49"/>
  <c r="J137" i="49"/>
  <c r="Z137" i="49" s="1"/>
  <c r="I137" i="49"/>
  <c r="Y137" i="49" s="1"/>
  <c r="X135" i="49"/>
  <c r="W135" i="49"/>
  <c r="V135" i="49"/>
  <c r="U135" i="49"/>
  <c r="T135" i="49"/>
  <c r="S135" i="49"/>
  <c r="R135" i="49"/>
  <c r="Q135" i="49"/>
  <c r="P135" i="49"/>
  <c r="O135" i="49"/>
  <c r="N135" i="49"/>
  <c r="M135" i="49"/>
  <c r="L135" i="49"/>
  <c r="K135" i="49"/>
  <c r="J135" i="49"/>
  <c r="J134" i="49" s="1"/>
  <c r="J133" i="49" s="1"/>
  <c r="Z133" i="49" s="1"/>
  <c r="I135" i="49"/>
  <c r="X134" i="49"/>
  <c r="W134" i="49"/>
  <c r="W133" i="49" s="1"/>
  <c r="V134" i="49"/>
  <c r="U134" i="49"/>
  <c r="T134" i="49"/>
  <c r="T133" i="49" s="1"/>
  <c r="S134" i="49"/>
  <c r="R134" i="49"/>
  <c r="R133" i="49" s="1"/>
  <c r="Q134" i="49"/>
  <c r="Q133" i="49" s="1"/>
  <c r="P134" i="49"/>
  <c r="O134" i="49"/>
  <c r="O133" i="49" s="1"/>
  <c r="N134" i="49"/>
  <c r="M134" i="49"/>
  <c r="L134" i="49"/>
  <c r="L133" i="49" s="1"/>
  <c r="AB133" i="49" s="1"/>
  <c r="K134" i="49"/>
  <c r="I134" i="49"/>
  <c r="I133" i="49" s="1"/>
  <c r="Y133" i="49" s="1"/>
  <c r="X133" i="49"/>
  <c r="V133" i="49"/>
  <c r="U133" i="49"/>
  <c r="S133" i="49"/>
  <c r="P133" i="49"/>
  <c r="N133" i="49"/>
  <c r="M133" i="49"/>
  <c r="K133" i="49"/>
  <c r="AA133" i="49" s="1"/>
  <c r="X131" i="49"/>
  <c r="W131" i="49"/>
  <c r="V131" i="49"/>
  <c r="U131" i="49"/>
  <c r="T131" i="49"/>
  <c r="S131" i="49"/>
  <c r="R131" i="49"/>
  <c r="Q131" i="49"/>
  <c r="P131" i="49"/>
  <c r="O131" i="49"/>
  <c r="N131" i="49"/>
  <c r="M131" i="49"/>
  <c r="L131" i="49"/>
  <c r="K131" i="49"/>
  <c r="J131" i="49"/>
  <c r="I131" i="49"/>
  <c r="X130" i="49"/>
  <c r="X129" i="49" s="1"/>
  <c r="W130" i="49"/>
  <c r="V130" i="49"/>
  <c r="V129" i="49" s="1"/>
  <c r="U130" i="49"/>
  <c r="U129" i="49" s="1"/>
  <c r="T130" i="49"/>
  <c r="S130" i="49"/>
  <c r="S129" i="49" s="1"/>
  <c r="S128" i="49" s="1"/>
  <c r="R130" i="49"/>
  <c r="Q130" i="49"/>
  <c r="P130" i="49"/>
  <c r="P129" i="49" s="1"/>
  <c r="O130" i="49"/>
  <c r="N130" i="49"/>
  <c r="N129" i="49" s="1"/>
  <c r="M130" i="49"/>
  <c r="M129" i="49" s="1"/>
  <c r="L130" i="49"/>
  <c r="K130" i="49"/>
  <c r="K129" i="49" s="1"/>
  <c r="J130" i="49"/>
  <c r="I130" i="49"/>
  <c r="W129" i="49"/>
  <c r="W128" i="49" s="1"/>
  <c r="T129" i="49"/>
  <c r="T128" i="49" s="1"/>
  <c r="R129" i="49"/>
  <c r="Q129" i="49"/>
  <c r="O129" i="49"/>
  <c r="L129" i="49"/>
  <c r="L128" i="49" s="1"/>
  <c r="J129" i="49"/>
  <c r="Z129" i="49" s="1"/>
  <c r="I129" i="49"/>
  <c r="Y129" i="49" s="1"/>
  <c r="V128" i="49"/>
  <c r="X126" i="49"/>
  <c r="W126" i="49"/>
  <c r="V126" i="49"/>
  <c r="U126" i="49"/>
  <c r="T126" i="49"/>
  <c r="S126" i="49"/>
  <c r="R126" i="49"/>
  <c r="Q126" i="49"/>
  <c r="P126" i="49"/>
  <c r="O126" i="49"/>
  <c r="N126" i="49"/>
  <c r="M126" i="49"/>
  <c r="L126" i="49"/>
  <c r="K126" i="49"/>
  <c r="J126" i="49"/>
  <c r="I126" i="49"/>
  <c r="X125" i="49"/>
  <c r="X124" i="49" s="1"/>
  <c r="X123" i="49" s="1"/>
  <c r="W125" i="49"/>
  <c r="V125" i="49"/>
  <c r="V124" i="49" s="1"/>
  <c r="V123" i="49" s="1"/>
  <c r="U125" i="49"/>
  <c r="U124" i="49" s="1"/>
  <c r="U123" i="49" s="1"/>
  <c r="T125" i="49"/>
  <c r="S125" i="49"/>
  <c r="S124" i="49" s="1"/>
  <c r="S123" i="49" s="1"/>
  <c r="R125" i="49"/>
  <c r="Q125" i="49"/>
  <c r="P125" i="49"/>
  <c r="P124" i="49" s="1"/>
  <c r="P123" i="49" s="1"/>
  <c r="O125" i="49"/>
  <c r="N125" i="49"/>
  <c r="N124" i="49" s="1"/>
  <c r="M125" i="49"/>
  <c r="M124" i="49" s="1"/>
  <c r="M123" i="49" s="1"/>
  <c r="L125" i="49"/>
  <c r="K125" i="49"/>
  <c r="K124" i="49" s="1"/>
  <c r="J125" i="49"/>
  <c r="I125" i="49"/>
  <c r="W124" i="49"/>
  <c r="W123" i="49" s="1"/>
  <c r="T124" i="49"/>
  <c r="T123" i="49" s="1"/>
  <c r="R124" i="49"/>
  <c r="R123" i="49" s="1"/>
  <c r="Q124" i="49"/>
  <c r="Q123" i="49" s="1"/>
  <c r="O124" i="49"/>
  <c r="O123" i="49" s="1"/>
  <c r="L124" i="49"/>
  <c r="L123" i="49" s="1"/>
  <c r="AB123" i="49" s="1"/>
  <c r="J124" i="49"/>
  <c r="J123" i="49" s="1"/>
  <c r="I124" i="49"/>
  <c r="N123" i="49"/>
  <c r="X121" i="49"/>
  <c r="W121" i="49"/>
  <c r="V121" i="49"/>
  <c r="U121" i="49"/>
  <c r="T121" i="49"/>
  <c r="S121" i="49"/>
  <c r="R121" i="49"/>
  <c r="Q121" i="49"/>
  <c r="P121" i="49"/>
  <c r="O121" i="49"/>
  <c r="N121" i="49"/>
  <c r="M121" i="49"/>
  <c r="L121" i="49"/>
  <c r="K121" i="49"/>
  <c r="J121" i="49"/>
  <c r="I121" i="49"/>
  <c r="X120" i="49"/>
  <c r="X119" i="49" s="1"/>
  <c r="W120" i="49"/>
  <c r="V120" i="49"/>
  <c r="V119" i="49" s="1"/>
  <c r="U120" i="49"/>
  <c r="U119" i="49" s="1"/>
  <c r="T120" i="49"/>
  <c r="S120" i="49"/>
  <c r="S119" i="49" s="1"/>
  <c r="R120" i="49"/>
  <c r="Q120" i="49"/>
  <c r="P120" i="49"/>
  <c r="P119" i="49" s="1"/>
  <c r="O120" i="49"/>
  <c r="N120" i="49"/>
  <c r="N119" i="49" s="1"/>
  <c r="M120" i="49"/>
  <c r="M119" i="49" s="1"/>
  <c r="L120" i="49"/>
  <c r="K120" i="49"/>
  <c r="K119" i="49" s="1"/>
  <c r="AA119" i="49" s="1"/>
  <c r="J120" i="49"/>
  <c r="I120" i="49"/>
  <c r="Z119" i="49"/>
  <c r="W119" i="49"/>
  <c r="T119" i="49"/>
  <c r="R119" i="49"/>
  <c r="R114" i="49" s="1"/>
  <c r="Q119" i="49"/>
  <c r="O119" i="49"/>
  <c r="L119" i="49"/>
  <c r="J119" i="49"/>
  <c r="I119" i="49"/>
  <c r="Y119" i="49" s="1"/>
  <c r="X117" i="49"/>
  <c r="W117" i="49"/>
  <c r="V117" i="49"/>
  <c r="U117" i="49"/>
  <c r="T117" i="49"/>
  <c r="S117" i="49"/>
  <c r="R117" i="49"/>
  <c r="Q117" i="49"/>
  <c r="P117" i="49"/>
  <c r="O117" i="49"/>
  <c r="N117" i="49"/>
  <c r="M117" i="49"/>
  <c r="L117" i="49"/>
  <c r="K117" i="49"/>
  <c r="J117" i="49"/>
  <c r="I117" i="49"/>
  <c r="X116" i="49"/>
  <c r="W116" i="49"/>
  <c r="W115" i="49" s="1"/>
  <c r="W114" i="49" s="1"/>
  <c r="V116" i="49"/>
  <c r="U116" i="49"/>
  <c r="T116" i="49"/>
  <c r="T115" i="49" s="1"/>
  <c r="T114" i="49" s="1"/>
  <c r="S116" i="49"/>
  <c r="R116" i="49"/>
  <c r="R115" i="49" s="1"/>
  <c r="Q116" i="49"/>
  <c r="Q115" i="49" s="1"/>
  <c r="Q114" i="49" s="1"/>
  <c r="P116" i="49"/>
  <c r="O116" i="49"/>
  <c r="O115" i="49" s="1"/>
  <c r="O114" i="49" s="1"/>
  <c r="N116" i="49"/>
  <c r="M116" i="49"/>
  <c r="L116" i="49"/>
  <c r="L115" i="49" s="1"/>
  <c r="K116" i="49"/>
  <c r="J116" i="49"/>
  <c r="J115" i="49" s="1"/>
  <c r="I116" i="49"/>
  <c r="I115" i="49" s="1"/>
  <c r="X115" i="49"/>
  <c r="V115" i="49"/>
  <c r="V114" i="49" s="1"/>
  <c r="U115" i="49"/>
  <c r="U114" i="49" s="1"/>
  <c r="S115" i="49"/>
  <c r="S114" i="49" s="1"/>
  <c r="P115" i="49"/>
  <c r="N115" i="49"/>
  <c r="M115" i="49"/>
  <c r="K115" i="49"/>
  <c r="AA115" i="49" s="1"/>
  <c r="J114" i="49"/>
  <c r="X112" i="49"/>
  <c r="W112" i="49"/>
  <c r="V112" i="49"/>
  <c r="U112" i="49"/>
  <c r="T112" i="49"/>
  <c r="S112" i="49"/>
  <c r="R112" i="49"/>
  <c r="Q112" i="49"/>
  <c r="P112" i="49"/>
  <c r="O112" i="49"/>
  <c r="N112" i="49"/>
  <c r="M112" i="49"/>
  <c r="L112" i="49"/>
  <c r="K112" i="49"/>
  <c r="J112" i="49"/>
  <c r="I112" i="49"/>
  <c r="X111" i="49"/>
  <c r="W111" i="49"/>
  <c r="W110" i="49" s="1"/>
  <c r="V111" i="49"/>
  <c r="U111" i="49"/>
  <c r="T111" i="49"/>
  <c r="T110" i="49" s="1"/>
  <c r="S111" i="49"/>
  <c r="R111" i="49"/>
  <c r="R110" i="49" s="1"/>
  <c r="Q111" i="49"/>
  <c r="Q110" i="49" s="1"/>
  <c r="P111" i="49"/>
  <c r="O111" i="49"/>
  <c r="O110" i="49" s="1"/>
  <c r="N111" i="49"/>
  <c r="M111" i="49"/>
  <c r="L111" i="49"/>
  <c r="L110" i="49" s="1"/>
  <c r="AB110" i="49" s="1"/>
  <c r="K111" i="49"/>
  <c r="J111" i="49"/>
  <c r="J110" i="49" s="1"/>
  <c r="I111" i="49"/>
  <c r="I110" i="49" s="1"/>
  <c r="Y110" i="49" s="1"/>
  <c r="X110" i="49"/>
  <c r="V110" i="49"/>
  <c r="U110" i="49"/>
  <c r="S110" i="49"/>
  <c r="P110" i="49"/>
  <c r="N110" i="49"/>
  <c r="M110" i="49"/>
  <c r="K110" i="49"/>
  <c r="AA110" i="49" s="1"/>
  <c r="X108" i="49"/>
  <c r="W108" i="49"/>
  <c r="V108" i="49"/>
  <c r="U108" i="49"/>
  <c r="T108" i="49"/>
  <c r="S108" i="49"/>
  <c r="R108" i="49"/>
  <c r="Q108" i="49"/>
  <c r="P108" i="49"/>
  <c r="O108" i="49"/>
  <c r="N108" i="49"/>
  <c r="M108" i="49"/>
  <c r="L108" i="49"/>
  <c r="K108" i="49"/>
  <c r="J108" i="49"/>
  <c r="I108" i="49"/>
  <c r="X107" i="49"/>
  <c r="X106" i="49" s="1"/>
  <c r="W107" i="49"/>
  <c r="V107" i="49"/>
  <c r="V106" i="49" s="1"/>
  <c r="U107" i="49"/>
  <c r="U106" i="49" s="1"/>
  <c r="T107" i="49"/>
  <c r="S107" i="49"/>
  <c r="S106" i="49" s="1"/>
  <c r="R107" i="49"/>
  <c r="Q107" i="49"/>
  <c r="P107" i="49"/>
  <c r="P106" i="49" s="1"/>
  <c r="O107" i="49"/>
  <c r="N107" i="49"/>
  <c r="N106" i="49" s="1"/>
  <c r="M107" i="49"/>
  <c r="M106" i="49" s="1"/>
  <c r="L107" i="49"/>
  <c r="K107" i="49"/>
  <c r="K106" i="49" s="1"/>
  <c r="AA106" i="49" s="1"/>
  <c r="J107" i="49"/>
  <c r="I107" i="49"/>
  <c r="W106" i="49"/>
  <c r="T106" i="49"/>
  <c r="R106" i="49"/>
  <c r="Q106" i="49"/>
  <c r="O106" i="49"/>
  <c r="L106" i="49"/>
  <c r="AB106" i="49" s="1"/>
  <c r="J106" i="49"/>
  <c r="Z106" i="49" s="1"/>
  <c r="I106" i="49"/>
  <c r="Y106" i="49" s="1"/>
  <c r="X104" i="49"/>
  <c r="W104" i="49"/>
  <c r="V104" i="49"/>
  <c r="U104" i="49"/>
  <c r="T104" i="49"/>
  <c r="S104" i="49"/>
  <c r="R104" i="49"/>
  <c r="Q104" i="49"/>
  <c r="P104" i="49"/>
  <c r="O104" i="49"/>
  <c r="N104" i="49"/>
  <c r="M104" i="49"/>
  <c r="L104" i="49"/>
  <c r="K104" i="49"/>
  <c r="J104" i="49"/>
  <c r="I104" i="49"/>
  <c r="X103" i="49"/>
  <c r="W103" i="49"/>
  <c r="W102" i="49" s="1"/>
  <c r="V103" i="49"/>
  <c r="U103" i="49"/>
  <c r="T103" i="49"/>
  <c r="T102" i="49" s="1"/>
  <c r="S103" i="49"/>
  <c r="R103" i="49"/>
  <c r="R102" i="49" s="1"/>
  <c r="Q103" i="49"/>
  <c r="Q102" i="49" s="1"/>
  <c r="P103" i="49"/>
  <c r="O103" i="49"/>
  <c r="O102" i="49" s="1"/>
  <c r="N103" i="49"/>
  <c r="M103" i="49"/>
  <c r="L103" i="49"/>
  <c r="L102" i="49" s="1"/>
  <c r="AB102" i="49" s="1"/>
  <c r="K103" i="49"/>
  <c r="J103" i="49"/>
  <c r="J102" i="49" s="1"/>
  <c r="Z102" i="49" s="1"/>
  <c r="I103" i="49"/>
  <c r="I102" i="49" s="1"/>
  <c r="Y102" i="49" s="1"/>
  <c r="X102" i="49"/>
  <c r="V102" i="49"/>
  <c r="U102" i="49"/>
  <c r="S102" i="49"/>
  <c r="P102" i="49"/>
  <c r="N102" i="49"/>
  <c r="N97" i="49" s="1"/>
  <c r="M102" i="49"/>
  <c r="K102" i="49"/>
  <c r="AA102" i="49" s="1"/>
  <c r="X100" i="49"/>
  <c r="W100" i="49"/>
  <c r="V100" i="49"/>
  <c r="U100" i="49"/>
  <c r="T100" i="49"/>
  <c r="S100" i="49"/>
  <c r="R100" i="49"/>
  <c r="Q100" i="49"/>
  <c r="P100" i="49"/>
  <c r="O100" i="49"/>
  <c r="N100" i="49"/>
  <c r="M100" i="49"/>
  <c r="L100" i="49"/>
  <c r="K100" i="49"/>
  <c r="J100" i="49"/>
  <c r="I100" i="49"/>
  <c r="X99" i="49"/>
  <c r="X98" i="49" s="1"/>
  <c r="W99" i="49"/>
  <c r="V99" i="49"/>
  <c r="V98" i="49" s="1"/>
  <c r="V97" i="49" s="1"/>
  <c r="U99" i="49"/>
  <c r="U98" i="49" s="1"/>
  <c r="U97" i="49" s="1"/>
  <c r="T99" i="49"/>
  <c r="S99" i="49"/>
  <c r="S98" i="49" s="1"/>
  <c r="R99" i="49"/>
  <c r="Q99" i="49"/>
  <c r="P99" i="49"/>
  <c r="P98" i="49" s="1"/>
  <c r="O99" i="49"/>
  <c r="N99" i="49"/>
  <c r="N98" i="49" s="1"/>
  <c r="M99" i="49"/>
  <c r="M98" i="49" s="1"/>
  <c r="M97" i="49" s="1"/>
  <c r="L99" i="49"/>
  <c r="K99" i="49"/>
  <c r="K98" i="49" s="1"/>
  <c r="J99" i="49"/>
  <c r="I99" i="49"/>
  <c r="W98" i="49"/>
  <c r="W97" i="49" s="1"/>
  <c r="T98" i="49"/>
  <c r="R98" i="49"/>
  <c r="R97" i="49" s="1"/>
  <c r="Q98" i="49"/>
  <c r="Q97" i="49" s="1"/>
  <c r="O98" i="49"/>
  <c r="O97" i="49" s="1"/>
  <c r="L98" i="49"/>
  <c r="J98" i="49"/>
  <c r="Z98" i="49" s="1"/>
  <c r="I98" i="49"/>
  <c r="X95" i="49"/>
  <c r="W95" i="49"/>
  <c r="V95" i="49"/>
  <c r="U95" i="49"/>
  <c r="U94" i="49" s="1"/>
  <c r="U93" i="49" s="1"/>
  <c r="T95" i="49"/>
  <c r="S95" i="49"/>
  <c r="R95" i="49"/>
  <c r="Q95" i="49"/>
  <c r="P95" i="49"/>
  <c r="O95" i="49"/>
  <c r="N95" i="49"/>
  <c r="M95" i="49"/>
  <c r="L95" i="49"/>
  <c r="K95" i="49"/>
  <c r="J95" i="49"/>
  <c r="I95" i="49"/>
  <c r="X94" i="49"/>
  <c r="X93" i="49" s="1"/>
  <c r="X60" i="49" s="1"/>
  <c r="W94" i="49"/>
  <c r="V94" i="49"/>
  <c r="V93" i="49" s="1"/>
  <c r="T94" i="49"/>
  <c r="S94" i="49"/>
  <c r="S93" i="49" s="1"/>
  <c r="R94" i="49"/>
  <c r="Q94" i="49"/>
  <c r="P94" i="49"/>
  <c r="P93" i="49" s="1"/>
  <c r="O94" i="49"/>
  <c r="N94" i="49"/>
  <c r="N93" i="49" s="1"/>
  <c r="M94" i="49"/>
  <c r="M93" i="49" s="1"/>
  <c r="L94" i="49"/>
  <c r="K94" i="49"/>
  <c r="K93" i="49" s="1"/>
  <c r="AA93" i="49" s="1"/>
  <c r="J94" i="49"/>
  <c r="I94" i="49"/>
  <c r="Z93" i="49"/>
  <c r="W93" i="49"/>
  <c r="T93" i="49"/>
  <c r="R93" i="49"/>
  <c r="Q93" i="49"/>
  <c r="O93" i="49"/>
  <c r="L93" i="49"/>
  <c r="J93" i="49"/>
  <c r="I93" i="49"/>
  <c r="X91" i="49"/>
  <c r="W91" i="49"/>
  <c r="V91" i="49"/>
  <c r="U91" i="49"/>
  <c r="U90" i="49" s="1"/>
  <c r="U89" i="49" s="1"/>
  <c r="T91" i="49"/>
  <c r="S91" i="49"/>
  <c r="R91" i="49"/>
  <c r="Q91" i="49"/>
  <c r="P91" i="49"/>
  <c r="O91" i="49"/>
  <c r="N91" i="49"/>
  <c r="M91" i="49"/>
  <c r="L91" i="49"/>
  <c r="K91" i="49"/>
  <c r="J91" i="49"/>
  <c r="I91" i="49"/>
  <c r="X90" i="49"/>
  <c r="W90" i="49"/>
  <c r="W89" i="49" s="1"/>
  <c r="V90" i="49"/>
  <c r="T90" i="49"/>
  <c r="T89" i="49" s="1"/>
  <c r="S90" i="49"/>
  <c r="R90" i="49"/>
  <c r="R89" i="49" s="1"/>
  <c r="Q90" i="49"/>
  <c r="Q89" i="49" s="1"/>
  <c r="P90" i="49"/>
  <c r="O90" i="49"/>
  <c r="O89" i="49" s="1"/>
  <c r="N90" i="49"/>
  <c r="M90" i="49"/>
  <c r="L90" i="49"/>
  <c r="L89" i="49" s="1"/>
  <c r="AB89" i="49" s="1"/>
  <c r="K90" i="49"/>
  <c r="J90" i="49"/>
  <c r="J89" i="49" s="1"/>
  <c r="I90" i="49"/>
  <c r="I89" i="49" s="1"/>
  <c r="X89" i="49"/>
  <c r="V89" i="49"/>
  <c r="S89" i="49"/>
  <c r="P89" i="49"/>
  <c r="N89" i="49"/>
  <c r="M89" i="49"/>
  <c r="K89" i="49"/>
  <c r="AA89" i="49" s="1"/>
  <c r="X87" i="49"/>
  <c r="W87" i="49"/>
  <c r="V87" i="49"/>
  <c r="U87" i="49"/>
  <c r="T87" i="49"/>
  <c r="S87" i="49"/>
  <c r="R87" i="49"/>
  <c r="Q87" i="49"/>
  <c r="P87" i="49"/>
  <c r="O87" i="49"/>
  <c r="N87" i="49"/>
  <c r="M87" i="49"/>
  <c r="L87" i="49"/>
  <c r="K87" i="49"/>
  <c r="J87" i="49"/>
  <c r="I87" i="49"/>
  <c r="X86" i="49"/>
  <c r="X85" i="49" s="1"/>
  <c r="W86" i="49"/>
  <c r="V86" i="49"/>
  <c r="V85" i="49" s="1"/>
  <c r="U86" i="49"/>
  <c r="U85" i="49" s="1"/>
  <c r="T86" i="49"/>
  <c r="S86" i="49"/>
  <c r="S85" i="49" s="1"/>
  <c r="R86" i="49"/>
  <c r="Q86" i="49"/>
  <c r="P86" i="49"/>
  <c r="P85" i="49" s="1"/>
  <c r="O86" i="49"/>
  <c r="N86" i="49"/>
  <c r="N85" i="49" s="1"/>
  <c r="M86" i="49"/>
  <c r="M85" i="49" s="1"/>
  <c r="L86" i="49"/>
  <c r="K86" i="49"/>
  <c r="K85" i="49" s="1"/>
  <c r="AA85" i="49" s="1"/>
  <c r="J86" i="49"/>
  <c r="I86" i="49"/>
  <c r="W85" i="49"/>
  <c r="T85" i="49"/>
  <c r="R85" i="49"/>
  <c r="Q85" i="49"/>
  <c r="O85" i="49"/>
  <c r="L85" i="49"/>
  <c r="J85" i="49"/>
  <c r="Z85" i="49" s="1"/>
  <c r="I85" i="49"/>
  <c r="Y85" i="49" s="1"/>
  <c r="X83" i="49"/>
  <c r="W83" i="49"/>
  <c r="V83" i="49"/>
  <c r="U83" i="49"/>
  <c r="T83" i="49"/>
  <c r="S83" i="49"/>
  <c r="R83" i="49"/>
  <c r="Q83" i="49"/>
  <c r="P83" i="49"/>
  <c r="O83" i="49"/>
  <c r="N83" i="49"/>
  <c r="M83" i="49"/>
  <c r="L83" i="49"/>
  <c r="K83" i="49"/>
  <c r="J83" i="49"/>
  <c r="I83" i="49"/>
  <c r="X82" i="49"/>
  <c r="W82" i="49"/>
  <c r="W81" i="49" s="1"/>
  <c r="V82" i="49"/>
  <c r="U82" i="49"/>
  <c r="T82" i="49"/>
  <c r="T81" i="49" s="1"/>
  <c r="S82" i="49"/>
  <c r="R82" i="49"/>
  <c r="R81" i="49" s="1"/>
  <c r="Q82" i="49"/>
  <c r="Q81" i="49" s="1"/>
  <c r="P82" i="49"/>
  <c r="O82" i="49"/>
  <c r="O81" i="49" s="1"/>
  <c r="N82" i="49"/>
  <c r="M82" i="49"/>
  <c r="L82" i="49"/>
  <c r="L81" i="49" s="1"/>
  <c r="K82" i="49"/>
  <c r="J82" i="49"/>
  <c r="J81" i="49" s="1"/>
  <c r="Z81" i="49" s="1"/>
  <c r="I82" i="49"/>
  <c r="I81" i="49" s="1"/>
  <c r="X81" i="49"/>
  <c r="V81" i="49"/>
  <c r="U81" i="49"/>
  <c r="S81" i="49"/>
  <c r="P81" i="49"/>
  <c r="N81" i="49"/>
  <c r="M81" i="49"/>
  <c r="K81" i="49"/>
  <c r="X79" i="49"/>
  <c r="W79" i="49"/>
  <c r="V79" i="49"/>
  <c r="U79" i="49"/>
  <c r="T79" i="49"/>
  <c r="S79" i="49"/>
  <c r="R79" i="49"/>
  <c r="Q79" i="49"/>
  <c r="P79" i="49"/>
  <c r="O79" i="49"/>
  <c r="N79" i="49"/>
  <c r="M79" i="49"/>
  <c r="L79" i="49"/>
  <c r="K79" i="49"/>
  <c r="J79" i="49"/>
  <c r="I79" i="49"/>
  <c r="X78" i="49"/>
  <c r="X77" i="49" s="1"/>
  <c r="W78" i="49"/>
  <c r="V78" i="49"/>
  <c r="V77" i="49" s="1"/>
  <c r="U78" i="49"/>
  <c r="U77" i="49" s="1"/>
  <c r="T78" i="49"/>
  <c r="S78" i="49"/>
  <c r="S77" i="49" s="1"/>
  <c r="R78" i="49"/>
  <c r="Q78" i="49"/>
  <c r="P78" i="49"/>
  <c r="P77" i="49" s="1"/>
  <c r="O78" i="49"/>
  <c r="N78" i="49"/>
  <c r="N77" i="49" s="1"/>
  <c r="M78" i="49"/>
  <c r="M77" i="49" s="1"/>
  <c r="L78" i="49"/>
  <c r="K78" i="49"/>
  <c r="K77" i="49" s="1"/>
  <c r="AA77" i="49" s="1"/>
  <c r="J78" i="49"/>
  <c r="I78" i="49"/>
  <c r="W77" i="49"/>
  <c r="T77" i="49"/>
  <c r="R77" i="49"/>
  <c r="Q77" i="49"/>
  <c r="O77" i="49"/>
  <c r="L77" i="49"/>
  <c r="AB77" i="49" s="1"/>
  <c r="J77" i="49"/>
  <c r="Z77" i="49" s="1"/>
  <c r="I77" i="49"/>
  <c r="Y77" i="49" s="1"/>
  <c r="X75" i="49"/>
  <c r="W75" i="49"/>
  <c r="V75" i="49"/>
  <c r="U75" i="49"/>
  <c r="T75" i="49"/>
  <c r="S75" i="49"/>
  <c r="R75" i="49"/>
  <c r="Q75" i="49"/>
  <c r="P75" i="49"/>
  <c r="O75" i="49"/>
  <c r="N75" i="49"/>
  <c r="M75" i="49"/>
  <c r="L75" i="49"/>
  <c r="K75" i="49"/>
  <c r="J75" i="49"/>
  <c r="I75" i="49"/>
  <c r="X74" i="49"/>
  <c r="W74" i="49"/>
  <c r="W73" i="49" s="1"/>
  <c r="V74" i="49"/>
  <c r="U74" i="49"/>
  <c r="T74" i="49"/>
  <c r="T73" i="49" s="1"/>
  <c r="S74" i="49"/>
  <c r="R74" i="49"/>
  <c r="R73" i="49" s="1"/>
  <c r="Q74" i="49"/>
  <c r="Q73" i="49" s="1"/>
  <c r="P74" i="49"/>
  <c r="O74" i="49"/>
  <c r="O73" i="49" s="1"/>
  <c r="N74" i="49"/>
  <c r="M74" i="49"/>
  <c r="L74" i="49"/>
  <c r="L73" i="49" s="1"/>
  <c r="AB73" i="49" s="1"/>
  <c r="K74" i="49"/>
  <c r="J74" i="49"/>
  <c r="J73" i="49" s="1"/>
  <c r="I74" i="49"/>
  <c r="I73" i="49" s="1"/>
  <c r="X73" i="49"/>
  <c r="V73" i="49"/>
  <c r="U73" i="49"/>
  <c r="S73" i="49"/>
  <c r="P73" i="49"/>
  <c r="N73" i="49"/>
  <c r="M73" i="49"/>
  <c r="K73" i="49"/>
  <c r="AA73" i="49" s="1"/>
  <c r="X71" i="49"/>
  <c r="W71" i="49"/>
  <c r="V71" i="49"/>
  <c r="U71" i="49"/>
  <c r="T71" i="49"/>
  <c r="S71" i="49"/>
  <c r="R71" i="49"/>
  <c r="Q71" i="49"/>
  <c r="P71" i="49"/>
  <c r="O71" i="49"/>
  <c r="N71" i="49"/>
  <c r="M71" i="49"/>
  <c r="L71" i="49"/>
  <c r="K71" i="49"/>
  <c r="J71" i="49"/>
  <c r="I71" i="49"/>
  <c r="X70" i="49"/>
  <c r="X69" i="49" s="1"/>
  <c r="W70" i="49"/>
  <c r="V70" i="49"/>
  <c r="V69" i="49" s="1"/>
  <c r="U70" i="49"/>
  <c r="U69" i="49" s="1"/>
  <c r="T70" i="49"/>
  <c r="T69" i="49" s="1"/>
  <c r="S70" i="49"/>
  <c r="S69" i="49" s="1"/>
  <c r="R70" i="49"/>
  <c r="Q70" i="49"/>
  <c r="P70" i="49"/>
  <c r="O70" i="49"/>
  <c r="N70" i="49"/>
  <c r="N69" i="49" s="1"/>
  <c r="M70" i="49"/>
  <c r="M69" i="49" s="1"/>
  <c r="L70" i="49"/>
  <c r="K70" i="49"/>
  <c r="K69" i="49" s="1"/>
  <c r="J70" i="49"/>
  <c r="I70" i="49"/>
  <c r="W69" i="49"/>
  <c r="R69" i="49"/>
  <c r="Q69" i="49"/>
  <c r="Y69" i="49" s="1"/>
  <c r="P69" i="49"/>
  <c r="O69" i="49"/>
  <c r="L69" i="49"/>
  <c r="AB69" i="49" s="1"/>
  <c r="J69" i="49"/>
  <c r="Z69" i="49" s="1"/>
  <c r="I69" i="49"/>
  <c r="AB68" i="49"/>
  <c r="AA68" i="49"/>
  <c r="Z68" i="49"/>
  <c r="Y68" i="49"/>
  <c r="X67" i="49"/>
  <c r="W67" i="49"/>
  <c r="V67" i="49"/>
  <c r="U67" i="49"/>
  <c r="U66" i="49" s="1"/>
  <c r="U65" i="49" s="1"/>
  <c r="T67" i="49"/>
  <c r="T66" i="49" s="1"/>
  <c r="T65" i="49" s="1"/>
  <c r="S67" i="49"/>
  <c r="S66" i="49" s="1"/>
  <c r="S65" i="49" s="1"/>
  <c r="R67" i="49"/>
  <c r="R66" i="49" s="1"/>
  <c r="R65" i="49" s="1"/>
  <c r="Q67" i="49"/>
  <c r="P67" i="49"/>
  <c r="O67" i="49"/>
  <c r="N67" i="49"/>
  <c r="M67" i="49"/>
  <c r="M66" i="49" s="1"/>
  <c r="M65" i="49" s="1"/>
  <c r="L67" i="49"/>
  <c r="AB67" i="49" s="1"/>
  <c r="K67" i="49"/>
  <c r="AA67" i="49" s="1"/>
  <c r="J67" i="49"/>
  <c r="Z67" i="49" s="1"/>
  <c r="I67" i="49"/>
  <c r="Y67" i="49" s="1"/>
  <c r="X66" i="49"/>
  <c r="X65" i="49" s="1"/>
  <c r="W66" i="49"/>
  <c r="W65" i="49" s="1"/>
  <c r="V66" i="49"/>
  <c r="V65" i="49" s="1"/>
  <c r="Q66" i="49"/>
  <c r="Q65" i="49" s="1"/>
  <c r="P66" i="49"/>
  <c r="P65" i="49" s="1"/>
  <c r="O66" i="49"/>
  <c r="O65" i="49" s="1"/>
  <c r="N66" i="49"/>
  <c r="N65" i="49" s="1"/>
  <c r="I66" i="49"/>
  <c r="I65" i="49" s="1"/>
  <c r="AB64" i="49"/>
  <c r="AA64" i="49"/>
  <c r="Z64" i="49"/>
  <c r="Y64" i="49"/>
  <c r="X63" i="49"/>
  <c r="W63" i="49"/>
  <c r="V63" i="49"/>
  <c r="U63" i="49"/>
  <c r="U62" i="49" s="1"/>
  <c r="U61" i="49" s="1"/>
  <c r="T63" i="49"/>
  <c r="T62" i="49" s="1"/>
  <c r="T61" i="49" s="1"/>
  <c r="S63" i="49"/>
  <c r="S62" i="49" s="1"/>
  <c r="S61" i="49" s="1"/>
  <c r="S60" i="49" s="1"/>
  <c r="R63" i="49"/>
  <c r="R62" i="49" s="1"/>
  <c r="R61" i="49" s="1"/>
  <c r="Q63" i="49"/>
  <c r="P63" i="49"/>
  <c r="O63" i="49"/>
  <c r="N63" i="49"/>
  <c r="M63" i="49"/>
  <c r="M62" i="49" s="1"/>
  <c r="M61" i="49" s="1"/>
  <c r="L63" i="49"/>
  <c r="AB63" i="49" s="1"/>
  <c r="K63" i="49"/>
  <c r="AA63" i="49" s="1"/>
  <c r="J63" i="49"/>
  <c r="Z63" i="49" s="1"/>
  <c r="I63" i="49"/>
  <c r="Y63" i="49" s="1"/>
  <c r="X62" i="49"/>
  <c r="X61" i="49" s="1"/>
  <c r="W62" i="49"/>
  <c r="W61" i="49" s="1"/>
  <c r="V62" i="49"/>
  <c r="V61" i="49" s="1"/>
  <c r="Q62" i="49"/>
  <c r="Q61" i="49" s="1"/>
  <c r="P62" i="49"/>
  <c r="P61" i="49" s="1"/>
  <c r="O62" i="49"/>
  <c r="O61" i="49" s="1"/>
  <c r="N62" i="49"/>
  <c r="N61" i="49" s="1"/>
  <c r="I62" i="49"/>
  <c r="I61" i="49" s="1"/>
  <c r="W60" i="49"/>
  <c r="V60" i="49"/>
  <c r="AB59" i="49"/>
  <c r="AA59" i="49"/>
  <c r="Z59" i="49"/>
  <c r="Y59" i="49"/>
  <c r="X58" i="49"/>
  <c r="X57" i="49" s="1"/>
  <c r="X56" i="49" s="1"/>
  <c r="W58" i="49"/>
  <c r="W57" i="49" s="1"/>
  <c r="W56" i="49" s="1"/>
  <c r="V58" i="49"/>
  <c r="V57" i="49" s="1"/>
  <c r="V56" i="49" s="1"/>
  <c r="U58" i="49"/>
  <c r="T58" i="49"/>
  <c r="S58" i="49"/>
  <c r="R58" i="49"/>
  <c r="Q58" i="49"/>
  <c r="Q57" i="49" s="1"/>
  <c r="Q56" i="49" s="1"/>
  <c r="P58" i="49"/>
  <c r="P57" i="49" s="1"/>
  <c r="P56" i="49" s="1"/>
  <c r="O58" i="49"/>
  <c r="O57" i="49" s="1"/>
  <c r="O56" i="49" s="1"/>
  <c r="N58" i="49"/>
  <c r="N57" i="49" s="1"/>
  <c r="N56" i="49" s="1"/>
  <c r="M58" i="49"/>
  <c r="L58" i="49"/>
  <c r="AB58" i="49" s="1"/>
  <c r="K58" i="49"/>
  <c r="AA58" i="49" s="1"/>
  <c r="J58" i="49"/>
  <c r="Z58" i="49" s="1"/>
  <c r="I58" i="49"/>
  <c r="I57" i="49" s="1"/>
  <c r="U57" i="49"/>
  <c r="U56" i="49" s="1"/>
  <c r="T57" i="49"/>
  <c r="T56" i="49" s="1"/>
  <c r="S57" i="49"/>
  <c r="S56" i="49" s="1"/>
  <c r="R57" i="49"/>
  <c r="R56" i="49" s="1"/>
  <c r="M57" i="49"/>
  <c r="M56" i="49" s="1"/>
  <c r="L57" i="49"/>
  <c r="K57" i="49"/>
  <c r="AA57" i="49" s="1"/>
  <c r="J57" i="49"/>
  <c r="AB55" i="49"/>
  <c r="AA55" i="49"/>
  <c r="Z55" i="49"/>
  <c r="Y55" i="49"/>
  <c r="Y54" i="49"/>
  <c r="X54" i="49"/>
  <c r="X53" i="49" s="1"/>
  <c r="X52" i="49" s="1"/>
  <c r="W54" i="49"/>
  <c r="W53" i="49" s="1"/>
  <c r="W52" i="49" s="1"/>
  <c r="W51" i="49" s="1"/>
  <c r="W50" i="49" s="1"/>
  <c r="V54" i="49"/>
  <c r="V53" i="49" s="1"/>
  <c r="V52" i="49" s="1"/>
  <c r="U54" i="49"/>
  <c r="T54" i="49"/>
  <c r="S54" i="49"/>
  <c r="R54" i="49"/>
  <c r="Q54" i="49"/>
  <c r="Q53" i="49" s="1"/>
  <c r="Q52" i="49" s="1"/>
  <c r="P54" i="49"/>
  <c r="P53" i="49" s="1"/>
  <c r="P52" i="49" s="1"/>
  <c r="O54" i="49"/>
  <c r="O53" i="49" s="1"/>
  <c r="O52" i="49" s="1"/>
  <c r="O51" i="49" s="1"/>
  <c r="N54" i="49"/>
  <c r="N53" i="49" s="1"/>
  <c r="N52" i="49" s="1"/>
  <c r="M54" i="49"/>
  <c r="L54" i="49"/>
  <c r="AB54" i="49" s="1"/>
  <c r="K54" i="49"/>
  <c r="AA54" i="49" s="1"/>
  <c r="J54" i="49"/>
  <c r="Z54" i="49" s="1"/>
  <c r="I54" i="49"/>
  <c r="I53" i="49" s="1"/>
  <c r="U53" i="49"/>
  <c r="U52" i="49" s="1"/>
  <c r="T53" i="49"/>
  <c r="T52" i="49" s="1"/>
  <c r="T51" i="49" s="1"/>
  <c r="S53" i="49"/>
  <c r="S52" i="49" s="1"/>
  <c r="R53" i="49"/>
  <c r="R52" i="49" s="1"/>
  <c r="R51" i="49" s="1"/>
  <c r="M53" i="49"/>
  <c r="M52" i="49" s="1"/>
  <c r="M51" i="49" s="1"/>
  <c r="L53" i="49"/>
  <c r="AB53" i="49" s="1"/>
  <c r="K53" i="49"/>
  <c r="J53" i="49"/>
  <c r="AB49" i="49"/>
  <c r="AA49" i="49"/>
  <c r="Z49" i="49"/>
  <c r="Y49" i="49"/>
  <c r="AB48" i="49"/>
  <c r="AA48" i="49"/>
  <c r="Z48" i="49"/>
  <c r="Y48" i="49"/>
  <c r="AB47" i="49"/>
  <c r="AA47" i="49"/>
  <c r="Z47" i="49"/>
  <c r="Y47" i="49"/>
  <c r="AB46" i="49"/>
  <c r="AA46" i="49"/>
  <c r="Z46" i="49"/>
  <c r="Y46" i="49"/>
  <c r="X45" i="49"/>
  <c r="W45" i="49"/>
  <c r="V45" i="49"/>
  <c r="U45" i="49"/>
  <c r="T45" i="49"/>
  <c r="S45" i="49"/>
  <c r="R45" i="49"/>
  <c r="Q45" i="49"/>
  <c r="P45" i="49"/>
  <c r="O45" i="49"/>
  <c r="N45" i="49"/>
  <c r="M45" i="49"/>
  <c r="L45" i="49"/>
  <c r="AB45" i="49" s="1"/>
  <c r="K45" i="49"/>
  <c r="AA45" i="49" s="1"/>
  <c r="J45" i="49"/>
  <c r="Z45" i="49" s="1"/>
  <c r="I45" i="49"/>
  <c r="Y45" i="49" s="1"/>
  <c r="AB44" i="49"/>
  <c r="AA44" i="49"/>
  <c r="Z44" i="49"/>
  <c r="Y44" i="49"/>
  <c r="AB43" i="49"/>
  <c r="AA43" i="49"/>
  <c r="Z43" i="49"/>
  <c r="Y43" i="49"/>
  <c r="AB42" i="49"/>
  <c r="AA42" i="49"/>
  <c r="Z42" i="49"/>
  <c r="Y42" i="49"/>
  <c r="X41" i="49"/>
  <c r="W41" i="49"/>
  <c r="V41" i="49"/>
  <c r="U41" i="49"/>
  <c r="U40" i="49" s="1"/>
  <c r="T41" i="49"/>
  <c r="T40" i="49" s="1"/>
  <c r="S41" i="49"/>
  <c r="S40" i="49" s="1"/>
  <c r="R41" i="49"/>
  <c r="R40" i="49" s="1"/>
  <c r="Q41" i="49"/>
  <c r="P41" i="49"/>
  <c r="O41" i="49"/>
  <c r="N41" i="49"/>
  <c r="M41" i="49"/>
  <c r="M40" i="49" s="1"/>
  <c r="L41" i="49"/>
  <c r="AB41" i="49" s="1"/>
  <c r="K41" i="49"/>
  <c r="AA41" i="49" s="1"/>
  <c r="J41" i="49"/>
  <c r="Z41" i="49" s="1"/>
  <c r="I41" i="49"/>
  <c r="Y41" i="49" s="1"/>
  <c r="X40" i="49"/>
  <c r="W40" i="49"/>
  <c r="V40" i="49"/>
  <c r="Q40" i="49"/>
  <c r="P40" i="49"/>
  <c r="O40" i="49"/>
  <c r="N40" i="49"/>
  <c r="I40" i="49"/>
  <c r="Y40" i="49" s="1"/>
  <c r="AB39" i="49"/>
  <c r="AA39" i="49"/>
  <c r="Z39" i="49"/>
  <c r="Y39" i="49"/>
  <c r="AB38" i="49"/>
  <c r="AA38" i="49"/>
  <c r="Z38" i="49"/>
  <c r="Y38" i="49"/>
  <c r="AB37" i="49"/>
  <c r="AA37" i="49"/>
  <c r="Z37" i="49"/>
  <c r="Y37" i="49"/>
  <c r="X36" i="49"/>
  <c r="W36" i="49"/>
  <c r="V36" i="49"/>
  <c r="U36" i="49"/>
  <c r="T36" i="49"/>
  <c r="S36" i="49"/>
  <c r="R36" i="49"/>
  <c r="Q36" i="49"/>
  <c r="P36" i="49"/>
  <c r="O36" i="49"/>
  <c r="N36" i="49"/>
  <c r="M36" i="49"/>
  <c r="L36" i="49"/>
  <c r="AB36" i="49" s="1"/>
  <c r="K36" i="49"/>
  <c r="AA36" i="49" s="1"/>
  <c r="J36" i="49"/>
  <c r="Z36" i="49" s="1"/>
  <c r="I36" i="49"/>
  <c r="Y36" i="49" s="1"/>
  <c r="AB35" i="49"/>
  <c r="AA35" i="49"/>
  <c r="Z35" i="49"/>
  <c r="Y35" i="49"/>
  <c r="X34" i="49"/>
  <c r="W34" i="49"/>
  <c r="V34" i="49"/>
  <c r="U34" i="49"/>
  <c r="T34" i="49"/>
  <c r="S34" i="49"/>
  <c r="R34" i="49"/>
  <c r="Q34" i="49"/>
  <c r="P34" i="49"/>
  <c r="O34" i="49"/>
  <c r="N34" i="49"/>
  <c r="M34" i="49"/>
  <c r="L34" i="49"/>
  <c r="AB34" i="49" s="1"/>
  <c r="K34" i="49"/>
  <c r="AA34" i="49" s="1"/>
  <c r="J34" i="49"/>
  <c r="Z34" i="49" s="1"/>
  <c r="I34" i="49"/>
  <c r="Y34" i="49" s="1"/>
  <c r="AB33" i="49"/>
  <c r="AA33" i="49"/>
  <c r="Z33" i="49"/>
  <c r="Y33" i="49"/>
  <c r="X32" i="49"/>
  <c r="W32" i="49"/>
  <c r="V32" i="49"/>
  <c r="U32" i="49"/>
  <c r="T32" i="49"/>
  <c r="S32" i="49"/>
  <c r="R32" i="49"/>
  <c r="Q32" i="49"/>
  <c r="P32" i="49"/>
  <c r="O32" i="49"/>
  <c r="N32" i="49"/>
  <c r="M32" i="49"/>
  <c r="L32" i="49"/>
  <c r="AB32" i="49" s="1"/>
  <c r="K32" i="49"/>
  <c r="AA32" i="49" s="1"/>
  <c r="J32" i="49"/>
  <c r="Z32" i="49" s="1"/>
  <c r="I32" i="49"/>
  <c r="Y32" i="49" s="1"/>
  <c r="AB31" i="49"/>
  <c r="AA31" i="49"/>
  <c r="Z31" i="49"/>
  <c r="Y31" i="49"/>
  <c r="AB30" i="49"/>
  <c r="AA30" i="49"/>
  <c r="Z30" i="49"/>
  <c r="Y30" i="49"/>
  <c r="X29" i="49"/>
  <c r="W29" i="49"/>
  <c r="V29" i="49"/>
  <c r="U29" i="49"/>
  <c r="U28" i="49" s="1"/>
  <c r="U27" i="49" s="1"/>
  <c r="T29" i="49"/>
  <c r="T28" i="49" s="1"/>
  <c r="T27" i="49" s="1"/>
  <c r="S29" i="49"/>
  <c r="S28" i="49" s="1"/>
  <c r="S27" i="49" s="1"/>
  <c r="R29" i="49"/>
  <c r="R28" i="49" s="1"/>
  <c r="R27" i="49" s="1"/>
  <c r="Q29" i="49"/>
  <c r="P29" i="49"/>
  <c r="O29" i="49"/>
  <c r="N29" i="49"/>
  <c r="M29" i="49"/>
  <c r="M28" i="49" s="1"/>
  <c r="M27" i="49" s="1"/>
  <c r="L29" i="49"/>
  <c r="AB29" i="49" s="1"/>
  <c r="K29" i="49"/>
  <c r="AA29" i="49" s="1"/>
  <c r="J29" i="49"/>
  <c r="Z29" i="49" s="1"/>
  <c r="I29" i="49"/>
  <c r="Y29" i="49" s="1"/>
  <c r="X28" i="49"/>
  <c r="X27" i="49" s="1"/>
  <c r="W28" i="49"/>
  <c r="W27" i="49" s="1"/>
  <c r="V28" i="49"/>
  <c r="V27" i="49" s="1"/>
  <c r="Q28" i="49"/>
  <c r="Q27" i="49" s="1"/>
  <c r="P28" i="49"/>
  <c r="P27" i="49" s="1"/>
  <c r="O28" i="49"/>
  <c r="O27" i="49" s="1"/>
  <c r="N28" i="49"/>
  <c r="N27" i="49" s="1"/>
  <c r="I28" i="49"/>
  <c r="AB26" i="49"/>
  <c r="AA26" i="49"/>
  <c r="Z26" i="49"/>
  <c r="Y26" i="49"/>
  <c r="AB25" i="49"/>
  <c r="AA25" i="49"/>
  <c r="Z25" i="49"/>
  <c r="Y25" i="49"/>
  <c r="X24" i="49"/>
  <c r="W24" i="49"/>
  <c r="V24" i="49"/>
  <c r="U24" i="49"/>
  <c r="T24" i="49"/>
  <c r="S24" i="49"/>
  <c r="R24" i="49"/>
  <c r="Q24" i="49"/>
  <c r="P24" i="49"/>
  <c r="O24" i="49"/>
  <c r="N24" i="49"/>
  <c r="M24" i="49"/>
  <c r="L24" i="49"/>
  <c r="AB24" i="49" s="1"/>
  <c r="K24" i="49"/>
  <c r="AA24" i="49" s="1"/>
  <c r="J24" i="49"/>
  <c r="Z24" i="49" s="1"/>
  <c r="I24" i="49"/>
  <c r="Y24" i="49" s="1"/>
  <c r="AB23" i="49"/>
  <c r="AA23" i="49"/>
  <c r="Z23" i="49"/>
  <c r="Y23" i="49"/>
  <c r="AB22" i="49"/>
  <c r="AA22" i="49"/>
  <c r="Z22" i="49"/>
  <c r="Y22" i="49"/>
  <c r="AB21" i="49"/>
  <c r="AA21" i="49"/>
  <c r="Z21" i="49"/>
  <c r="Y21" i="49"/>
  <c r="I21" i="49"/>
  <c r="X20" i="49"/>
  <c r="X19" i="49" s="1"/>
  <c r="W20" i="49"/>
  <c r="W19" i="49" s="1"/>
  <c r="V20" i="49"/>
  <c r="U20" i="49"/>
  <c r="T20" i="49"/>
  <c r="S20" i="49"/>
  <c r="R20" i="49"/>
  <c r="R19" i="49" s="1"/>
  <c r="Q20" i="49"/>
  <c r="Q19" i="49" s="1"/>
  <c r="P20" i="49"/>
  <c r="P19" i="49" s="1"/>
  <c r="O20" i="49"/>
  <c r="O19" i="49" s="1"/>
  <c r="N20" i="49"/>
  <c r="M20" i="49"/>
  <c r="L20" i="49"/>
  <c r="AB20" i="49" s="1"/>
  <c r="K20" i="49"/>
  <c r="AA20" i="49" s="1"/>
  <c r="J20" i="49"/>
  <c r="J19" i="49" s="1"/>
  <c r="Z19" i="49" s="1"/>
  <c r="I20" i="49"/>
  <c r="Y20" i="49" s="1"/>
  <c r="V19" i="49"/>
  <c r="U19" i="49"/>
  <c r="T19" i="49"/>
  <c r="S19" i="49"/>
  <c r="N19" i="49"/>
  <c r="M19" i="49"/>
  <c r="L19" i="49"/>
  <c r="AB19" i="49" s="1"/>
  <c r="K19" i="49"/>
  <c r="AA19" i="49" s="1"/>
  <c r="AB18" i="49"/>
  <c r="AA18" i="49"/>
  <c r="Z18" i="49"/>
  <c r="Y18" i="49"/>
  <c r="X17" i="49"/>
  <c r="W17" i="49"/>
  <c r="V17" i="49"/>
  <c r="U17" i="49"/>
  <c r="T17" i="49"/>
  <c r="S17" i="49"/>
  <c r="R17" i="49"/>
  <c r="Q17" i="49"/>
  <c r="P17" i="49"/>
  <c r="O17" i="49"/>
  <c r="N17" i="49"/>
  <c r="M17" i="49"/>
  <c r="L17" i="49"/>
  <c r="AB17" i="49" s="1"/>
  <c r="K17" i="49"/>
  <c r="AA17" i="49" s="1"/>
  <c r="J17" i="49"/>
  <c r="Z17" i="49" s="1"/>
  <c r="I17" i="49"/>
  <c r="Y17" i="49" s="1"/>
  <c r="AB16" i="49"/>
  <c r="AA16" i="49"/>
  <c r="Z16" i="49"/>
  <c r="Y16" i="49"/>
  <c r="AB15" i="49"/>
  <c r="AA15" i="49"/>
  <c r="Z15" i="49"/>
  <c r="Y15" i="49"/>
  <c r="X14" i="49"/>
  <c r="X13" i="49" s="1"/>
  <c r="X12" i="49" s="1"/>
  <c r="X11" i="49" s="1"/>
  <c r="X6" i="49" s="1"/>
  <c r="W14" i="49"/>
  <c r="W13" i="49" s="1"/>
  <c r="W12" i="49" s="1"/>
  <c r="W11" i="49" s="1"/>
  <c r="V14" i="49"/>
  <c r="U14" i="49"/>
  <c r="T14" i="49"/>
  <c r="S14" i="49"/>
  <c r="R14" i="49"/>
  <c r="R13" i="49" s="1"/>
  <c r="R12" i="49" s="1"/>
  <c r="R11" i="49" s="1"/>
  <c r="Q14" i="49"/>
  <c r="Q13" i="49" s="1"/>
  <c r="Q12" i="49" s="1"/>
  <c r="Q11" i="49" s="1"/>
  <c r="P14" i="49"/>
  <c r="P13" i="49" s="1"/>
  <c r="P12" i="49" s="1"/>
  <c r="P11" i="49" s="1"/>
  <c r="P6" i="49" s="1"/>
  <c r="O14" i="49"/>
  <c r="O13" i="49" s="1"/>
  <c r="O12" i="49" s="1"/>
  <c r="O11" i="49" s="1"/>
  <c r="N14" i="49"/>
  <c r="M14" i="49"/>
  <c r="L14" i="49"/>
  <c r="AB14" i="49" s="1"/>
  <c r="K14" i="49"/>
  <c r="AA14" i="49" s="1"/>
  <c r="J14" i="49"/>
  <c r="J13" i="49" s="1"/>
  <c r="I14" i="49"/>
  <c r="Y14" i="49" s="1"/>
  <c r="V13" i="49"/>
  <c r="V12" i="49" s="1"/>
  <c r="V11" i="49" s="1"/>
  <c r="V6" i="49" s="1"/>
  <c r="U13" i="49"/>
  <c r="U12" i="49" s="1"/>
  <c r="U11" i="49" s="1"/>
  <c r="T13" i="49"/>
  <c r="T12" i="49" s="1"/>
  <c r="T11" i="49" s="1"/>
  <c r="T6" i="49" s="1"/>
  <c r="S13" i="49"/>
  <c r="S12" i="49" s="1"/>
  <c r="S11" i="49" s="1"/>
  <c r="S6" i="49" s="1"/>
  <c r="N13" i="49"/>
  <c r="N12" i="49" s="1"/>
  <c r="N11" i="49" s="1"/>
  <c r="N6" i="49" s="1"/>
  <c r="M13" i="49"/>
  <c r="M12" i="49" s="1"/>
  <c r="M11" i="49" s="1"/>
  <c r="L13" i="49"/>
  <c r="K13" i="49"/>
  <c r="AB10" i="49"/>
  <c r="AA10" i="49"/>
  <c r="Z10" i="49"/>
  <c r="Y10" i="49"/>
  <c r="AB9" i="49"/>
  <c r="AA9" i="49"/>
  <c r="Z9" i="49"/>
  <c r="Y9" i="49"/>
  <c r="X8" i="49"/>
  <c r="W8" i="49"/>
  <c r="V8" i="49"/>
  <c r="U8" i="49"/>
  <c r="T8" i="49"/>
  <c r="S8" i="49"/>
  <c r="R8" i="49"/>
  <c r="Q8" i="49"/>
  <c r="P8" i="49"/>
  <c r="O8" i="49"/>
  <c r="N8" i="49"/>
  <c r="M8" i="49"/>
  <c r="L8" i="49"/>
  <c r="AB8" i="49" s="1"/>
  <c r="K8" i="49"/>
  <c r="AA8" i="49" s="1"/>
  <c r="J8" i="49"/>
  <c r="Z8" i="49" s="1"/>
  <c r="I8" i="49"/>
  <c r="Y8" i="49" s="1"/>
  <c r="AB7" i="49"/>
  <c r="AA7" i="49"/>
  <c r="Z7" i="49"/>
  <c r="Y7" i="49"/>
  <c r="O716" i="48"/>
  <c r="V716" i="48" s="1"/>
  <c r="V715" i="48"/>
  <c r="O715" i="48"/>
  <c r="O714" i="48"/>
  <c r="V714" i="48" s="1"/>
  <c r="O713" i="48"/>
  <c r="V713" i="48" s="1"/>
  <c r="O712" i="48"/>
  <c r="V712" i="48" s="1"/>
  <c r="U711" i="48"/>
  <c r="T711" i="48"/>
  <c r="S711" i="48"/>
  <c r="S710" i="48" s="1"/>
  <c r="R711" i="48"/>
  <c r="R710" i="48" s="1"/>
  <c r="Q711" i="48"/>
  <c r="Q710" i="48" s="1"/>
  <c r="P711" i="48"/>
  <c r="N711" i="48"/>
  <c r="M711" i="48"/>
  <c r="L711" i="48"/>
  <c r="O711" i="48" s="1"/>
  <c r="V711" i="48" s="1"/>
  <c r="U710" i="48"/>
  <c r="T710" i="48"/>
  <c r="P710" i="48"/>
  <c r="N710" i="48"/>
  <c r="M710" i="48"/>
  <c r="L710" i="48"/>
  <c r="O710" i="48" s="1"/>
  <c r="V710" i="48" s="1"/>
  <c r="O709" i="48"/>
  <c r="V709" i="48" s="1"/>
  <c r="V708" i="48"/>
  <c r="O708" i="48"/>
  <c r="O707" i="48"/>
  <c r="V707" i="48" s="1"/>
  <c r="O706" i="48"/>
  <c r="V706" i="48" s="1"/>
  <c r="O705" i="48"/>
  <c r="V705" i="48" s="1"/>
  <c r="U704" i="48"/>
  <c r="T704" i="48"/>
  <c r="S704" i="48"/>
  <c r="S703" i="48" s="1"/>
  <c r="R704" i="48"/>
  <c r="R703" i="48" s="1"/>
  <c r="Q704" i="48"/>
  <c r="Q703" i="48" s="1"/>
  <c r="P704" i="48"/>
  <c r="N704" i="48"/>
  <c r="M704" i="48"/>
  <c r="L704" i="48"/>
  <c r="O704" i="48" s="1"/>
  <c r="V704" i="48" s="1"/>
  <c r="U703" i="48"/>
  <c r="T703" i="48"/>
  <c r="P703" i="48"/>
  <c r="N703" i="48"/>
  <c r="M703" i="48"/>
  <c r="L703" i="48"/>
  <c r="O703" i="48" s="1"/>
  <c r="V703" i="48" s="1"/>
  <c r="O702" i="48"/>
  <c r="V702" i="48" s="1"/>
  <c r="T701" i="48"/>
  <c r="O701" i="48"/>
  <c r="V701" i="48" s="1"/>
  <c r="T700" i="48"/>
  <c r="O700" i="48"/>
  <c r="V700" i="48" s="1"/>
  <c r="T699" i="48"/>
  <c r="T698" i="48" s="1"/>
  <c r="T697" i="48" s="1"/>
  <c r="O699" i="48"/>
  <c r="V699" i="48" s="1"/>
  <c r="U698" i="48"/>
  <c r="S698" i="48"/>
  <c r="R698" i="48"/>
  <c r="R697" i="48" s="1"/>
  <c r="Q698" i="48"/>
  <c r="P698" i="48"/>
  <c r="P697" i="48" s="1"/>
  <c r="N698" i="48"/>
  <c r="N697" i="48" s="1"/>
  <c r="M698" i="48"/>
  <c r="L698" i="48"/>
  <c r="L697" i="48" s="1"/>
  <c r="U697" i="48"/>
  <c r="S697" i="48"/>
  <c r="Q697" i="48"/>
  <c r="M697" i="48"/>
  <c r="V696" i="48"/>
  <c r="O696" i="48"/>
  <c r="V695" i="48"/>
  <c r="O695" i="48"/>
  <c r="O694" i="48"/>
  <c r="V694" i="48" s="1"/>
  <c r="V693" i="48"/>
  <c r="O693" i="48"/>
  <c r="V692" i="48"/>
  <c r="O692" i="48"/>
  <c r="V691" i="48"/>
  <c r="O691" i="48"/>
  <c r="O690" i="48"/>
  <c r="V690" i="48" s="1"/>
  <c r="V689" i="48"/>
  <c r="O689" i="48"/>
  <c r="V688" i="48"/>
  <c r="O688" i="48"/>
  <c r="V687" i="48"/>
  <c r="O687" i="48"/>
  <c r="O686" i="48"/>
  <c r="U685" i="48"/>
  <c r="S685" i="48"/>
  <c r="S684" i="48" s="1"/>
  <c r="R685" i="48"/>
  <c r="Q685" i="48"/>
  <c r="Q684" i="48" s="1"/>
  <c r="P685" i="48"/>
  <c r="N685" i="48"/>
  <c r="M685" i="48"/>
  <c r="M684" i="48" s="1"/>
  <c r="L685" i="48"/>
  <c r="R684" i="48"/>
  <c r="P684" i="48"/>
  <c r="N684" i="48"/>
  <c r="L684" i="48"/>
  <c r="O683" i="48"/>
  <c r="V683" i="48" s="1"/>
  <c r="O682" i="48"/>
  <c r="V682" i="48" s="1"/>
  <c r="O681" i="48"/>
  <c r="V681" i="48" s="1"/>
  <c r="O680" i="48"/>
  <c r="V680" i="48" s="1"/>
  <c r="O679" i="48"/>
  <c r="V679" i="48" s="1"/>
  <c r="O678" i="48"/>
  <c r="V678" i="48" s="1"/>
  <c r="O677" i="48"/>
  <c r="V677" i="48" s="1"/>
  <c r="O676" i="48"/>
  <c r="V676" i="48" s="1"/>
  <c r="O675" i="48"/>
  <c r="V675" i="48" s="1"/>
  <c r="O674" i="48"/>
  <c r="V674" i="48" s="1"/>
  <c r="O673" i="48"/>
  <c r="V673" i="48" s="1"/>
  <c r="U672" i="48"/>
  <c r="V672" i="48" s="1"/>
  <c r="T672" i="48"/>
  <c r="S672" i="48"/>
  <c r="S659" i="48" s="1"/>
  <c r="R672" i="48"/>
  <c r="Q672" i="48"/>
  <c r="Q659" i="48" s="1"/>
  <c r="P672" i="48"/>
  <c r="O672" i="48"/>
  <c r="N672" i="48"/>
  <c r="M672" i="48"/>
  <c r="L672" i="48"/>
  <c r="V671" i="48"/>
  <c r="O671" i="48"/>
  <c r="V670" i="48"/>
  <c r="O670" i="48"/>
  <c r="V669" i="48"/>
  <c r="O669" i="48"/>
  <c r="O668" i="48"/>
  <c r="V668" i="48" s="1"/>
  <c r="V667" i="48"/>
  <c r="O667" i="48"/>
  <c r="V666" i="48"/>
  <c r="O666" i="48"/>
  <c r="V665" i="48"/>
  <c r="O665" i="48"/>
  <c r="O664" i="48"/>
  <c r="V664" i="48" s="1"/>
  <c r="V663" i="48"/>
  <c r="O663" i="48"/>
  <c r="V662" i="48"/>
  <c r="O662" i="48"/>
  <c r="V661" i="48"/>
  <c r="O661" i="48"/>
  <c r="U660" i="48"/>
  <c r="T660" i="48"/>
  <c r="T659" i="48" s="1"/>
  <c r="S660" i="48"/>
  <c r="R660" i="48"/>
  <c r="R659" i="48" s="1"/>
  <c r="Q660" i="48"/>
  <c r="P660" i="48"/>
  <c r="P659" i="48" s="1"/>
  <c r="N660" i="48"/>
  <c r="N659" i="48" s="1"/>
  <c r="M660" i="48"/>
  <c r="L660" i="48"/>
  <c r="U659" i="48"/>
  <c r="M659" i="48"/>
  <c r="V658" i="48"/>
  <c r="O658" i="48"/>
  <c r="O657" i="48"/>
  <c r="V657" i="48" s="1"/>
  <c r="V656" i="48"/>
  <c r="O656" i="48"/>
  <c r="V655" i="48"/>
  <c r="O655" i="48"/>
  <c r="V654" i="48"/>
  <c r="O654" i="48"/>
  <c r="O653" i="48"/>
  <c r="V653" i="48" s="1"/>
  <c r="V652" i="48"/>
  <c r="O652" i="48"/>
  <c r="V651" i="48"/>
  <c r="O651" i="48"/>
  <c r="V650" i="48"/>
  <c r="O650" i="48"/>
  <c r="O649" i="48"/>
  <c r="V649" i="48" s="1"/>
  <c r="V648" i="48"/>
  <c r="O648" i="48"/>
  <c r="U647" i="48"/>
  <c r="T647" i="48"/>
  <c r="S647" i="48"/>
  <c r="R647" i="48"/>
  <c r="Q647" i="48"/>
  <c r="P647" i="48"/>
  <c r="N647" i="48"/>
  <c r="M647" i="48"/>
  <c r="L647" i="48"/>
  <c r="O647" i="48" s="1"/>
  <c r="V647" i="48" s="1"/>
  <c r="V646" i="48"/>
  <c r="O646" i="48"/>
  <c r="O645" i="48"/>
  <c r="V645" i="48" s="1"/>
  <c r="O644" i="48"/>
  <c r="V644" i="48" s="1"/>
  <c r="O643" i="48"/>
  <c r="V643" i="48" s="1"/>
  <c r="V642" i="48"/>
  <c r="O642" i="48"/>
  <c r="O641" i="48"/>
  <c r="V641" i="48" s="1"/>
  <c r="O640" i="48"/>
  <c r="V640" i="48" s="1"/>
  <c r="O639" i="48"/>
  <c r="V639" i="48" s="1"/>
  <c r="V638" i="48"/>
  <c r="O638" i="48"/>
  <c r="O637" i="48"/>
  <c r="V637" i="48" s="1"/>
  <c r="O636" i="48"/>
  <c r="V636" i="48" s="1"/>
  <c r="U635" i="48"/>
  <c r="V635" i="48" s="1"/>
  <c r="T635" i="48"/>
  <c r="S635" i="48"/>
  <c r="R635" i="48"/>
  <c r="Q635" i="48"/>
  <c r="P635" i="48"/>
  <c r="N635" i="48"/>
  <c r="M635" i="48"/>
  <c r="O635" i="48" s="1"/>
  <c r="L635" i="48"/>
  <c r="O634" i="48"/>
  <c r="V634" i="48" s="1"/>
  <c r="V633" i="48"/>
  <c r="O633" i="48"/>
  <c r="V632" i="48"/>
  <c r="O632" i="48"/>
  <c r="V631" i="48"/>
  <c r="O631" i="48"/>
  <c r="O630" i="48"/>
  <c r="V630" i="48" s="1"/>
  <c r="V629" i="48"/>
  <c r="O629" i="48"/>
  <c r="V628" i="48"/>
  <c r="O628" i="48"/>
  <c r="V627" i="48"/>
  <c r="O627" i="48"/>
  <c r="O626" i="48"/>
  <c r="V626" i="48" s="1"/>
  <c r="V625" i="48"/>
  <c r="O625" i="48"/>
  <c r="T624" i="48"/>
  <c r="O624" i="48"/>
  <c r="V624" i="48" s="1"/>
  <c r="U623" i="48"/>
  <c r="U622" i="48" s="1"/>
  <c r="T623" i="48"/>
  <c r="S623" i="48"/>
  <c r="S622" i="48" s="1"/>
  <c r="R623" i="48"/>
  <c r="Q623" i="48"/>
  <c r="P623" i="48"/>
  <c r="O623" i="48"/>
  <c r="V623" i="48" s="1"/>
  <c r="N623" i="48"/>
  <c r="M623" i="48"/>
  <c r="M622" i="48" s="1"/>
  <c r="L623" i="48"/>
  <c r="T622" i="48"/>
  <c r="R622" i="48"/>
  <c r="N622" i="48"/>
  <c r="L622" i="48"/>
  <c r="O622" i="48" s="1"/>
  <c r="V622" i="48" s="1"/>
  <c r="O621" i="48"/>
  <c r="V621" i="48" s="1"/>
  <c r="V620" i="48"/>
  <c r="O620" i="48"/>
  <c r="O619" i="48"/>
  <c r="V619" i="48" s="1"/>
  <c r="O618" i="48"/>
  <c r="V618" i="48" s="1"/>
  <c r="O617" i="48"/>
  <c r="V617" i="48" s="1"/>
  <c r="V616" i="48"/>
  <c r="O616" i="48"/>
  <c r="O615" i="48"/>
  <c r="V615" i="48" s="1"/>
  <c r="O614" i="48"/>
  <c r="V614" i="48" s="1"/>
  <c r="O613" i="48"/>
  <c r="V613" i="48" s="1"/>
  <c r="V612" i="48"/>
  <c r="O612" i="48"/>
  <c r="O611" i="48"/>
  <c r="V611" i="48" s="1"/>
  <c r="U610" i="48"/>
  <c r="T610" i="48"/>
  <c r="S610" i="48"/>
  <c r="R610" i="48"/>
  <c r="Q610" i="48"/>
  <c r="P610" i="48"/>
  <c r="O610" i="48"/>
  <c r="N610" i="48"/>
  <c r="M610" i="48"/>
  <c r="L610" i="48"/>
  <c r="V609" i="48"/>
  <c r="O609" i="48"/>
  <c r="O608" i="48"/>
  <c r="V608" i="48" s="1"/>
  <c r="V607" i="48"/>
  <c r="O607" i="48"/>
  <c r="V606" i="48"/>
  <c r="O606" i="48"/>
  <c r="V605" i="48"/>
  <c r="O605" i="48"/>
  <c r="O604" i="48"/>
  <c r="V604" i="48" s="1"/>
  <c r="V603" i="48"/>
  <c r="O603" i="48"/>
  <c r="V602" i="48"/>
  <c r="O602" i="48"/>
  <c r="V601" i="48"/>
  <c r="O601" i="48"/>
  <c r="O600" i="48"/>
  <c r="V600" i="48" s="1"/>
  <c r="V599" i="48"/>
  <c r="O599" i="48"/>
  <c r="U598" i="48"/>
  <c r="U597" i="48" s="1"/>
  <c r="T598" i="48"/>
  <c r="T597" i="48" s="1"/>
  <c r="S598" i="48"/>
  <c r="R598" i="48"/>
  <c r="R597" i="48" s="1"/>
  <c r="Q598" i="48"/>
  <c r="P598" i="48"/>
  <c r="P597" i="48" s="1"/>
  <c r="N598" i="48"/>
  <c r="N597" i="48" s="1"/>
  <c r="M598" i="48"/>
  <c r="M597" i="48" s="1"/>
  <c r="L598" i="48"/>
  <c r="O598" i="48" s="1"/>
  <c r="V598" i="48" s="1"/>
  <c r="S597" i="48"/>
  <c r="Q597" i="48"/>
  <c r="V596" i="48"/>
  <c r="O596" i="48"/>
  <c r="V595" i="48"/>
  <c r="O595" i="48"/>
  <c r="V594" i="48"/>
  <c r="O594" i="48"/>
  <c r="O593" i="48"/>
  <c r="V593" i="48" s="1"/>
  <c r="V592" i="48"/>
  <c r="O592" i="48"/>
  <c r="V591" i="48"/>
  <c r="O591" i="48"/>
  <c r="V590" i="48"/>
  <c r="O590" i="48"/>
  <c r="O589" i="48"/>
  <c r="V589" i="48" s="1"/>
  <c r="V588" i="48"/>
  <c r="O588" i="48"/>
  <c r="V587" i="48"/>
  <c r="O587" i="48"/>
  <c r="V586" i="48"/>
  <c r="O586" i="48"/>
  <c r="U585" i="48"/>
  <c r="T585" i="48"/>
  <c r="T572" i="48" s="1"/>
  <c r="T571" i="48" s="1"/>
  <c r="S585" i="48"/>
  <c r="R585" i="48"/>
  <c r="R572" i="48" s="1"/>
  <c r="R571" i="48" s="1"/>
  <c r="R570" i="48" s="1"/>
  <c r="Q585" i="48"/>
  <c r="P585" i="48"/>
  <c r="N585" i="48"/>
  <c r="M585" i="48"/>
  <c r="L585" i="48"/>
  <c r="O584" i="48"/>
  <c r="V584" i="48" s="1"/>
  <c r="O583" i="48"/>
  <c r="V583" i="48" s="1"/>
  <c r="V582" i="48"/>
  <c r="O582" i="48"/>
  <c r="O581" i="48"/>
  <c r="V581" i="48" s="1"/>
  <c r="O580" i="48"/>
  <c r="V580" i="48" s="1"/>
  <c r="O579" i="48"/>
  <c r="V579" i="48" s="1"/>
  <c r="V578" i="48"/>
  <c r="O578" i="48"/>
  <c r="O577" i="48"/>
  <c r="V577" i="48" s="1"/>
  <c r="O576" i="48"/>
  <c r="V576" i="48" s="1"/>
  <c r="O575" i="48"/>
  <c r="V575" i="48" s="1"/>
  <c r="V574" i="48"/>
  <c r="O574" i="48"/>
  <c r="U573" i="48"/>
  <c r="T573" i="48"/>
  <c r="S573" i="48"/>
  <c r="S572" i="48" s="1"/>
  <c r="S571" i="48" s="1"/>
  <c r="S570" i="48" s="1"/>
  <c r="R573" i="48"/>
  <c r="Q573" i="48"/>
  <c r="Q572" i="48" s="1"/>
  <c r="P573" i="48"/>
  <c r="N573" i="48"/>
  <c r="M573" i="48"/>
  <c r="M572" i="48" s="1"/>
  <c r="M571" i="48" s="1"/>
  <c r="M570" i="48" s="1"/>
  <c r="L573" i="48"/>
  <c r="P572" i="48"/>
  <c r="N572" i="48"/>
  <c r="N571" i="48" s="1"/>
  <c r="N570" i="48" s="1"/>
  <c r="O569" i="48"/>
  <c r="V569" i="48" s="1"/>
  <c r="O568" i="48"/>
  <c r="V568" i="48" s="1"/>
  <c r="O567" i="48"/>
  <c r="V567" i="48" s="1"/>
  <c r="O566" i="48"/>
  <c r="V566" i="48" s="1"/>
  <c r="O565" i="48"/>
  <c r="V565" i="48" s="1"/>
  <c r="O564" i="48"/>
  <c r="V564" i="48" s="1"/>
  <c r="O563" i="48"/>
  <c r="V563" i="48" s="1"/>
  <c r="O562" i="48"/>
  <c r="V562" i="48" s="1"/>
  <c r="O561" i="48"/>
  <c r="V561" i="48" s="1"/>
  <c r="O560" i="48"/>
  <c r="V560" i="48" s="1"/>
  <c r="O559" i="48"/>
  <c r="V559" i="48" s="1"/>
  <c r="U558" i="48"/>
  <c r="T558" i="48"/>
  <c r="S558" i="48"/>
  <c r="R558" i="48"/>
  <c r="Q558" i="48"/>
  <c r="P558" i="48"/>
  <c r="O558" i="48"/>
  <c r="N558" i="48"/>
  <c r="M558" i="48"/>
  <c r="L558" i="48"/>
  <c r="V557" i="48"/>
  <c r="O557" i="48"/>
  <c r="O556" i="48"/>
  <c r="V556" i="48" s="1"/>
  <c r="V555" i="48"/>
  <c r="O555" i="48"/>
  <c r="V554" i="48"/>
  <c r="O554" i="48"/>
  <c r="V553" i="48"/>
  <c r="O553" i="48"/>
  <c r="O552" i="48"/>
  <c r="V552" i="48" s="1"/>
  <c r="V551" i="48"/>
  <c r="O551" i="48"/>
  <c r="V550" i="48"/>
  <c r="O550" i="48"/>
  <c r="V549" i="48"/>
  <c r="O549" i="48"/>
  <c r="O548" i="48"/>
  <c r="V548" i="48" s="1"/>
  <c r="V547" i="48"/>
  <c r="O547" i="48"/>
  <c r="U546" i="48"/>
  <c r="T546" i="48"/>
  <c r="S546" i="48"/>
  <c r="R546" i="48"/>
  <c r="Q546" i="48"/>
  <c r="P546" i="48"/>
  <c r="P485" i="48" s="1"/>
  <c r="P484" i="48" s="1"/>
  <c r="N546" i="48"/>
  <c r="M546" i="48"/>
  <c r="L546" i="48"/>
  <c r="O546" i="48" s="1"/>
  <c r="V546" i="48" s="1"/>
  <c r="V545" i="48"/>
  <c r="O545" i="48"/>
  <c r="O544" i="48"/>
  <c r="V544" i="48" s="1"/>
  <c r="O543" i="48"/>
  <c r="V543" i="48" s="1"/>
  <c r="O542" i="48"/>
  <c r="V542" i="48" s="1"/>
  <c r="V541" i="48"/>
  <c r="O541" i="48"/>
  <c r="O540" i="48"/>
  <c r="V540" i="48" s="1"/>
  <c r="O539" i="48"/>
  <c r="V539" i="48" s="1"/>
  <c r="O538" i="48"/>
  <c r="V538" i="48" s="1"/>
  <c r="V537" i="48"/>
  <c r="O537" i="48"/>
  <c r="O536" i="48"/>
  <c r="V536" i="48" s="1"/>
  <c r="O535" i="48"/>
  <c r="V535" i="48" s="1"/>
  <c r="U534" i="48"/>
  <c r="T534" i="48"/>
  <c r="S534" i="48"/>
  <c r="R534" i="48"/>
  <c r="Q534" i="48"/>
  <c r="P534" i="48"/>
  <c r="N534" i="48"/>
  <c r="M534" i="48"/>
  <c r="O534" i="48" s="1"/>
  <c r="L534" i="48"/>
  <c r="O533" i="48"/>
  <c r="V533" i="48" s="1"/>
  <c r="V532" i="48"/>
  <c r="O532" i="48"/>
  <c r="V531" i="48"/>
  <c r="O531" i="48"/>
  <c r="V530" i="48"/>
  <c r="O530" i="48"/>
  <c r="O529" i="48"/>
  <c r="V529" i="48" s="1"/>
  <c r="V528" i="48"/>
  <c r="O528" i="48"/>
  <c r="V527" i="48"/>
  <c r="O527" i="48"/>
  <c r="V526" i="48"/>
  <c r="O526" i="48"/>
  <c r="O525" i="48"/>
  <c r="V525" i="48" s="1"/>
  <c r="V524" i="48"/>
  <c r="O524" i="48"/>
  <c r="V523" i="48"/>
  <c r="O523" i="48"/>
  <c r="U522" i="48"/>
  <c r="T522" i="48"/>
  <c r="S522" i="48"/>
  <c r="R522" i="48"/>
  <c r="Q522" i="48"/>
  <c r="P522" i="48"/>
  <c r="N522" i="48"/>
  <c r="M522" i="48"/>
  <c r="O522" i="48" s="1"/>
  <c r="V522" i="48" s="1"/>
  <c r="L522" i="48"/>
  <c r="O521" i="48"/>
  <c r="V521" i="48" s="1"/>
  <c r="O520" i="48"/>
  <c r="V520" i="48" s="1"/>
  <c r="O519" i="48"/>
  <c r="V519" i="48" s="1"/>
  <c r="V518" i="48"/>
  <c r="O518" i="48"/>
  <c r="O517" i="48"/>
  <c r="V517" i="48" s="1"/>
  <c r="O516" i="48"/>
  <c r="V516" i="48" s="1"/>
  <c r="O515" i="48"/>
  <c r="V515" i="48" s="1"/>
  <c r="V514" i="48"/>
  <c r="O514" i="48"/>
  <c r="O513" i="48"/>
  <c r="V513" i="48" s="1"/>
  <c r="O512" i="48"/>
  <c r="V512" i="48" s="1"/>
  <c r="O511" i="48"/>
  <c r="V511" i="48" s="1"/>
  <c r="U510" i="48"/>
  <c r="T510" i="48"/>
  <c r="S510" i="48"/>
  <c r="R510" i="48"/>
  <c r="Q510" i="48"/>
  <c r="P510" i="48"/>
  <c r="O510" i="48"/>
  <c r="V510" i="48" s="1"/>
  <c r="N510" i="48"/>
  <c r="M510" i="48"/>
  <c r="L510" i="48"/>
  <c r="V509" i="48"/>
  <c r="O509" i="48"/>
  <c r="V508" i="48"/>
  <c r="O508" i="48"/>
  <c r="V507" i="48"/>
  <c r="O507" i="48"/>
  <c r="O506" i="48"/>
  <c r="V506" i="48" s="1"/>
  <c r="V505" i="48"/>
  <c r="O505" i="48"/>
  <c r="V504" i="48"/>
  <c r="O504" i="48"/>
  <c r="V503" i="48"/>
  <c r="O503" i="48"/>
  <c r="O502" i="48"/>
  <c r="V502" i="48" s="1"/>
  <c r="V501" i="48"/>
  <c r="O501" i="48"/>
  <c r="V500" i="48"/>
  <c r="O500" i="48"/>
  <c r="V499" i="48"/>
  <c r="O499" i="48"/>
  <c r="U498" i="48"/>
  <c r="T498" i="48"/>
  <c r="T485" i="48" s="1"/>
  <c r="T484" i="48" s="1"/>
  <c r="S498" i="48"/>
  <c r="R498" i="48"/>
  <c r="R485" i="48" s="1"/>
  <c r="R484" i="48" s="1"/>
  <c r="R319" i="48" s="1"/>
  <c r="Q498" i="48"/>
  <c r="P498" i="48"/>
  <c r="N498" i="48"/>
  <c r="M498" i="48"/>
  <c r="L498" i="48"/>
  <c r="O497" i="48"/>
  <c r="V497" i="48" s="1"/>
  <c r="O496" i="48"/>
  <c r="V496" i="48" s="1"/>
  <c r="V495" i="48"/>
  <c r="O495" i="48"/>
  <c r="O494" i="48"/>
  <c r="V494" i="48" s="1"/>
  <c r="O493" i="48"/>
  <c r="V493" i="48" s="1"/>
  <c r="O492" i="48"/>
  <c r="V492" i="48" s="1"/>
  <c r="V491" i="48"/>
  <c r="O491" i="48"/>
  <c r="O490" i="48"/>
  <c r="V490" i="48" s="1"/>
  <c r="O489" i="48"/>
  <c r="V489" i="48" s="1"/>
  <c r="O488" i="48"/>
  <c r="V488" i="48" s="1"/>
  <c r="V487" i="48"/>
  <c r="O487" i="48"/>
  <c r="U486" i="48"/>
  <c r="T486" i="48"/>
  <c r="S486" i="48"/>
  <c r="S485" i="48" s="1"/>
  <c r="R486" i="48"/>
  <c r="Q486" i="48"/>
  <c r="Q485" i="48" s="1"/>
  <c r="Q484" i="48" s="1"/>
  <c r="P486" i="48"/>
  <c r="N486" i="48"/>
  <c r="M486" i="48"/>
  <c r="M485" i="48" s="1"/>
  <c r="M484" i="48" s="1"/>
  <c r="L486" i="48"/>
  <c r="O486" i="48" s="1"/>
  <c r="N485" i="48"/>
  <c r="N484" i="48" s="1"/>
  <c r="S484" i="48"/>
  <c r="V483" i="48"/>
  <c r="O483" i="48"/>
  <c r="V482" i="48"/>
  <c r="O482" i="48"/>
  <c r="V481" i="48"/>
  <c r="O481" i="48"/>
  <c r="O480" i="48"/>
  <c r="V480" i="48" s="1"/>
  <c r="V479" i="48"/>
  <c r="O479" i="48"/>
  <c r="V478" i="48"/>
  <c r="O478" i="48"/>
  <c r="V477" i="48"/>
  <c r="O477" i="48"/>
  <c r="O476" i="48"/>
  <c r="V476" i="48" s="1"/>
  <c r="V475" i="48"/>
  <c r="O475" i="48"/>
  <c r="V474" i="48"/>
  <c r="O474" i="48"/>
  <c r="V473" i="48"/>
  <c r="O473" i="48"/>
  <c r="U472" i="48"/>
  <c r="T472" i="48"/>
  <c r="S472" i="48"/>
  <c r="R472" i="48"/>
  <c r="Q472" i="48"/>
  <c r="P472" i="48"/>
  <c r="N472" i="48"/>
  <c r="M472" i="48"/>
  <c r="L472" i="48"/>
  <c r="O472" i="48" s="1"/>
  <c r="O471" i="48"/>
  <c r="V471" i="48" s="1"/>
  <c r="O470" i="48"/>
  <c r="V470" i="48" s="1"/>
  <c r="V469" i="48"/>
  <c r="O469" i="48"/>
  <c r="O468" i="48"/>
  <c r="V468" i="48" s="1"/>
  <c r="O467" i="48"/>
  <c r="V467" i="48" s="1"/>
  <c r="O466" i="48"/>
  <c r="V466" i="48" s="1"/>
  <c r="V465" i="48"/>
  <c r="O465" i="48"/>
  <c r="O464" i="48"/>
  <c r="V464" i="48" s="1"/>
  <c r="O463" i="48"/>
  <c r="V463" i="48" s="1"/>
  <c r="O462" i="48"/>
  <c r="V462" i="48" s="1"/>
  <c r="V461" i="48"/>
  <c r="O461" i="48"/>
  <c r="U460" i="48"/>
  <c r="T460" i="48"/>
  <c r="S460" i="48"/>
  <c r="R460" i="48"/>
  <c r="Q460" i="48"/>
  <c r="P460" i="48"/>
  <c r="N460" i="48"/>
  <c r="M460" i="48"/>
  <c r="L460" i="48"/>
  <c r="V459" i="48"/>
  <c r="O459" i="48"/>
  <c r="V458" i="48"/>
  <c r="O458" i="48"/>
  <c r="O457" i="48"/>
  <c r="V457" i="48" s="1"/>
  <c r="V456" i="48"/>
  <c r="O456" i="48"/>
  <c r="V455" i="48"/>
  <c r="O455" i="48"/>
  <c r="V454" i="48"/>
  <c r="O454" i="48"/>
  <c r="O453" i="48"/>
  <c r="V453" i="48" s="1"/>
  <c r="V452" i="48"/>
  <c r="O452" i="48"/>
  <c r="V451" i="48"/>
  <c r="O451" i="48"/>
  <c r="V450" i="48"/>
  <c r="O450" i="48"/>
  <c r="O449" i="48"/>
  <c r="V449" i="48" s="1"/>
  <c r="U448" i="48"/>
  <c r="T448" i="48"/>
  <c r="S448" i="48"/>
  <c r="R448" i="48"/>
  <c r="R423" i="48" s="1"/>
  <c r="R422" i="48" s="1"/>
  <c r="Q448" i="48"/>
  <c r="P448" i="48"/>
  <c r="N448" i="48"/>
  <c r="M448" i="48"/>
  <c r="L448" i="48"/>
  <c r="O447" i="48"/>
  <c r="V447" i="48" s="1"/>
  <c r="V446" i="48"/>
  <c r="O446" i="48"/>
  <c r="O445" i="48"/>
  <c r="V445" i="48" s="1"/>
  <c r="O444" i="48"/>
  <c r="V444" i="48" s="1"/>
  <c r="O443" i="48"/>
  <c r="V443" i="48" s="1"/>
  <c r="V442" i="48"/>
  <c r="O442" i="48"/>
  <c r="O441" i="48"/>
  <c r="V441" i="48" s="1"/>
  <c r="O440" i="48"/>
  <c r="V440" i="48" s="1"/>
  <c r="O439" i="48"/>
  <c r="V439" i="48" s="1"/>
  <c r="V438" i="48"/>
  <c r="O438" i="48"/>
  <c r="O437" i="48"/>
  <c r="V437" i="48" s="1"/>
  <c r="U436" i="48"/>
  <c r="V436" i="48" s="1"/>
  <c r="T436" i="48"/>
  <c r="S436" i="48"/>
  <c r="R436" i="48"/>
  <c r="Q436" i="48"/>
  <c r="P436" i="48"/>
  <c r="O436" i="48"/>
  <c r="N436" i="48"/>
  <c r="M436" i="48"/>
  <c r="L436" i="48"/>
  <c r="V435" i="48"/>
  <c r="O435" i="48"/>
  <c r="O434" i="48"/>
  <c r="V434" i="48" s="1"/>
  <c r="V433" i="48"/>
  <c r="O433" i="48"/>
  <c r="V432" i="48"/>
  <c r="O432" i="48"/>
  <c r="V431" i="48"/>
  <c r="O431" i="48"/>
  <c r="O430" i="48"/>
  <c r="V430" i="48" s="1"/>
  <c r="V429" i="48"/>
  <c r="O429" i="48"/>
  <c r="V428" i="48"/>
  <c r="O428" i="48"/>
  <c r="V427" i="48"/>
  <c r="O427" i="48"/>
  <c r="O426" i="48"/>
  <c r="V426" i="48" s="1"/>
  <c r="V425" i="48"/>
  <c r="O425" i="48"/>
  <c r="U424" i="48"/>
  <c r="T424" i="48"/>
  <c r="T423" i="48" s="1"/>
  <c r="T422" i="48" s="1"/>
  <c r="S424" i="48"/>
  <c r="R424" i="48"/>
  <c r="Q424" i="48"/>
  <c r="P424" i="48"/>
  <c r="P423" i="48" s="1"/>
  <c r="P422" i="48" s="1"/>
  <c r="N424" i="48"/>
  <c r="M424" i="48"/>
  <c r="L424" i="48"/>
  <c r="O424" i="48" s="1"/>
  <c r="V424" i="48" s="1"/>
  <c r="S423" i="48"/>
  <c r="S422" i="48" s="1"/>
  <c r="Q423" i="48"/>
  <c r="Q422" i="48" s="1"/>
  <c r="O421" i="48"/>
  <c r="V421" i="48" s="1"/>
  <c r="V420" i="48"/>
  <c r="O420" i="48"/>
  <c r="O419" i="48"/>
  <c r="V419" i="48" s="1"/>
  <c r="O418" i="48"/>
  <c r="V418" i="48" s="1"/>
  <c r="O417" i="48"/>
  <c r="V417" i="48" s="1"/>
  <c r="V416" i="48"/>
  <c r="O416" i="48"/>
  <c r="O415" i="48"/>
  <c r="V415" i="48" s="1"/>
  <c r="O414" i="48"/>
  <c r="V414" i="48" s="1"/>
  <c r="O413" i="48"/>
  <c r="V413" i="48" s="1"/>
  <c r="V412" i="48"/>
  <c r="O412" i="48"/>
  <c r="O411" i="48"/>
  <c r="V411" i="48" s="1"/>
  <c r="U410" i="48"/>
  <c r="V410" i="48" s="1"/>
  <c r="T410" i="48"/>
  <c r="S410" i="48"/>
  <c r="R410" i="48"/>
  <c r="Q410" i="48"/>
  <c r="P410" i="48"/>
  <c r="O410" i="48"/>
  <c r="N410" i="48"/>
  <c r="M410" i="48"/>
  <c r="M397" i="48" s="1"/>
  <c r="L410" i="48"/>
  <c r="V409" i="48"/>
  <c r="O409" i="48"/>
  <c r="V408" i="48"/>
  <c r="O408" i="48"/>
  <c r="V407" i="48"/>
  <c r="O407" i="48"/>
  <c r="V406" i="48"/>
  <c r="O406" i="48"/>
  <c r="V405" i="48"/>
  <c r="O405" i="48"/>
  <c r="V404" i="48"/>
  <c r="O404" i="48"/>
  <c r="V403" i="48"/>
  <c r="O403" i="48"/>
  <c r="V402" i="48"/>
  <c r="O402" i="48"/>
  <c r="V401" i="48"/>
  <c r="O401" i="48"/>
  <c r="V400" i="48"/>
  <c r="O400" i="48"/>
  <c r="V399" i="48"/>
  <c r="O399" i="48"/>
  <c r="U398" i="48"/>
  <c r="T398" i="48"/>
  <c r="T397" i="48" s="1"/>
  <c r="S398" i="48"/>
  <c r="R398" i="48"/>
  <c r="Q398" i="48"/>
  <c r="P398" i="48"/>
  <c r="P397" i="48" s="1"/>
  <c r="N398" i="48"/>
  <c r="N397" i="48" s="1"/>
  <c r="M398" i="48"/>
  <c r="L398" i="48"/>
  <c r="O398" i="48" s="1"/>
  <c r="V398" i="48" s="1"/>
  <c r="S397" i="48"/>
  <c r="R397" i="48"/>
  <c r="Q397" i="48"/>
  <c r="V396" i="48"/>
  <c r="O396" i="48"/>
  <c r="V395" i="48"/>
  <c r="O395" i="48"/>
  <c r="V394" i="48"/>
  <c r="O394" i="48"/>
  <c r="V393" i="48"/>
  <c r="O393" i="48"/>
  <c r="V392" i="48"/>
  <c r="O392" i="48"/>
  <c r="V391" i="48"/>
  <c r="O391" i="48"/>
  <c r="V390" i="48"/>
  <c r="O390" i="48"/>
  <c r="V389" i="48"/>
  <c r="O389" i="48"/>
  <c r="V388" i="48"/>
  <c r="O388" i="48"/>
  <c r="V387" i="48"/>
  <c r="O387" i="48"/>
  <c r="V386" i="48"/>
  <c r="O386" i="48"/>
  <c r="U385" i="48"/>
  <c r="T385" i="48"/>
  <c r="T372" i="48" s="1"/>
  <c r="S385" i="48"/>
  <c r="R385" i="48"/>
  <c r="R372" i="48" s="1"/>
  <c r="Q385" i="48"/>
  <c r="P385" i="48"/>
  <c r="N385" i="48"/>
  <c r="M385" i="48"/>
  <c r="L385" i="48"/>
  <c r="O384" i="48"/>
  <c r="V384" i="48" s="1"/>
  <c r="O383" i="48"/>
  <c r="V383" i="48" s="1"/>
  <c r="V382" i="48"/>
  <c r="O382" i="48"/>
  <c r="O381" i="48"/>
  <c r="V381" i="48" s="1"/>
  <c r="O380" i="48"/>
  <c r="V380" i="48" s="1"/>
  <c r="O379" i="48"/>
  <c r="V379" i="48" s="1"/>
  <c r="V378" i="48"/>
  <c r="O378" i="48"/>
  <c r="O377" i="48"/>
  <c r="V377" i="48" s="1"/>
  <c r="O376" i="48"/>
  <c r="V376" i="48" s="1"/>
  <c r="O375" i="48"/>
  <c r="V375" i="48" s="1"/>
  <c r="V374" i="48"/>
  <c r="O374" i="48"/>
  <c r="U373" i="48"/>
  <c r="T373" i="48"/>
  <c r="S373" i="48"/>
  <c r="S372" i="48" s="1"/>
  <c r="S321" i="48" s="1"/>
  <c r="S320" i="48" s="1"/>
  <c r="R373" i="48"/>
  <c r="Q373" i="48"/>
  <c r="Q372" i="48" s="1"/>
  <c r="P373" i="48"/>
  <c r="N373" i="48"/>
  <c r="M373" i="48"/>
  <c r="M372" i="48" s="1"/>
  <c r="L373" i="48"/>
  <c r="P372" i="48"/>
  <c r="N372" i="48"/>
  <c r="V371" i="48"/>
  <c r="O371" i="48"/>
  <c r="O370" i="48"/>
  <c r="V370" i="48" s="1"/>
  <c r="O369" i="48"/>
  <c r="V369" i="48" s="1"/>
  <c r="O368" i="48"/>
  <c r="V368" i="48" s="1"/>
  <c r="V367" i="48"/>
  <c r="O367" i="48"/>
  <c r="O366" i="48"/>
  <c r="V366" i="48" s="1"/>
  <c r="O365" i="48"/>
  <c r="V365" i="48" s="1"/>
  <c r="O364" i="48"/>
  <c r="V364" i="48" s="1"/>
  <c r="V363" i="48"/>
  <c r="O363" i="48"/>
  <c r="O362" i="48"/>
  <c r="V362" i="48" s="1"/>
  <c r="O361" i="48"/>
  <c r="V361" i="48" s="1"/>
  <c r="U360" i="48"/>
  <c r="T360" i="48"/>
  <c r="S360" i="48"/>
  <c r="R360" i="48"/>
  <c r="Q360" i="48"/>
  <c r="Q347" i="48" s="1"/>
  <c r="P360" i="48"/>
  <c r="N360" i="48"/>
  <c r="M360" i="48"/>
  <c r="O360" i="48" s="1"/>
  <c r="L360" i="48"/>
  <c r="V359" i="48"/>
  <c r="O359" i="48"/>
  <c r="V358" i="48"/>
  <c r="O358" i="48"/>
  <c r="V357" i="48"/>
  <c r="O357" i="48"/>
  <c r="V356" i="48"/>
  <c r="O356" i="48"/>
  <c r="V355" i="48"/>
  <c r="O355" i="48"/>
  <c r="V354" i="48"/>
  <c r="O354" i="48"/>
  <c r="V353" i="48"/>
  <c r="O353" i="48"/>
  <c r="V352" i="48"/>
  <c r="O352" i="48"/>
  <c r="V351" i="48"/>
  <c r="O351" i="48"/>
  <c r="V350" i="48"/>
  <c r="O350" i="48"/>
  <c r="V349" i="48"/>
  <c r="O349" i="48"/>
  <c r="U348" i="48"/>
  <c r="T348" i="48"/>
  <c r="S348" i="48"/>
  <c r="R348" i="48"/>
  <c r="R347" i="48" s="1"/>
  <c r="R321" i="48" s="1"/>
  <c r="R320" i="48" s="1"/>
  <c r="Q348" i="48"/>
  <c r="P348" i="48"/>
  <c r="P347" i="48" s="1"/>
  <c r="N348" i="48"/>
  <c r="N347" i="48" s="1"/>
  <c r="N321" i="48" s="1"/>
  <c r="N320" i="48" s="1"/>
  <c r="M348" i="48"/>
  <c r="L348" i="48"/>
  <c r="O348" i="48" s="1"/>
  <c r="V348" i="48" s="1"/>
  <c r="U347" i="48"/>
  <c r="T347" i="48"/>
  <c r="S347" i="48"/>
  <c r="M347" i="48"/>
  <c r="L347" i="48"/>
  <c r="V346" i="48"/>
  <c r="O346" i="48"/>
  <c r="V345" i="48"/>
  <c r="O345" i="48"/>
  <c r="V344" i="48"/>
  <c r="O344" i="48"/>
  <c r="V343" i="48"/>
  <c r="O343" i="48"/>
  <c r="V342" i="48"/>
  <c r="O342" i="48"/>
  <c r="V341" i="48"/>
  <c r="O341" i="48"/>
  <c r="V340" i="48"/>
  <c r="O340" i="48"/>
  <c r="V339" i="48"/>
  <c r="O339" i="48"/>
  <c r="V338" i="48"/>
  <c r="O338" i="48"/>
  <c r="V337" i="48"/>
  <c r="O337" i="48"/>
  <c r="V336" i="48"/>
  <c r="O336" i="48"/>
  <c r="U335" i="48"/>
  <c r="T335" i="48"/>
  <c r="S335" i="48"/>
  <c r="R335" i="48"/>
  <c r="Q335" i="48"/>
  <c r="P335" i="48"/>
  <c r="N335" i="48"/>
  <c r="M335" i="48"/>
  <c r="L335" i="48"/>
  <c r="O334" i="48"/>
  <c r="V334" i="48" s="1"/>
  <c r="V333" i="48"/>
  <c r="O333" i="48"/>
  <c r="O332" i="48"/>
  <c r="V332" i="48" s="1"/>
  <c r="O331" i="48"/>
  <c r="V331" i="48" s="1"/>
  <c r="O330" i="48"/>
  <c r="V330" i="48" s="1"/>
  <c r="V329" i="48"/>
  <c r="O329" i="48"/>
  <c r="O328" i="48"/>
  <c r="V328" i="48" s="1"/>
  <c r="O327" i="48"/>
  <c r="V327" i="48" s="1"/>
  <c r="O326" i="48"/>
  <c r="V326" i="48" s="1"/>
  <c r="V325" i="48"/>
  <c r="O325" i="48"/>
  <c r="O324" i="48"/>
  <c r="V324" i="48" s="1"/>
  <c r="O323" i="48"/>
  <c r="V323" i="48" s="1"/>
  <c r="U322" i="48"/>
  <c r="T322" i="48"/>
  <c r="S322" i="48"/>
  <c r="R322" i="48"/>
  <c r="Q322" i="48"/>
  <c r="P322" i="48"/>
  <c r="N322" i="48"/>
  <c r="M322" i="48"/>
  <c r="L322" i="48"/>
  <c r="T321" i="48"/>
  <c r="T320" i="48" s="1"/>
  <c r="P321" i="48"/>
  <c r="P320" i="48" s="1"/>
  <c r="O318" i="48"/>
  <c r="V318" i="48" s="1"/>
  <c r="O317" i="48"/>
  <c r="V317" i="48" s="1"/>
  <c r="O316" i="48"/>
  <c r="V316" i="48" s="1"/>
  <c r="V315" i="48"/>
  <c r="O315" i="48"/>
  <c r="O314" i="48"/>
  <c r="V314" i="48" s="1"/>
  <c r="O313" i="48"/>
  <c r="V313" i="48" s="1"/>
  <c r="O312" i="48"/>
  <c r="V312" i="48" s="1"/>
  <c r="V311" i="48"/>
  <c r="O311" i="48"/>
  <c r="O310" i="48"/>
  <c r="V310" i="48" s="1"/>
  <c r="O309" i="48"/>
  <c r="V309" i="48" s="1"/>
  <c r="O308" i="48"/>
  <c r="V308" i="48" s="1"/>
  <c r="U307" i="48"/>
  <c r="T307" i="48"/>
  <c r="S307" i="48"/>
  <c r="S306" i="48" s="1"/>
  <c r="R307" i="48"/>
  <c r="Q307" i="48"/>
  <c r="Q306" i="48" s="1"/>
  <c r="P307" i="48"/>
  <c r="O307" i="48"/>
  <c r="V307" i="48" s="1"/>
  <c r="N307" i="48"/>
  <c r="M307" i="48"/>
  <c r="L307" i="48"/>
  <c r="U306" i="48"/>
  <c r="T306" i="48"/>
  <c r="R306" i="48"/>
  <c r="R293" i="48" s="1"/>
  <c r="R292" i="48" s="1"/>
  <c r="R291" i="48" s="1"/>
  <c r="R37" i="48" s="1"/>
  <c r="P306" i="48"/>
  <c r="N306" i="48"/>
  <c r="M306" i="48"/>
  <c r="L306" i="48"/>
  <c r="O305" i="48"/>
  <c r="V305" i="48" s="1"/>
  <c r="V304" i="48"/>
  <c r="O304" i="48"/>
  <c r="O303" i="48"/>
  <c r="V303" i="48" s="1"/>
  <c r="O302" i="48"/>
  <c r="V302" i="48" s="1"/>
  <c r="O301" i="48"/>
  <c r="V301" i="48" s="1"/>
  <c r="V300" i="48"/>
  <c r="O300" i="48"/>
  <c r="O299" i="48"/>
  <c r="V299" i="48" s="1"/>
  <c r="O298" i="48"/>
  <c r="V297" i="48"/>
  <c r="O297" i="48"/>
  <c r="T296" i="48"/>
  <c r="O296" i="48"/>
  <c r="V296" i="48" s="1"/>
  <c r="V295" i="48"/>
  <c r="O295" i="48"/>
  <c r="T295" i="48" s="1"/>
  <c r="V294" i="48"/>
  <c r="U294" i="48"/>
  <c r="S294" i="48"/>
  <c r="S293" i="48" s="1"/>
  <c r="S292" i="48" s="1"/>
  <c r="R294" i="48"/>
  <c r="P294" i="48"/>
  <c r="N294" i="48"/>
  <c r="M294" i="48"/>
  <c r="O294" i="48" s="1"/>
  <c r="L294" i="48"/>
  <c r="U293" i="48"/>
  <c r="P293" i="48"/>
  <c r="N293" i="48"/>
  <c r="N292" i="48" s="1"/>
  <c r="N291" i="48" s="1"/>
  <c r="M293" i="48"/>
  <c r="M292" i="48" s="1"/>
  <c r="M291" i="48" s="1"/>
  <c r="L293" i="48"/>
  <c r="U292" i="48"/>
  <c r="P292" i="48"/>
  <c r="P291" i="48" s="1"/>
  <c r="L292" i="48"/>
  <c r="L291" i="48" s="1"/>
  <c r="U291" i="48"/>
  <c r="S291" i="48"/>
  <c r="O290" i="48"/>
  <c r="V290" i="48" s="1"/>
  <c r="V289" i="48"/>
  <c r="O289" i="48"/>
  <c r="V288" i="48"/>
  <c r="O288" i="48"/>
  <c r="V287" i="48"/>
  <c r="O287" i="48"/>
  <c r="O286" i="48"/>
  <c r="V286" i="48" s="1"/>
  <c r="V285" i="48"/>
  <c r="O285" i="48"/>
  <c r="V284" i="48"/>
  <c r="O284" i="48"/>
  <c r="V283" i="48"/>
  <c r="O283" i="48"/>
  <c r="O282" i="48"/>
  <c r="V282" i="48" s="1"/>
  <c r="V281" i="48"/>
  <c r="O281" i="48"/>
  <c r="V280" i="48"/>
  <c r="O280" i="48"/>
  <c r="U279" i="48"/>
  <c r="T279" i="48"/>
  <c r="S279" i="48"/>
  <c r="R279" i="48"/>
  <c r="Q279" i="48"/>
  <c r="P279" i="48"/>
  <c r="N279" i="48"/>
  <c r="M279" i="48"/>
  <c r="L279" i="48"/>
  <c r="O279" i="48" s="1"/>
  <c r="V279" i="48" s="1"/>
  <c r="V278" i="48"/>
  <c r="O278" i="48"/>
  <c r="O277" i="48"/>
  <c r="V277" i="48" s="1"/>
  <c r="V276" i="48"/>
  <c r="O276" i="48"/>
  <c r="O275" i="48"/>
  <c r="V275" i="48" s="1"/>
  <c r="V274" i="48"/>
  <c r="O274" i="48"/>
  <c r="O273" i="48"/>
  <c r="V273" i="48" s="1"/>
  <c r="V272" i="48"/>
  <c r="O272" i="48"/>
  <c r="O271" i="48"/>
  <c r="V271" i="48" s="1"/>
  <c r="V270" i="48"/>
  <c r="O270" i="48"/>
  <c r="O269" i="48"/>
  <c r="V269" i="48" s="1"/>
  <c r="V268" i="48"/>
  <c r="O268" i="48"/>
  <c r="U267" i="48"/>
  <c r="T267" i="48"/>
  <c r="S267" i="48"/>
  <c r="S254" i="48" s="1"/>
  <c r="R267" i="48"/>
  <c r="Q267" i="48"/>
  <c r="P267" i="48"/>
  <c r="N267" i="48"/>
  <c r="M267" i="48"/>
  <c r="L267" i="48"/>
  <c r="V266" i="48"/>
  <c r="O266" i="48"/>
  <c r="V265" i="48"/>
  <c r="O265" i="48"/>
  <c r="V264" i="48"/>
  <c r="O264" i="48"/>
  <c r="V263" i="48"/>
  <c r="O263" i="48"/>
  <c r="V262" i="48"/>
  <c r="O262" i="48"/>
  <c r="V261" i="48"/>
  <c r="O261" i="48"/>
  <c r="V260" i="48"/>
  <c r="O260" i="48"/>
  <c r="V259" i="48"/>
  <c r="O259" i="48"/>
  <c r="V258" i="48"/>
  <c r="O258" i="48"/>
  <c r="V257" i="48"/>
  <c r="O257" i="48"/>
  <c r="V256" i="48"/>
  <c r="O256" i="48"/>
  <c r="U255" i="48"/>
  <c r="U254" i="48" s="1"/>
  <c r="T255" i="48"/>
  <c r="S255" i="48"/>
  <c r="R255" i="48"/>
  <c r="R254" i="48" s="1"/>
  <c r="R253" i="48" s="1"/>
  <c r="Q255" i="48"/>
  <c r="P255" i="48"/>
  <c r="N255" i="48"/>
  <c r="N254" i="48" s="1"/>
  <c r="N253" i="48" s="1"/>
  <c r="M255" i="48"/>
  <c r="M254" i="48" s="1"/>
  <c r="M253" i="48" s="1"/>
  <c r="L255" i="48"/>
  <c r="Q254" i="48"/>
  <c r="Q253" i="48" s="1"/>
  <c r="P254" i="48"/>
  <c r="P253" i="48" s="1"/>
  <c r="S253" i="48"/>
  <c r="V252" i="48"/>
  <c r="O252" i="48"/>
  <c r="O251" i="48"/>
  <c r="V251" i="48" s="1"/>
  <c r="V250" i="48"/>
  <c r="O250" i="48"/>
  <c r="O249" i="48"/>
  <c r="V249" i="48" s="1"/>
  <c r="V248" i="48"/>
  <c r="O248" i="48"/>
  <c r="O247" i="48"/>
  <c r="V247" i="48" s="1"/>
  <c r="V246" i="48"/>
  <c r="O246" i="48"/>
  <c r="O245" i="48"/>
  <c r="V245" i="48" s="1"/>
  <c r="V244" i="48"/>
  <c r="O244" i="48"/>
  <c r="O243" i="48"/>
  <c r="V243" i="48" s="1"/>
  <c r="V242" i="48"/>
  <c r="O242" i="48"/>
  <c r="U241" i="48"/>
  <c r="T241" i="48"/>
  <c r="T240" i="48" s="1"/>
  <c r="S241" i="48"/>
  <c r="S240" i="48" s="1"/>
  <c r="R241" i="48"/>
  <c r="Q241" i="48"/>
  <c r="Q240" i="48" s="1"/>
  <c r="Q239" i="48" s="1"/>
  <c r="P241" i="48"/>
  <c r="N241" i="48"/>
  <c r="M241" i="48"/>
  <c r="M240" i="48" s="1"/>
  <c r="M239" i="48" s="1"/>
  <c r="L241" i="48"/>
  <c r="R240" i="48"/>
  <c r="P240" i="48"/>
  <c r="N240" i="48"/>
  <c r="S239" i="48"/>
  <c r="R239" i="48"/>
  <c r="V238" i="48"/>
  <c r="O238" i="48"/>
  <c r="V237" i="48"/>
  <c r="O237" i="48"/>
  <c r="V236" i="48"/>
  <c r="O236" i="48"/>
  <c r="V235" i="48"/>
  <c r="O235" i="48"/>
  <c r="V234" i="48"/>
  <c r="O234" i="48"/>
  <c r="V233" i="48"/>
  <c r="O233" i="48"/>
  <c r="V232" i="48"/>
  <c r="O232" i="48"/>
  <c r="V231" i="48"/>
  <c r="O231" i="48"/>
  <c r="V230" i="48"/>
  <c r="O230" i="48"/>
  <c r="V229" i="48"/>
  <c r="O229" i="48"/>
  <c r="V228" i="48"/>
  <c r="O228" i="48"/>
  <c r="U227" i="48"/>
  <c r="T227" i="48"/>
  <c r="S227" i="48"/>
  <c r="S214" i="48" s="1"/>
  <c r="S213" i="48" s="1"/>
  <c r="R227" i="48"/>
  <c r="Q227" i="48"/>
  <c r="P227" i="48"/>
  <c r="N227" i="48"/>
  <c r="M227" i="48"/>
  <c r="L227" i="48"/>
  <c r="O227" i="48" s="1"/>
  <c r="V227" i="48" s="1"/>
  <c r="V226" i="48"/>
  <c r="O226" i="48"/>
  <c r="O225" i="48"/>
  <c r="V225" i="48" s="1"/>
  <c r="V224" i="48"/>
  <c r="O224" i="48"/>
  <c r="O223" i="48"/>
  <c r="V223" i="48" s="1"/>
  <c r="V222" i="48"/>
  <c r="O222" i="48"/>
  <c r="O221" i="48"/>
  <c r="V221" i="48" s="1"/>
  <c r="V220" i="48"/>
  <c r="O220" i="48"/>
  <c r="O219" i="48"/>
  <c r="V219" i="48" s="1"/>
  <c r="V218" i="48"/>
  <c r="O218" i="48"/>
  <c r="O217" i="48"/>
  <c r="V217" i="48" s="1"/>
  <c r="V216" i="48"/>
  <c r="T216" i="48"/>
  <c r="O216" i="48"/>
  <c r="U215" i="48"/>
  <c r="U214" i="48" s="1"/>
  <c r="T215" i="48"/>
  <c r="S215" i="48"/>
  <c r="R215" i="48"/>
  <c r="R214" i="48" s="1"/>
  <c r="R213" i="48" s="1"/>
  <c r="Q215" i="48"/>
  <c r="P215" i="48"/>
  <c r="N215" i="48"/>
  <c r="N214" i="48" s="1"/>
  <c r="N213" i="48" s="1"/>
  <c r="M215" i="48"/>
  <c r="M214" i="48" s="1"/>
  <c r="M213" i="48" s="1"/>
  <c r="L215" i="48"/>
  <c r="Q214" i="48"/>
  <c r="Q213" i="48" s="1"/>
  <c r="P214" i="48"/>
  <c r="P213" i="48" s="1"/>
  <c r="V212" i="48"/>
  <c r="O212" i="48"/>
  <c r="O211" i="48"/>
  <c r="V211" i="48" s="1"/>
  <c r="O210" i="48"/>
  <c r="V210" i="48" s="1"/>
  <c r="O209" i="48"/>
  <c r="V209" i="48" s="1"/>
  <c r="V208" i="48"/>
  <c r="O208" i="48"/>
  <c r="O207" i="48"/>
  <c r="V207" i="48" s="1"/>
  <c r="O206" i="48"/>
  <c r="V206" i="48" s="1"/>
  <c r="O205" i="48"/>
  <c r="V205" i="48" s="1"/>
  <c r="V204" i="48"/>
  <c r="O204" i="48"/>
  <c r="O203" i="48"/>
  <c r="V203" i="48" s="1"/>
  <c r="O202" i="48"/>
  <c r="V202" i="48" s="1"/>
  <c r="U201" i="48"/>
  <c r="T201" i="48"/>
  <c r="S201" i="48"/>
  <c r="R201" i="48"/>
  <c r="Q201" i="48"/>
  <c r="P201" i="48"/>
  <c r="N201" i="48"/>
  <c r="M201" i="48"/>
  <c r="L201" i="48"/>
  <c r="O201" i="48" s="1"/>
  <c r="V200" i="48"/>
  <c r="O200" i="48"/>
  <c r="V199" i="48"/>
  <c r="O199" i="48"/>
  <c r="V198" i="48"/>
  <c r="O198" i="48"/>
  <c r="O197" i="48"/>
  <c r="V197" i="48" s="1"/>
  <c r="V196" i="48"/>
  <c r="O196" i="48"/>
  <c r="V195" i="48"/>
  <c r="O195" i="48"/>
  <c r="V194" i="48"/>
  <c r="O194" i="48"/>
  <c r="O193" i="48"/>
  <c r="V193" i="48" s="1"/>
  <c r="V192" i="48"/>
  <c r="O192" i="48"/>
  <c r="V191" i="48"/>
  <c r="O191" i="48"/>
  <c r="V190" i="48"/>
  <c r="O190" i="48"/>
  <c r="U189" i="48"/>
  <c r="V189" i="48" s="1"/>
  <c r="T189" i="48"/>
  <c r="S189" i="48"/>
  <c r="R189" i="48"/>
  <c r="Q189" i="48"/>
  <c r="P189" i="48"/>
  <c r="N189" i="48"/>
  <c r="N164" i="48" s="1"/>
  <c r="M189" i="48"/>
  <c r="L189" i="48"/>
  <c r="O189" i="48" s="1"/>
  <c r="O188" i="48"/>
  <c r="V188" i="48" s="1"/>
  <c r="O187" i="48"/>
  <c r="V187" i="48" s="1"/>
  <c r="O186" i="48"/>
  <c r="V186" i="48" s="1"/>
  <c r="V185" i="48"/>
  <c r="O185" i="48"/>
  <c r="O184" i="48"/>
  <c r="V184" i="48" s="1"/>
  <c r="O183" i="48"/>
  <c r="V183" i="48" s="1"/>
  <c r="T182" i="48"/>
  <c r="O182" i="48"/>
  <c r="V182" i="48" s="1"/>
  <c r="T181" i="48"/>
  <c r="O181" i="48"/>
  <c r="V181" i="48" s="1"/>
  <c r="O180" i="48"/>
  <c r="V180" i="48" s="1"/>
  <c r="T179" i="48"/>
  <c r="O179" i="48"/>
  <c r="V179" i="48" s="1"/>
  <c r="T178" i="48"/>
  <c r="O178" i="48"/>
  <c r="V178" i="48" s="1"/>
  <c r="U177" i="48"/>
  <c r="V177" i="48" s="1"/>
  <c r="S177" i="48"/>
  <c r="R177" i="48"/>
  <c r="R164" i="48" s="1"/>
  <c r="Q177" i="48"/>
  <c r="P177" i="48"/>
  <c r="O177" i="48"/>
  <c r="N177" i="48"/>
  <c r="M177" i="48"/>
  <c r="L177" i="48"/>
  <c r="V176" i="48"/>
  <c r="O176" i="48"/>
  <c r="V175" i="48"/>
  <c r="O175" i="48"/>
  <c r="V174" i="48"/>
  <c r="O174" i="48"/>
  <c r="V173" i="48"/>
  <c r="O173" i="48"/>
  <c r="V172" i="48"/>
  <c r="O172" i="48"/>
  <c r="V171" i="48"/>
  <c r="O171" i="48"/>
  <c r="V170" i="48"/>
  <c r="O170" i="48"/>
  <c r="V169" i="48"/>
  <c r="O169" i="48"/>
  <c r="V168" i="48"/>
  <c r="O168" i="48"/>
  <c r="V167" i="48"/>
  <c r="O167" i="48"/>
  <c r="V166" i="48"/>
  <c r="T166" i="48"/>
  <c r="O166" i="48"/>
  <c r="U165" i="48"/>
  <c r="T165" i="48"/>
  <c r="S165" i="48"/>
  <c r="R165" i="48"/>
  <c r="Q165" i="48"/>
  <c r="Q164" i="48" s="1"/>
  <c r="P165" i="48"/>
  <c r="N165" i="48"/>
  <c r="M165" i="48"/>
  <c r="M164" i="48" s="1"/>
  <c r="L165" i="48"/>
  <c r="P164" i="48"/>
  <c r="V163" i="48"/>
  <c r="O163" i="48"/>
  <c r="O162" i="48"/>
  <c r="V162" i="48" s="1"/>
  <c r="V161" i="48"/>
  <c r="O161" i="48"/>
  <c r="O160" i="48"/>
  <c r="V160" i="48" s="1"/>
  <c r="V159" i="48"/>
  <c r="O159" i="48"/>
  <c r="O158" i="48"/>
  <c r="V158" i="48" s="1"/>
  <c r="V157" i="48"/>
  <c r="O157" i="48"/>
  <c r="O156" i="48"/>
  <c r="V156" i="48" s="1"/>
  <c r="V155" i="48"/>
  <c r="O155" i="48"/>
  <c r="O154" i="48"/>
  <c r="V154" i="48" s="1"/>
  <c r="V153" i="48"/>
  <c r="O153" i="48"/>
  <c r="U152" i="48"/>
  <c r="V152" i="48" s="1"/>
  <c r="T152" i="48"/>
  <c r="S152" i="48"/>
  <c r="R152" i="48"/>
  <c r="Q152" i="48"/>
  <c r="P152" i="48"/>
  <c r="N152" i="48"/>
  <c r="M152" i="48"/>
  <c r="O152" i="48" s="1"/>
  <c r="L152" i="48"/>
  <c r="V151" i="48"/>
  <c r="O151" i="48"/>
  <c r="O150" i="48"/>
  <c r="V150" i="48" s="1"/>
  <c r="V149" i="48"/>
  <c r="O149" i="48"/>
  <c r="V148" i="48"/>
  <c r="O148" i="48"/>
  <c r="V147" i="48"/>
  <c r="O147" i="48"/>
  <c r="O146" i="48"/>
  <c r="V146" i="48" s="1"/>
  <c r="V145" i="48"/>
  <c r="O145" i="48"/>
  <c r="V144" i="48"/>
  <c r="O144" i="48"/>
  <c r="V143" i="48"/>
  <c r="O143" i="48"/>
  <c r="O142" i="48"/>
  <c r="V142" i="48" s="1"/>
  <c r="V141" i="48"/>
  <c r="O141" i="48"/>
  <c r="U140" i="48"/>
  <c r="T140" i="48"/>
  <c r="S140" i="48"/>
  <c r="R140" i="48"/>
  <c r="Q140" i="48"/>
  <c r="P140" i="48"/>
  <c r="N140" i="48"/>
  <c r="M140" i="48"/>
  <c r="L140" i="48"/>
  <c r="O140" i="48" s="1"/>
  <c r="V140" i="48" s="1"/>
  <c r="O139" i="48"/>
  <c r="V139" i="48" s="1"/>
  <c r="V138" i="48"/>
  <c r="O138" i="48"/>
  <c r="O137" i="48"/>
  <c r="V137" i="48" s="1"/>
  <c r="V136" i="48"/>
  <c r="O136" i="48"/>
  <c r="O135" i="48"/>
  <c r="V135" i="48" s="1"/>
  <c r="V134" i="48"/>
  <c r="O134" i="48"/>
  <c r="O133" i="48"/>
  <c r="V133" i="48" s="1"/>
  <c r="V132" i="48"/>
  <c r="O132" i="48"/>
  <c r="O131" i="48"/>
  <c r="V131" i="48" s="1"/>
  <c r="V130" i="48"/>
  <c r="O130" i="48"/>
  <c r="V129" i="48"/>
  <c r="T129" i="48"/>
  <c r="O129" i="48"/>
  <c r="U128" i="48"/>
  <c r="S128" i="48"/>
  <c r="R128" i="48"/>
  <c r="Q128" i="48"/>
  <c r="P128" i="48"/>
  <c r="N128" i="48"/>
  <c r="M128" i="48"/>
  <c r="L128" i="48"/>
  <c r="O128" i="48" s="1"/>
  <c r="V127" i="48"/>
  <c r="O127" i="48"/>
  <c r="V126" i="48"/>
  <c r="O126" i="48"/>
  <c r="V125" i="48"/>
  <c r="O125" i="48"/>
  <c r="O124" i="48"/>
  <c r="V124" i="48" s="1"/>
  <c r="V123" i="48"/>
  <c r="O123" i="48"/>
  <c r="V122" i="48"/>
  <c r="O122" i="48"/>
  <c r="V121" i="48"/>
  <c r="O121" i="48"/>
  <c r="O120" i="48"/>
  <c r="V120" i="48" s="1"/>
  <c r="V119" i="48"/>
  <c r="O119" i="48"/>
  <c r="V118" i="48"/>
  <c r="O118" i="48"/>
  <c r="V117" i="48"/>
  <c r="O117" i="48"/>
  <c r="U116" i="48"/>
  <c r="U79" i="48" s="1"/>
  <c r="T116" i="48"/>
  <c r="S116" i="48"/>
  <c r="R116" i="48"/>
  <c r="Q116" i="48"/>
  <c r="P116" i="48"/>
  <c r="N116" i="48"/>
  <c r="M116" i="48"/>
  <c r="M79" i="48" s="1"/>
  <c r="L116" i="48"/>
  <c r="O116" i="48" s="1"/>
  <c r="O115" i="48"/>
  <c r="V115" i="48" s="1"/>
  <c r="V114" i="48"/>
  <c r="O114" i="48"/>
  <c r="O113" i="48"/>
  <c r="V113" i="48" s="1"/>
  <c r="V112" i="48"/>
  <c r="O112" i="48"/>
  <c r="O111" i="48"/>
  <c r="V111" i="48" s="1"/>
  <c r="V110" i="48"/>
  <c r="O110" i="48"/>
  <c r="O109" i="48"/>
  <c r="V109" i="48" s="1"/>
  <c r="V108" i="48"/>
  <c r="O108" i="48"/>
  <c r="T107" i="48"/>
  <c r="O107" i="48"/>
  <c r="V107" i="48" s="1"/>
  <c r="V106" i="48"/>
  <c r="O106" i="48"/>
  <c r="V105" i="48"/>
  <c r="T105" i="48"/>
  <c r="T104" i="48" s="1"/>
  <c r="O105" i="48"/>
  <c r="U104" i="48"/>
  <c r="S104" i="48"/>
  <c r="R104" i="48"/>
  <c r="Q104" i="48"/>
  <c r="P104" i="48"/>
  <c r="N104" i="48"/>
  <c r="M104" i="48"/>
  <c r="O104" i="48" s="1"/>
  <c r="L104" i="48"/>
  <c r="V103" i="48"/>
  <c r="O103" i="48"/>
  <c r="V102" i="48"/>
  <c r="O102" i="48"/>
  <c r="V101" i="48"/>
  <c r="O101" i="48"/>
  <c r="V100" i="48"/>
  <c r="O100" i="48"/>
  <c r="V99" i="48"/>
  <c r="O99" i="48"/>
  <c r="V98" i="48"/>
  <c r="O98" i="48"/>
  <c r="T97" i="48"/>
  <c r="O97" i="48"/>
  <c r="V97" i="48" s="1"/>
  <c r="V96" i="48"/>
  <c r="T96" i="48"/>
  <c r="O96" i="48"/>
  <c r="V95" i="48"/>
  <c r="T95" i="48"/>
  <c r="Q95" i="48"/>
  <c r="O95" i="48"/>
  <c r="V94" i="48"/>
  <c r="T94" i="48"/>
  <c r="Q94" i="48"/>
  <c r="O94" i="48"/>
  <c r="V93" i="48"/>
  <c r="T93" i="48"/>
  <c r="T92" i="48" s="1"/>
  <c r="O93" i="48"/>
  <c r="U92" i="48"/>
  <c r="V92" i="48" s="1"/>
  <c r="S92" i="48"/>
  <c r="R92" i="48"/>
  <c r="Q92" i="48"/>
  <c r="P92" i="48"/>
  <c r="N92" i="48"/>
  <c r="M92" i="48"/>
  <c r="L92" i="48"/>
  <c r="O92" i="48" s="1"/>
  <c r="V91" i="48"/>
  <c r="O91" i="48"/>
  <c r="V90" i="48"/>
  <c r="O90" i="48"/>
  <c r="V89" i="48"/>
  <c r="O89" i="48"/>
  <c r="O88" i="48"/>
  <c r="V88" i="48" s="1"/>
  <c r="V87" i="48"/>
  <c r="O87" i="48"/>
  <c r="O86" i="48"/>
  <c r="V86" i="48" s="1"/>
  <c r="T85" i="48"/>
  <c r="O85" i="48"/>
  <c r="V85" i="48" s="1"/>
  <c r="V84" i="48"/>
  <c r="T84" i="48"/>
  <c r="O84" i="48"/>
  <c r="V83" i="48"/>
  <c r="T83" i="48"/>
  <c r="O83" i="48"/>
  <c r="T82" i="48"/>
  <c r="O82" i="48"/>
  <c r="V82" i="48" s="1"/>
  <c r="T81" i="48"/>
  <c r="O81" i="48"/>
  <c r="V81" i="48" s="1"/>
  <c r="U80" i="48"/>
  <c r="S80" i="48"/>
  <c r="S79" i="48" s="1"/>
  <c r="R80" i="48"/>
  <c r="Q80" i="48"/>
  <c r="P80" i="48"/>
  <c r="N80" i="48"/>
  <c r="N79" i="48" s="1"/>
  <c r="N78" i="48" s="1"/>
  <c r="M80" i="48"/>
  <c r="L80" i="48"/>
  <c r="R79" i="48"/>
  <c r="R78" i="48" s="1"/>
  <c r="Q79" i="48"/>
  <c r="Q78" i="48" s="1"/>
  <c r="M78" i="48"/>
  <c r="V77" i="48"/>
  <c r="O77" i="48"/>
  <c r="O76" i="48"/>
  <c r="V76" i="48" s="1"/>
  <c r="V75" i="48"/>
  <c r="O75" i="48"/>
  <c r="O74" i="48"/>
  <c r="V74" i="48" s="1"/>
  <c r="V73" i="48"/>
  <c r="O73" i="48"/>
  <c r="O72" i="48"/>
  <c r="V72" i="48" s="1"/>
  <c r="V71" i="48"/>
  <c r="O71" i="48"/>
  <c r="O70" i="48"/>
  <c r="V70" i="48" s="1"/>
  <c r="V69" i="48"/>
  <c r="O69" i="48"/>
  <c r="O68" i="48"/>
  <c r="V68" i="48" s="1"/>
  <c r="V67" i="48"/>
  <c r="O67" i="48"/>
  <c r="U66" i="48"/>
  <c r="T66" i="48"/>
  <c r="S66" i="48"/>
  <c r="R66" i="48"/>
  <c r="Q66" i="48"/>
  <c r="Q40" i="48" s="1"/>
  <c r="Q39" i="48" s="1"/>
  <c r="Q38" i="48" s="1"/>
  <c r="P66" i="48"/>
  <c r="N66" i="48"/>
  <c r="M66" i="48"/>
  <c r="M40" i="48" s="1"/>
  <c r="M39" i="48" s="1"/>
  <c r="M38" i="48" s="1"/>
  <c r="M37" i="48" s="1"/>
  <c r="L66" i="48"/>
  <c r="O65" i="48"/>
  <c r="V65" i="48" s="1"/>
  <c r="V64" i="48"/>
  <c r="O64" i="48"/>
  <c r="O63" i="48"/>
  <c r="V63" i="48" s="1"/>
  <c r="V62" i="48"/>
  <c r="O62" i="48"/>
  <c r="O61" i="48"/>
  <c r="V61" i="48" s="1"/>
  <c r="V60" i="48"/>
  <c r="O60" i="48"/>
  <c r="O59" i="48"/>
  <c r="V59" i="48" s="1"/>
  <c r="V58" i="48"/>
  <c r="O58" i="48"/>
  <c r="O57" i="48"/>
  <c r="V57" i="48" s="1"/>
  <c r="V56" i="48"/>
  <c r="O56" i="48"/>
  <c r="T55" i="48"/>
  <c r="T54" i="48" s="1"/>
  <c r="T40" i="48" s="1"/>
  <c r="O55" i="48"/>
  <c r="V55" i="48" s="1"/>
  <c r="U54" i="48"/>
  <c r="S54" i="48"/>
  <c r="R54" i="48"/>
  <c r="Q54" i="48"/>
  <c r="P54" i="48"/>
  <c r="P40" i="48" s="1"/>
  <c r="P39" i="48" s="1"/>
  <c r="P38" i="48" s="1"/>
  <c r="O54" i="48"/>
  <c r="V54" i="48" s="1"/>
  <c r="N54" i="48"/>
  <c r="M54" i="48"/>
  <c r="L54" i="48"/>
  <c r="V53" i="48"/>
  <c r="O53" i="48"/>
  <c r="O52" i="48"/>
  <c r="V52" i="48" s="1"/>
  <c r="V51" i="48"/>
  <c r="O51" i="48"/>
  <c r="O50" i="48"/>
  <c r="V50" i="48" s="1"/>
  <c r="V49" i="48"/>
  <c r="O49" i="48"/>
  <c r="O48" i="48"/>
  <c r="V48" i="48" s="1"/>
  <c r="V47" i="48"/>
  <c r="O47" i="48"/>
  <c r="O46" i="48"/>
  <c r="V46" i="48" s="1"/>
  <c r="V45" i="48"/>
  <c r="O45" i="48"/>
  <c r="O44" i="48"/>
  <c r="V44" i="48" s="1"/>
  <c r="V43" i="48"/>
  <c r="O43" i="48"/>
  <c r="O42" i="48"/>
  <c r="V42" i="48" s="1"/>
  <c r="V41" i="48"/>
  <c r="U41" i="48"/>
  <c r="T41" i="48"/>
  <c r="S41" i="48"/>
  <c r="R41" i="48"/>
  <c r="R40" i="48" s="1"/>
  <c r="R39" i="48" s="1"/>
  <c r="R38" i="48" s="1"/>
  <c r="Q41" i="48"/>
  <c r="P41" i="48"/>
  <c r="N41" i="48"/>
  <c r="O41" i="48" s="1"/>
  <c r="M41" i="48"/>
  <c r="L41" i="48"/>
  <c r="U40" i="48"/>
  <c r="U39" i="48" s="1"/>
  <c r="L40" i="48"/>
  <c r="T39" i="48"/>
  <c r="T38" i="48" s="1"/>
  <c r="L39" i="48"/>
  <c r="L38" i="48"/>
  <c r="O36" i="48"/>
  <c r="V36" i="48" s="1"/>
  <c r="V35" i="48"/>
  <c r="O35" i="48"/>
  <c r="O34" i="48"/>
  <c r="V34" i="48" s="1"/>
  <c r="V33" i="48"/>
  <c r="O33" i="48"/>
  <c r="O32" i="48"/>
  <c r="V32" i="48" s="1"/>
  <c r="V31" i="48"/>
  <c r="O31" i="48"/>
  <c r="O30" i="48"/>
  <c r="V30" i="48" s="1"/>
  <c r="V29" i="48"/>
  <c r="O29" i="48"/>
  <c r="O28" i="48"/>
  <c r="V28" i="48" s="1"/>
  <c r="V27" i="48"/>
  <c r="O27" i="48"/>
  <c r="V26" i="48"/>
  <c r="T26" i="48"/>
  <c r="O26" i="48"/>
  <c r="U25" i="48"/>
  <c r="T25" i="48"/>
  <c r="S25" i="48"/>
  <c r="R25" i="48"/>
  <c r="Q25" i="48"/>
  <c r="P25" i="48"/>
  <c r="N25" i="48"/>
  <c r="M25" i="48"/>
  <c r="L25" i="48"/>
  <c r="O25" i="48" s="1"/>
  <c r="O24" i="48"/>
  <c r="V23" i="48"/>
  <c r="T23" i="48"/>
  <c r="O23" i="48"/>
  <c r="V22" i="48"/>
  <c r="T22" i="48"/>
  <c r="Q22" i="48"/>
  <c r="O22" i="48"/>
  <c r="V21" i="48"/>
  <c r="T21" i="48"/>
  <c r="O21" i="48"/>
  <c r="O20" i="48"/>
  <c r="O19" i="48"/>
  <c r="V18" i="48"/>
  <c r="T18" i="48"/>
  <c r="O18" i="48"/>
  <c r="V17" i="48"/>
  <c r="T17" i="48"/>
  <c r="Q17" i="48"/>
  <c r="O17" i="48"/>
  <c r="O16" i="48"/>
  <c r="V16" i="48" s="1"/>
  <c r="T15" i="48"/>
  <c r="O15" i="48"/>
  <c r="V15" i="48" s="1"/>
  <c r="U14" i="48"/>
  <c r="V14" i="48" s="1"/>
  <c r="O14" i="48"/>
  <c r="T14" i="48" s="1"/>
  <c r="U13" i="48"/>
  <c r="U12" i="48" s="1"/>
  <c r="S13" i="48"/>
  <c r="R13" i="48"/>
  <c r="R12" i="48" s="1"/>
  <c r="R11" i="48" s="1"/>
  <c r="R10" i="48" s="1"/>
  <c r="R9" i="48" s="1"/>
  <c r="R8" i="48" s="1"/>
  <c r="R7" i="48" s="1"/>
  <c r="P13" i="48"/>
  <c r="N13" i="48"/>
  <c r="N12" i="48" s="1"/>
  <c r="M13" i="48"/>
  <c r="M12" i="48" s="1"/>
  <c r="M11" i="48" s="1"/>
  <c r="M10" i="48" s="1"/>
  <c r="M9" i="48" s="1"/>
  <c r="L13" i="48"/>
  <c r="S12" i="48"/>
  <c r="S11" i="48" s="1"/>
  <c r="S10" i="48" s="1"/>
  <c r="P12" i="48"/>
  <c r="P11" i="48" s="1"/>
  <c r="P10" i="48" s="1"/>
  <c r="N11" i="48"/>
  <c r="N10" i="48" s="1"/>
  <c r="Q15" i="48" l="1"/>
  <c r="Q13" i="48" s="1"/>
  <c r="Q12" i="48" s="1"/>
  <c r="Q11" i="48" s="1"/>
  <c r="Q10" i="48" s="1"/>
  <c r="Y93" i="49"/>
  <c r="U60" i="49"/>
  <c r="U50" i="49" s="1"/>
  <c r="Y89" i="49"/>
  <c r="U6" i="49"/>
  <c r="O6" i="49"/>
  <c r="W6" i="49"/>
  <c r="W181" i="49" s="1"/>
  <c r="S51" i="49"/>
  <c r="N51" i="49"/>
  <c r="V51" i="49"/>
  <c r="V50" i="49" s="1"/>
  <c r="V181" i="49" s="1"/>
  <c r="Z57" i="49"/>
  <c r="I56" i="49"/>
  <c r="Y56" i="49" s="1"/>
  <c r="Y57" i="49"/>
  <c r="N60" i="49"/>
  <c r="R60" i="49"/>
  <c r="Y61" i="49"/>
  <c r="I60" i="49"/>
  <c r="T50" i="49"/>
  <c r="T181" i="49" s="1"/>
  <c r="O60" i="49"/>
  <c r="O50" i="49" s="1"/>
  <c r="AA13" i="49"/>
  <c r="Q6" i="49"/>
  <c r="U51" i="49"/>
  <c r="P51" i="49"/>
  <c r="X51" i="49"/>
  <c r="AB57" i="49"/>
  <c r="P60" i="49"/>
  <c r="T60" i="49"/>
  <c r="R6" i="49"/>
  <c r="AB13" i="49"/>
  <c r="J12" i="49"/>
  <c r="Z13" i="49"/>
  <c r="Y28" i="49"/>
  <c r="Z53" i="49"/>
  <c r="Y53" i="49"/>
  <c r="I52" i="49"/>
  <c r="Q51" i="49"/>
  <c r="Q60" i="49"/>
  <c r="M60" i="49"/>
  <c r="Y65" i="49"/>
  <c r="Z145" i="49"/>
  <c r="M6" i="49"/>
  <c r="AA53" i="49"/>
  <c r="Y62" i="49"/>
  <c r="Y66" i="49"/>
  <c r="I114" i="49"/>
  <c r="Y115" i="49"/>
  <c r="K12" i="49"/>
  <c r="J28" i="49"/>
  <c r="J40" i="49"/>
  <c r="Z40" i="49" s="1"/>
  <c r="J52" i="49"/>
  <c r="J56" i="49"/>
  <c r="Z56" i="49" s="1"/>
  <c r="J62" i="49"/>
  <c r="J66" i="49"/>
  <c r="AB85" i="49"/>
  <c r="Z89" i="49"/>
  <c r="T97" i="49"/>
  <c r="M114" i="49"/>
  <c r="M50" i="49" s="1"/>
  <c r="Z115" i="49"/>
  <c r="O128" i="49"/>
  <c r="K128" i="49"/>
  <c r="AA128" i="49" s="1"/>
  <c r="AA129" i="49"/>
  <c r="AB137" i="49"/>
  <c r="Z141" i="49"/>
  <c r="P154" i="49"/>
  <c r="AB155" i="49"/>
  <c r="L154" i="49"/>
  <c r="AB154" i="49" s="1"/>
  <c r="Y164" i="49"/>
  <c r="Z14" i="49"/>
  <c r="Z20" i="49"/>
  <c r="L12" i="49"/>
  <c r="K28" i="49"/>
  <c r="K40" i="49"/>
  <c r="AA40" i="49" s="1"/>
  <c r="K52" i="49"/>
  <c r="K56" i="49"/>
  <c r="AA56" i="49" s="1"/>
  <c r="K62" i="49"/>
  <c r="K66" i="49"/>
  <c r="AA69" i="49"/>
  <c r="AB81" i="49"/>
  <c r="AB93" i="49"/>
  <c r="N114" i="49"/>
  <c r="Z114" i="49" s="1"/>
  <c r="AB119" i="49"/>
  <c r="Q128" i="49"/>
  <c r="S154" i="49"/>
  <c r="J163" i="49"/>
  <c r="AA168" i="49"/>
  <c r="Y172" i="49"/>
  <c r="Y58" i="49"/>
  <c r="I13" i="49"/>
  <c r="I19" i="49"/>
  <c r="Y19" i="49" s="1"/>
  <c r="L28" i="49"/>
  <c r="L40" i="49"/>
  <c r="AB40" i="49" s="1"/>
  <c r="L52" i="49"/>
  <c r="L56" i="49"/>
  <c r="AB56" i="49" s="1"/>
  <c r="L62" i="49"/>
  <c r="L66" i="49"/>
  <c r="Y98" i="49"/>
  <c r="P97" i="49"/>
  <c r="X97" i="49"/>
  <c r="P114" i="49"/>
  <c r="AB115" i="49"/>
  <c r="L114" i="49"/>
  <c r="Y124" i="49"/>
  <c r="Z124" i="49"/>
  <c r="R128" i="49"/>
  <c r="R50" i="49" s="1"/>
  <c r="M128" i="49"/>
  <c r="U128" i="49"/>
  <c r="AA150" i="49"/>
  <c r="I145" i="49"/>
  <c r="Y145" i="49" s="1"/>
  <c r="Y150" i="49"/>
  <c r="L163" i="49"/>
  <c r="AB163" i="49" s="1"/>
  <c r="Z168" i="49"/>
  <c r="I27" i="49"/>
  <c r="Y27" i="49" s="1"/>
  <c r="Y73" i="49"/>
  <c r="J97" i="49"/>
  <c r="Z97" i="49" s="1"/>
  <c r="Z123" i="49"/>
  <c r="Z150" i="49"/>
  <c r="O163" i="49"/>
  <c r="K163" i="49"/>
  <c r="AA163" i="49" s="1"/>
  <c r="AA164" i="49"/>
  <c r="Z73" i="49"/>
  <c r="L97" i="49"/>
  <c r="AB97" i="49" s="1"/>
  <c r="K97" i="49"/>
  <c r="AA97" i="49" s="1"/>
  <c r="AA98" i="49"/>
  <c r="S97" i="49"/>
  <c r="Z110" i="49"/>
  <c r="K123" i="49"/>
  <c r="AA123" i="49" s="1"/>
  <c r="AA124" i="49"/>
  <c r="P128" i="49"/>
  <c r="AB128" i="49" s="1"/>
  <c r="X128" i="49"/>
  <c r="AB150" i="49"/>
  <c r="L145" i="49"/>
  <c r="AB145" i="49" s="1"/>
  <c r="AA155" i="49"/>
  <c r="I154" i="49"/>
  <c r="Y154" i="49" s="1"/>
  <c r="Y155" i="49"/>
  <c r="R163" i="49"/>
  <c r="M163" i="49"/>
  <c r="U163" i="49"/>
  <c r="AA81" i="49"/>
  <c r="Y81" i="49"/>
  <c r="X114" i="49"/>
  <c r="J128" i="49"/>
  <c r="Z155" i="49"/>
  <c r="K114" i="49"/>
  <c r="AA114" i="49" s="1"/>
  <c r="K154" i="49"/>
  <c r="AA154" i="49" s="1"/>
  <c r="AB98" i="49"/>
  <c r="AB124" i="49"/>
  <c r="AB129" i="49"/>
  <c r="AB164" i="49"/>
  <c r="I97" i="49"/>
  <c r="Y97" i="49" s="1"/>
  <c r="I123" i="49"/>
  <c r="Y123" i="49" s="1"/>
  <c r="I128" i="49"/>
  <c r="I163" i="49"/>
  <c r="U11" i="48"/>
  <c r="V25" i="48"/>
  <c r="V686" i="48"/>
  <c r="T686" i="48"/>
  <c r="T685" i="48" s="1"/>
  <c r="T684" i="48" s="1"/>
  <c r="O685" i="48"/>
  <c r="O684" i="48" s="1"/>
  <c r="V128" i="48"/>
  <c r="V201" i="48"/>
  <c r="O291" i="48"/>
  <c r="V291" i="48" s="1"/>
  <c r="V659" i="48"/>
  <c r="U164" i="48"/>
  <c r="V165" i="48"/>
  <c r="O40" i="48"/>
  <c r="V40" i="48" s="1"/>
  <c r="O13" i="48"/>
  <c r="V13" i="48" s="1"/>
  <c r="Z14" i="48"/>
  <c r="T16" i="48"/>
  <c r="V116" i="48"/>
  <c r="T177" i="48"/>
  <c r="T164" i="48" s="1"/>
  <c r="N239" i="48"/>
  <c r="O292" i="48"/>
  <c r="V292" i="48" s="1"/>
  <c r="L659" i="48"/>
  <c r="O659" i="48" s="1"/>
  <c r="O660" i="48"/>
  <c r="V660" i="48" s="1"/>
  <c r="V24" i="48"/>
  <c r="T24" i="48"/>
  <c r="S78" i="48"/>
  <c r="T131" i="48"/>
  <c r="T128" i="48" s="1"/>
  <c r="L164" i="48"/>
  <c r="O164" i="48" s="1"/>
  <c r="O165" i="48"/>
  <c r="N40" i="48"/>
  <c r="N39" i="48" s="1"/>
  <c r="N38" i="48" s="1"/>
  <c r="V19" i="48"/>
  <c r="T19" i="48"/>
  <c r="T13" i="48" s="1"/>
  <c r="T12" i="48" s="1"/>
  <c r="T11" i="48" s="1"/>
  <c r="T10" i="48" s="1"/>
  <c r="V20" i="48"/>
  <c r="T20" i="48"/>
  <c r="O80" i="48"/>
  <c r="V80" i="48" s="1"/>
  <c r="T80" i="48"/>
  <c r="T214" i="48"/>
  <c r="T213" i="48" s="1"/>
  <c r="P239" i="48"/>
  <c r="T254" i="48"/>
  <c r="T253" i="48" s="1"/>
  <c r="V298" i="48"/>
  <c r="Q298" i="48"/>
  <c r="L12" i="48"/>
  <c r="O39" i="48"/>
  <c r="V39" i="48" s="1"/>
  <c r="U38" i="48"/>
  <c r="S40" i="48"/>
  <c r="S39" i="48" s="1"/>
  <c r="S38" i="48" s="1"/>
  <c r="O66" i="48"/>
  <c r="V66" i="48" s="1"/>
  <c r="P79" i="48"/>
  <c r="P78" i="48" s="1"/>
  <c r="P37" i="48" s="1"/>
  <c r="P9" i="48" s="1"/>
  <c r="P8" i="48" s="1"/>
  <c r="P7" i="48" s="1"/>
  <c r="V104" i="48"/>
  <c r="L214" i="48"/>
  <c r="U213" i="48"/>
  <c r="T239" i="48"/>
  <c r="L254" i="48"/>
  <c r="U253" i="48"/>
  <c r="O267" i="48"/>
  <c r="V267" i="48" s="1"/>
  <c r="S319" i="48"/>
  <c r="S164" i="48"/>
  <c r="L240" i="48"/>
  <c r="O241" i="48"/>
  <c r="U240" i="48"/>
  <c r="V241" i="48"/>
  <c r="O215" i="48"/>
  <c r="V215" i="48" s="1"/>
  <c r="O255" i="48"/>
  <c r="V255" i="48" s="1"/>
  <c r="V322" i="48"/>
  <c r="U321" i="48"/>
  <c r="O335" i="48"/>
  <c r="V335" i="48" s="1"/>
  <c r="O347" i="48"/>
  <c r="L485" i="48"/>
  <c r="O498" i="48"/>
  <c r="V498" i="48"/>
  <c r="V534" i="48"/>
  <c r="V610" i="48"/>
  <c r="P622" i="48"/>
  <c r="L79" i="48"/>
  <c r="O306" i="48"/>
  <c r="V306" i="48" s="1"/>
  <c r="O322" i="48"/>
  <c r="M321" i="48"/>
  <c r="M320" i="48" s="1"/>
  <c r="V472" i="48"/>
  <c r="U485" i="48"/>
  <c r="V486" i="48"/>
  <c r="Q622" i="48"/>
  <c r="Q571" i="48" s="1"/>
  <c r="Q570" i="48" s="1"/>
  <c r="M423" i="48"/>
  <c r="M422" i="48" s="1"/>
  <c r="O460" i="48"/>
  <c r="V460" i="48"/>
  <c r="N423" i="48"/>
  <c r="N422" i="48" s="1"/>
  <c r="N319" i="48" s="1"/>
  <c r="T570" i="48"/>
  <c r="T319" i="48" s="1"/>
  <c r="Q321" i="48"/>
  <c r="Q320" i="48" s="1"/>
  <c r="V347" i="48"/>
  <c r="V360" i="48"/>
  <c r="L372" i="48"/>
  <c r="O385" i="48"/>
  <c r="V385" i="48" s="1"/>
  <c r="V558" i="48"/>
  <c r="P571" i="48"/>
  <c r="P570" i="48" s="1"/>
  <c r="P319" i="48" s="1"/>
  <c r="L572" i="48"/>
  <c r="O585" i="48"/>
  <c r="V585" i="48"/>
  <c r="O293" i="48"/>
  <c r="V293" i="48" s="1"/>
  <c r="O373" i="48"/>
  <c r="V373" i="48" s="1"/>
  <c r="U372" i="48"/>
  <c r="O448" i="48"/>
  <c r="V448" i="48" s="1"/>
  <c r="O573" i="48"/>
  <c r="V573" i="48" s="1"/>
  <c r="U572" i="48"/>
  <c r="V685" i="48"/>
  <c r="O697" i="48"/>
  <c r="V697" i="48" s="1"/>
  <c r="L397" i="48"/>
  <c r="O397" i="48" s="1"/>
  <c r="L423" i="48"/>
  <c r="L597" i="48"/>
  <c r="O597" i="48" s="1"/>
  <c r="V597" i="48" s="1"/>
  <c r="U397" i="48"/>
  <c r="V397" i="48" s="1"/>
  <c r="U423" i="48"/>
  <c r="U684" i="48"/>
  <c r="V684" i="48" s="1"/>
  <c r="O698" i="48"/>
  <c r="V698" i="48" s="1"/>
  <c r="Y163" i="49" l="1"/>
  <c r="P50" i="49"/>
  <c r="P181" i="49" s="1"/>
  <c r="P184" i="49" s="1"/>
  <c r="Y128" i="49"/>
  <c r="L65" i="49"/>
  <c r="AB65" i="49" s="1"/>
  <c r="AB66" i="49"/>
  <c r="K27" i="49"/>
  <c r="AA27" i="49" s="1"/>
  <c r="AA28" i="49"/>
  <c r="J27" i="49"/>
  <c r="Z27" i="49" s="1"/>
  <c r="Z28" i="49"/>
  <c r="Q50" i="49"/>
  <c r="Q181" i="49" s="1"/>
  <c r="R181" i="49"/>
  <c r="Y60" i="49"/>
  <c r="L61" i="49"/>
  <c r="AB62" i="49"/>
  <c r="L11" i="49"/>
  <c r="AB12" i="49"/>
  <c r="K11" i="49"/>
  <c r="AA12" i="49"/>
  <c r="I51" i="49"/>
  <c r="Y52" i="49"/>
  <c r="N50" i="49"/>
  <c r="N181" i="49" s="1"/>
  <c r="N184" i="49" s="1"/>
  <c r="I12" i="49"/>
  <c r="Y13" i="49"/>
  <c r="Z128" i="49"/>
  <c r="AB114" i="49"/>
  <c r="S50" i="49"/>
  <c r="S181" i="49" s="1"/>
  <c r="L51" i="49"/>
  <c r="AB52" i="49"/>
  <c r="Z163" i="49"/>
  <c r="K65" i="49"/>
  <c r="AA65" i="49" s="1"/>
  <c r="AA66" i="49"/>
  <c r="J65" i="49"/>
  <c r="Z65" i="49" s="1"/>
  <c r="Z66" i="49"/>
  <c r="M181" i="49"/>
  <c r="M184" i="49" s="1"/>
  <c r="J61" i="49"/>
  <c r="Z62" i="49"/>
  <c r="Y114" i="49"/>
  <c r="O181" i="49"/>
  <c r="O184" i="49" s="1"/>
  <c r="K61" i="49"/>
  <c r="AA62" i="49"/>
  <c r="L27" i="49"/>
  <c r="AB27" i="49" s="1"/>
  <c r="AB28" i="49"/>
  <c r="U181" i="49"/>
  <c r="K51" i="49"/>
  <c r="AA52" i="49"/>
  <c r="J51" i="49"/>
  <c r="Z52" i="49"/>
  <c r="J11" i="49"/>
  <c r="Z12" i="49"/>
  <c r="X50" i="49"/>
  <c r="X181" i="49" s="1"/>
  <c r="O79" i="48"/>
  <c r="V79" i="48" s="1"/>
  <c r="L78" i="48"/>
  <c r="O572" i="48"/>
  <c r="L571" i="48"/>
  <c r="U320" i="48"/>
  <c r="O254" i="48"/>
  <c r="V254" i="48" s="1"/>
  <c r="L253" i="48"/>
  <c r="O253" i="48" s="1"/>
  <c r="S37" i="48"/>
  <c r="S9" i="48" s="1"/>
  <c r="S8" i="48" s="1"/>
  <c r="S7" i="48" s="1"/>
  <c r="Q294" i="48"/>
  <c r="Q293" i="48" s="1"/>
  <c r="Q292" i="48" s="1"/>
  <c r="Q291" i="48" s="1"/>
  <c r="Q37" i="48" s="1"/>
  <c r="Q9" i="48" s="1"/>
  <c r="Q8" i="48" s="1"/>
  <c r="Q7" i="48" s="1"/>
  <c r="T298" i="48"/>
  <c r="T294" i="48" s="1"/>
  <c r="T293" i="48" s="1"/>
  <c r="T292" i="48" s="1"/>
  <c r="T291" i="48" s="1"/>
  <c r="V164" i="48"/>
  <c r="U78" i="48"/>
  <c r="V240" i="48"/>
  <c r="U239" i="48"/>
  <c r="V239" i="48" s="1"/>
  <c r="L239" i="48"/>
  <c r="O239" i="48" s="1"/>
  <c r="O240" i="48"/>
  <c r="V38" i="48"/>
  <c r="L422" i="48"/>
  <c r="O422" i="48" s="1"/>
  <c r="O423" i="48"/>
  <c r="V372" i="48"/>
  <c r="V485" i="48"/>
  <c r="U484" i="48"/>
  <c r="U10" i="48"/>
  <c r="V253" i="48"/>
  <c r="Q319" i="48"/>
  <c r="N37" i="48"/>
  <c r="N9" i="48" s="1"/>
  <c r="N8" i="48" s="1"/>
  <c r="N7" i="48" s="1"/>
  <c r="V572" i="48"/>
  <c r="U571" i="48"/>
  <c r="O372" i="48"/>
  <c r="L321" i="48"/>
  <c r="M319" i="48"/>
  <c r="M8" i="48" s="1"/>
  <c r="M7" i="48" s="1"/>
  <c r="O214" i="48"/>
  <c r="V214" i="48" s="1"/>
  <c r="L213" i="48"/>
  <c r="O213" i="48" s="1"/>
  <c r="V213" i="48" s="1"/>
  <c r="L11" i="48"/>
  <c r="O12" i="48"/>
  <c r="V12" i="48" s="1"/>
  <c r="U422" i="48"/>
  <c r="V422" i="48" s="1"/>
  <c r="V423" i="48"/>
  <c r="O485" i="48"/>
  <c r="L484" i="48"/>
  <c r="O484" i="48" s="1"/>
  <c r="T79" i="48"/>
  <c r="T78" i="48" s="1"/>
  <c r="T37" i="48" s="1"/>
  <c r="T9" i="48" s="1"/>
  <c r="T8" i="48" s="1"/>
  <c r="T7" i="48" s="1"/>
  <c r="O38" i="48"/>
  <c r="Z11" i="49" l="1"/>
  <c r="J6" i="49"/>
  <c r="Z51" i="49"/>
  <c r="AB11" i="49"/>
  <c r="L6" i="49"/>
  <c r="AA51" i="49"/>
  <c r="K50" i="49"/>
  <c r="AA50" i="49" s="1"/>
  <c r="AB61" i="49"/>
  <c r="L60" i="49"/>
  <c r="AB60" i="49" s="1"/>
  <c r="Z61" i="49"/>
  <c r="J60" i="49"/>
  <c r="Z60" i="49" s="1"/>
  <c r="AB51" i="49"/>
  <c r="Y12" i="49"/>
  <c r="I11" i="49"/>
  <c r="Y51" i="49"/>
  <c r="I50" i="49"/>
  <c r="Y50" i="49" s="1"/>
  <c r="AA11" i="49"/>
  <c r="K6" i="49"/>
  <c r="AA61" i="49"/>
  <c r="K60" i="49"/>
  <c r="AA60" i="49" s="1"/>
  <c r="L570" i="48"/>
  <c r="O570" i="48" s="1"/>
  <c r="O571" i="48"/>
  <c r="O78" i="48"/>
  <c r="V78" i="48" s="1"/>
  <c r="L37" i="48"/>
  <c r="O37" i="48" s="1"/>
  <c r="L10" i="48"/>
  <c r="O11" i="48"/>
  <c r="V11" i="48" s="1"/>
  <c r="L320" i="48"/>
  <c r="O321" i="48"/>
  <c r="V321" i="48" s="1"/>
  <c r="U37" i="48"/>
  <c r="U9" i="48" s="1"/>
  <c r="U570" i="48"/>
  <c r="V570" i="48" s="1"/>
  <c r="V571" i="48"/>
  <c r="V484" i="48"/>
  <c r="I6" i="49" l="1"/>
  <c r="Y11" i="49"/>
  <c r="L181" i="49"/>
  <c r="L184" i="49" s="1"/>
  <c r="AB6" i="49"/>
  <c r="Z6" i="49"/>
  <c r="L50" i="49"/>
  <c r="AB50" i="49" s="1"/>
  <c r="K181" i="49"/>
  <c r="K184" i="49" s="1"/>
  <c r="AA6" i="49"/>
  <c r="AA181" i="49" s="1"/>
  <c r="AA184" i="49" s="1"/>
  <c r="J50" i="49"/>
  <c r="Z50" i="49" s="1"/>
  <c r="O10" i="48"/>
  <c r="V10" i="48" s="1"/>
  <c r="L9" i="48"/>
  <c r="U319" i="48"/>
  <c r="L319" i="48"/>
  <c r="O319" i="48" s="1"/>
  <c r="O320" i="48"/>
  <c r="V320" i="48" s="1"/>
  <c r="V37" i="48"/>
  <c r="I181" i="49" l="1"/>
  <c r="I184" i="49" s="1"/>
  <c r="Y6" i="49"/>
  <c r="Y181" i="49" s="1"/>
  <c r="Y184" i="49" s="1"/>
  <c r="J181" i="49"/>
  <c r="J184" i="49" s="1"/>
  <c r="Z181" i="49"/>
  <c r="Z184" i="49" s="1"/>
  <c r="AB181" i="49"/>
  <c r="AB184" i="49" s="1"/>
  <c r="V319" i="48"/>
  <c r="O9" i="48"/>
  <c r="V9" i="48" s="1"/>
  <c r="L8" i="48"/>
  <c r="U8" i="48"/>
  <c r="U7" i="48" l="1"/>
  <c r="L7" i="48"/>
  <c r="O7" i="48" s="1"/>
  <c r="O8" i="48"/>
  <c r="V8" i="48" s="1"/>
  <c r="V7" i="48" l="1"/>
  <c r="AD164" i="34" l="1"/>
  <c r="AC164" i="34"/>
  <c r="AA164" i="34"/>
  <c r="AJ163" i="34"/>
  <c r="AD106" i="34" l="1"/>
  <c r="AD153" i="34"/>
  <c r="AD148" i="34"/>
  <c r="AD141" i="34"/>
  <c r="AD136" i="34"/>
  <c r="AD124" i="34"/>
  <c r="AD128" i="34"/>
  <c r="AD116" i="34"/>
  <c r="AD112" i="34"/>
  <c r="AD102" i="34"/>
  <c r="AD96" i="34"/>
  <c r="AD83" i="34"/>
  <c r="AD76" i="34"/>
  <c r="AD70" i="34"/>
  <c r="AD67" i="34"/>
  <c r="AD61" i="34"/>
  <c r="AD58" i="34"/>
  <c r="AD41" i="34"/>
  <c r="AD34" i="34"/>
  <c r="AD31" i="34"/>
  <c r="AD23" i="34"/>
  <c r="AD10" i="34"/>
  <c r="U161" i="34" l="1"/>
  <c r="U160" i="34"/>
  <c r="U159" i="34"/>
  <c r="U158" i="34"/>
  <c r="U157" i="34"/>
  <c r="V157" i="34" s="1"/>
  <c r="U156" i="34"/>
  <c r="V156" i="34" s="1"/>
  <c r="U155" i="34"/>
  <c r="V155" i="34" s="1"/>
  <c r="U154" i="34"/>
  <c r="V154" i="34" s="1"/>
  <c r="U149" i="34"/>
  <c r="U150" i="34"/>
  <c r="U147" i="34"/>
  <c r="U146" i="34"/>
  <c r="U145" i="34"/>
  <c r="V145" i="34" s="1"/>
  <c r="U140" i="34"/>
  <c r="V140" i="34" s="1"/>
  <c r="U138" i="34"/>
  <c r="V138" i="34" s="1"/>
  <c r="U99" i="34"/>
  <c r="V99" i="34" s="1"/>
  <c r="U66" i="34"/>
  <c r="U65" i="34"/>
  <c r="U62" i="34"/>
  <c r="U56" i="34"/>
  <c r="U47" i="34"/>
  <c r="V47" i="34" s="1"/>
  <c r="U46" i="34"/>
  <c r="U45" i="34"/>
  <c r="V45" i="34" s="1"/>
  <c r="U44" i="34"/>
  <c r="V44" i="34" s="1"/>
  <c r="U43" i="34"/>
  <c r="V43" i="34" s="1"/>
  <c r="U42" i="34"/>
  <c r="V42" i="34" s="1"/>
  <c r="U39" i="34"/>
  <c r="V39" i="34" s="1"/>
  <c r="U38" i="34"/>
  <c r="V38" i="34" s="1"/>
  <c r="I60" i="34"/>
  <c r="H60" i="34"/>
  <c r="I59" i="34"/>
  <c r="H59" i="34"/>
  <c r="U142" i="34"/>
  <c r="U152" i="34"/>
  <c r="V152" i="34" s="1"/>
  <c r="U151" i="34"/>
  <c r="V151" i="34" s="1"/>
  <c r="V150" i="34"/>
  <c r="V149" i="34"/>
  <c r="V147" i="34"/>
  <c r="V146" i="34"/>
  <c r="U144" i="34"/>
  <c r="V144" i="34"/>
  <c r="U143" i="34"/>
  <c r="V143" i="34" s="1"/>
  <c r="V142" i="34"/>
  <c r="V161" i="34"/>
  <c r="V160" i="34"/>
  <c r="V159" i="34"/>
  <c r="V158" i="34"/>
  <c r="U139" i="34"/>
  <c r="V139" i="34" s="1"/>
  <c r="U137" i="34"/>
  <c r="V137" i="34" s="1"/>
  <c r="U136" i="34"/>
  <c r="V136" i="34" s="1"/>
  <c r="U132" i="34"/>
  <c r="V132" i="34" s="1"/>
  <c r="U130" i="34"/>
  <c r="V130" i="34" s="1"/>
  <c r="U129" i="34"/>
  <c r="V129" i="34" s="1"/>
  <c r="U126" i="34"/>
  <c r="V126" i="34" s="1"/>
  <c r="U125" i="34"/>
  <c r="V125" i="34" s="1"/>
  <c r="U123" i="34"/>
  <c r="V123" i="34"/>
  <c r="U122" i="34"/>
  <c r="V122" i="34" s="1"/>
  <c r="U121" i="34"/>
  <c r="V121" i="34" s="1"/>
  <c r="U118" i="34"/>
  <c r="V118" i="34"/>
  <c r="U117" i="34"/>
  <c r="V117" i="34" s="1"/>
  <c r="U115" i="34"/>
  <c r="V115" i="34" s="1"/>
  <c r="U114" i="34"/>
  <c r="V114" i="34" s="1"/>
  <c r="U113" i="34"/>
  <c r="V113" i="34" s="1"/>
  <c r="U111" i="34"/>
  <c r="V111" i="34" s="1"/>
  <c r="U110" i="34"/>
  <c r="V110" i="34" s="1"/>
  <c r="U109" i="34"/>
  <c r="V109" i="34" s="1"/>
  <c r="U108" i="34"/>
  <c r="V108" i="34" s="1"/>
  <c r="U107" i="34"/>
  <c r="V107" i="34" s="1"/>
  <c r="U105" i="34"/>
  <c r="V105" i="34" s="1"/>
  <c r="U104" i="34"/>
  <c r="V104" i="34" s="1"/>
  <c r="U103" i="34"/>
  <c r="V103" i="34" s="1"/>
  <c r="U100" i="34"/>
  <c r="V100" i="34" s="1"/>
  <c r="U98" i="34"/>
  <c r="V98" i="34" s="1"/>
  <c r="U97" i="34"/>
  <c r="V97" i="34" s="1"/>
  <c r="U94" i="34"/>
  <c r="V94" i="34" s="1"/>
  <c r="U93" i="34"/>
  <c r="V93" i="34"/>
  <c r="U92" i="34"/>
  <c r="V92" i="34" s="1"/>
  <c r="U91" i="34"/>
  <c r="V91" i="34" s="1"/>
  <c r="U90" i="34"/>
  <c r="V90" i="34"/>
  <c r="U89" i="34"/>
  <c r="V89" i="34" s="1"/>
  <c r="U88" i="34"/>
  <c r="V88" i="34" s="1"/>
  <c r="U87" i="34"/>
  <c r="V87" i="34"/>
  <c r="U86" i="34"/>
  <c r="V86" i="34"/>
  <c r="U85" i="34"/>
  <c r="V85" i="34"/>
  <c r="U84" i="34"/>
  <c r="V84" i="34" s="1"/>
  <c r="U82" i="34"/>
  <c r="V82" i="34"/>
  <c r="U81" i="34"/>
  <c r="V81" i="34" s="1"/>
  <c r="U80" i="34"/>
  <c r="V80" i="34"/>
  <c r="U79" i="34"/>
  <c r="V79" i="34" s="1"/>
  <c r="U78" i="34"/>
  <c r="V78" i="34" s="1"/>
  <c r="U77" i="34"/>
  <c r="V77" i="34" s="1"/>
  <c r="U74" i="34"/>
  <c r="V74" i="34"/>
  <c r="U73" i="34"/>
  <c r="V73" i="34" s="1"/>
  <c r="U72" i="34"/>
  <c r="V72" i="34" s="1"/>
  <c r="U71" i="34"/>
  <c r="V71" i="34" s="1"/>
  <c r="U69" i="34"/>
  <c r="V69" i="34" s="1"/>
  <c r="U68" i="34"/>
  <c r="V68" i="34" s="1"/>
  <c r="V66" i="34"/>
  <c r="V65" i="34"/>
  <c r="U64" i="34"/>
  <c r="V64" i="34" s="1"/>
  <c r="U63" i="34"/>
  <c r="V63" i="34" s="1"/>
  <c r="V62" i="34"/>
  <c r="U60" i="34"/>
  <c r="V60" i="34" s="1"/>
  <c r="U59" i="34"/>
  <c r="V59" i="34" s="1"/>
  <c r="V56" i="34"/>
  <c r="U55" i="34"/>
  <c r="V55" i="34" s="1"/>
  <c r="U54" i="34"/>
  <c r="V54" i="34" s="1"/>
  <c r="U53" i="34"/>
  <c r="V53" i="34" s="1"/>
  <c r="U51" i="34"/>
  <c r="V51" i="34" s="1"/>
  <c r="U50" i="34"/>
  <c r="V50" i="34" s="1"/>
  <c r="U48" i="34"/>
  <c r="V48" i="34" s="1"/>
  <c r="V46" i="34"/>
  <c r="U40" i="34"/>
  <c r="V40" i="34" s="1"/>
  <c r="U37" i="34"/>
  <c r="V37" i="34" s="1"/>
  <c r="U36" i="34"/>
  <c r="V36" i="34" s="1"/>
  <c r="U35" i="34"/>
  <c r="V35" i="34"/>
  <c r="U33" i="34"/>
  <c r="V33" i="34" s="1"/>
  <c r="U32" i="34"/>
  <c r="V32" i="34" s="1"/>
  <c r="U30" i="34"/>
  <c r="V30" i="34" s="1"/>
  <c r="U29" i="34"/>
  <c r="V29" i="34" s="1"/>
  <c r="U28" i="34"/>
  <c r="V28" i="34" s="1"/>
  <c r="U27" i="34"/>
  <c r="V27" i="34"/>
  <c r="U26" i="34"/>
  <c r="V26" i="34" s="1"/>
  <c r="U25" i="34"/>
  <c r="V25" i="34" s="1"/>
  <c r="U24" i="34"/>
  <c r="V24" i="34" s="1"/>
  <c r="U20" i="34"/>
  <c r="V20" i="34" s="1"/>
  <c r="U19" i="34"/>
  <c r="V19" i="34" s="1"/>
  <c r="U18" i="34"/>
  <c r="V18" i="34"/>
  <c r="U17" i="34"/>
  <c r="V17" i="34" s="1"/>
  <c r="U15" i="34"/>
  <c r="V15" i="34" s="1"/>
  <c r="U14" i="34"/>
  <c r="V14" i="34" s="1"/>
  <c r="U13" i="34"/>
  <c r="V13" i="34"/>
  <c r="U12" i="34"/>
  <c r="V12" i="34" s="1"/>
  <c r="U11" i="34"/>
  <c r="V11" i="34" s="1"/>
  <c r="I161" i="34"/>
  <c r="H161" i="34"/>
  <c r="I160" i="34"/>
  <c r="H160" i="34"/>
  <c r="I159" i="34"/>
  <c r="H159" i="34"/>
  <c r="I158" i="34"/>
  <c r="H158" i="34"/>
  <c r="I157" i="34"/>
  <c r="H157" i="34"/>
  <c r="I156" i="34"/>
  <c r="H156" i="34"/>
  <c r="I155" i="34"/>
  <c r="H155" i="34"/>
  <c r="I154" i="34"/>
  <c r="H154" i="34"/>
  <c r="I152" i="34"/>
  <c r="H152" i="34"/>
  <c r="I151" i="34"/>
  <c r="H151" i="34"/>
  <c r="I150" i="34"/>
  <c r="H150" i="34"/>
  <c r="I149" i="34"/>
  <c r="H149" i="34"/>
  <c r="I147" i="34"/>
  <c r="H147" i="34"/>
  <c r="I146" i="34"/>
  <c r="H146" i="34"/>
  <c r="I145" i="34"/>
  <c r="H145" i="34"/>
  <c r="I144" i="34"/>
  <c r="H144" i="34"/>
  <c r="I143" i="34"/>
  <c r="H143" i="34"/>
  <c r="I142" i="34"/>
  <c r="H142" i="34"/>
  <c r="I140" i="34"/>
  <c r="H140" i="34"/>
  <c r="I139" i="34"/>
  <c r="H139" i="34"/>
  <c r="I138" i="34"/>
  <c r="H138" i="34"/>
  <c r="I137" i="34"/>
  <c r="H137" i="34"/>
  <c r="I136" i="34"/>
  <c r="H136" i="34"/>
  <c r="I132" i="34"/>
  <c r="H132" i="34"/>
  <c r="I130" i="34"/>
  <c r="H130" i="34"/>
  <c r="I129" i="34"/>
  <c r="H129" i="34"/>
  <c r="I126" i="34"/>
  <c r="H126" i="34"/>
  <c r="I125" i="34"/>
  <c r="H125" i="34"/>
  <c r="I123" i="34"/>
  <c r="H123" i="34"/>
  <c r="I122" i="34"/>
  <c r="H122" i="34"/>
  <c r="I121" i="34"/>
  <c r="H121" i="34"/>
  <c r="I118" i="34"/>
  <c r="H118" i="34"/>
  <c r="I117" i="34"/>
  <c r="H117" i="34"/>
  <c r="I115" i="34"/>
  <c r="H115" i="34"/>
  <c r="I114" i="34"/>
  <c r="H114" i="34"/>
  <c r="I113" i="34"/>
  <c r="H113" i="34"/>
  <c r="I111" i="34"/>
  <c r="H111" i="34"/>
  <c r="I110" i="34"/>
  <c r="H110" i="34"/>
  <c r="I109" i="34"/>
  <c r="H109" i="34"/>
  <c r="I108" i="34"/>
  <c r="H108" i="34"/>
  <c r="I107" i="34"/>
  <c r="H107" i="34"/>
  <c r="I105" i="34"/>
  <c r="H105" i="34"/>
  <c r="I104" i="34"/>
  <c r="H104" i="34"/>
  <c r="I103" i="34"/>
  <c r="H103" i="34"/>
  <c r="I100" i="34"/>
  <c r="H100" i="34"/>
  <c r="I99" i="34"/>
  <c r="H99" i="34"/>
  <c r="I98" i="34"/>
  <c r="H98" i="34"/>
  <c r="I97" i="34"/>
  <c r="H97" i="34"/>
  <c r="I94" i="34"/>
  <c r="H94" i="34"/>
  <c r="I93" i="34"/>
  <c r="H93" i="34"/>
  <c r="I92" i="34"/>
  <c r="H92" i="34"/>
  <c r="I91" i="34"/>
  <c r="H91" i="34"/>
  <c r="I90" i="34"/>
  <c r="H90" i="34"/>
  <c r="I89" i="34"/>
  <c r="H89" i="34"/>
  <c r="I88" i="34"/>
  <c r="H88" i="34"/>
  <c r="I87" i="34"/>
  <c r="H87" i="34"/>
  <c r="I86" i="34"/>
  <c r="H86" i="34"/>
  <c r="I85" i="34"/>
  <c r="H85" i="34"/>
  <c r="I84" i="34"/>
  <c r="H84" i="34"/>
  <c r="I82" i="34"/>
  <c r="H82" i="34"/>
  <c r="I81" i="34"/>
  <c r="H81" i="34"/>
  <c r="I80" i="34"/>
  <c r="H80" i="34"/>
  <c r="I79" i="34"/>
  <c r="H79" i="34"/>
  <c r="I78" i="34"/>
  <c r="H78" i="34"/>
  <c r="I77" i="34"/>
  <c r="H77" i="34"/>
  <c r="I74" i="34"/>
  <c r="H74" i="34"/>
  <c r="I73" i="34"/>
  <c r="H73" i="34"/>
  <c r="I72" i="34"/>
  <c r="H72" i="34"/>
  <c r="I71" i="34"/>
  <c r="H71" i="34"/>
  <c r="I69" i="34"/>
  <c r="H69" i="34"/>
  <c r="I68" i="34"/>
  <c r="H68" i="34"/>
  <c r="I66" i="34"/>
  <c r="H66" i="34"/>
  <c r="I65" i="34"/>
  <c r="H65" i="34"/>
  <c r="I64" i="34"/>
  <c r="H64" i="34"/>
  <c r="I63" i="34"/>
  <c r="H63" i="34"/>
  <c r="I62" i="34"/>
  <c r="H62" i="34"/>
  <c r="I56" i="34"/>
  <c r="H56" i="34"/>
  <c r="I55" i="34"/>
  <c r="H55" i="34"/>
  <c r="I54" i="34"/>
  <c r="H54" i="34"/>
  <c r="I53" i="34"/>
  <c r="H53" i="34"/>
  <c r="I51" i="34"/>
  <c r="H51" i="34"/>
  <c r="I50" i="34"/>
  <c r="H50" i="34"/>
  <c r="I48" i="34"/>
  <c r="H48" i="34"/>
  <c r="I47" i="34"/>
  <c r="H47" i="34"/>
  <c r="I46" i="34"/>
  <c r="H46" i="34"/>
  <c r="I45" i="34"/>
  <c r="H45" i="34"/>
  <c r="I44" i="34"/>
  <c r="H44" i="34"/>
  <c r="I43" i="34"/>
  <c r="H43" i="34"/>
  <c r="I42" i="34"/>
  <c r="H42" i="34"/>
  <c r="I40" i="34"/>
  <c r="H40" i="34"/>
  <c r="I39" i="34"/>
  <c r="H39" i="34"/>
  <c r="I38" i="34"/>
  <c r="H38" i="34"/>
  <c r="I37" i="34"/>
  <c r="H37" i="34"/>
  <c r="I36" i="34"/>
  <c r="H36" i="34"/>
  <c r="I35" i="34"/>
  <c r="H35" i="34"/>
  <c r="I33" i="34"/>
  <c r="H33" i="34"/>
  <c r="I32" i="34"/>
  <c r="H32" i="34"/>
  <c r="I30" i="34"/>
  <c r="H30" i="34"/>
  <c r="I29" i="34"/>
  <c r="H29" i="34"/>
  <c r="I28" i="34"/>
  <c r="H28" i="34"/>
  <c r="I27" i="34"/>
  <c r="H27" i="34"/>
  <c r="I26" i="34"/>
  <c r="H26" i="34"/>
  <c r="I25" i="34"/>
  <c r="H25" i="34"/>
  <c r="I24" i="34"/>
  <c r="H24" i="34"/>
  <c r="I11" i="34"/>
  <c r="I12" i="34"/>
  <c r="I13" i="34"/>
  <c r="I14" i="34"/>
  <c r="I15" i="34"/>
  <c r="I20" i="34"/>
  <c r="H20" i="34"/>
  <c r="I19" i="34"/>
  <c r="H19" i="34"/>
  <c r="I18" i="34"/>
  <c r="H18" i="34"/>
  <c r="I17" i="34"/>
  <c r="H17" i="34"/>
  <c r="H15" i="34"/>
  <c r="H14" i="34"/>
  <c r="H13" i="34"/>
  <c r="H12" i="34"/>
  <c r="H11" i="34"/>
  <c r="A2" i="34"/>
  <c r="B4" i="34"/>
  <c r="Y9" i="34"/>
  <c r="Z9" i="34"/>
  <c r="AB9" i="34"/>
  <c r="AD9" i="34"/>
  <c r="AH9" i="34"/>
  <c r="AI9" i="34"/>
  <c r="AA10" i="34"/>
  <c r="AC10" i="34"/>
  <c r="AJ10" i="34"/>
  <c r="AA16" i="34"/>
  <c r="AC16" i="34"/>
  <c r="AJ16" i="34"/>
  <c r="Y22" i="34"/>
  <c r="Z22" i="34"/>
  <c r="AB22" i="34"/>
  <c r="AD52" i="34"/>
  <c r="AH22" i="34"/>
  <c r="AJ34" i="34"/>
  <c r="AJ52" i="34"/>
  <c r="AI22" i="34"/>
  <c r="AA23" i="34"/>
  <c r="AC23" i="34"/>
  <c r="AJ23" i="34"/>
  <c r="AA31" i="34"/>
  <c r="AC31" i="34"/>
  <c r="AJ31" i="34"/>
  <c r="AA34" i="34"/>
  <c r="AC34" i="34"/>
  <c r="AA41" i="34"/>
  <c r="AC41" i="34"/>
  <c r="AJ41" i="34"/>
  <c r="AJ49" i="34"/>
  <c r="AA52" i="34"/>
  <c r="AC52" i="34"/>
  <c r="Y57" i="34"/>
  <c r="Z57" i="34"/>
  <c r="AB57" i="34"/>
  <c r="AH57" i="34"/>
  <c r="AJ67" i="34"/>
  <c r="AJ70" i="34"/>
  <c r="AA58" i="34"/>
  <c r="AC58" i="34"/>
  <c r="AF57" i="34" s="1"/>
  <c r="AG57" i="34" s="1"/>
  <c r="AJ58" i="34"/>
  <c r="AA61" i="34"/>
  <c r="AC61" i="34"/>
  <c r="AA67" i="34"/>
  <c r="AC67" i="34"/>
  <c r="AA70" i="34"/>
  <c r="AC70" i="34"/>
  <c r="Y75" i="34"/>
  <c r="Z75" i="34"/>
  <c r="AA75" i="34" s="1"/>
  <c r="AB75" i="34"/>
  <c r="AH75" i="34"/>
  <c r="AJ76" i="34"/>
  <c r="AA76" i="34"/>
  <c r="AF75" i="34" s="1"/>
  <c r="AG75" i="34" s="1"/>
  <c r="AC76" i="34"/>
  <c r="AA83" i="34"/>
  <c r="AC83" i="34"/>
  <c r="AJ83" i="34"/>
  <c r="Y95" i="34"/>
  <c r="Z95" i="34"/>
  <c r="AB95" i="34"/>
  <c r="AH95" i="34"/>
  <c r="AI95" i="34"/>
  <c r="AA96" i="34"/>
  <c r="AC96" i="34"/>
  <c r="AF95" i="34" s="1"/>
  <c r="AG95" i="34" s="1"/>
  <c r="Y101" i="34"/>
  <c r="Z101" i="34"/>
  <c r="AB101" i="34"/>
  <c r="AH101" i="34"/>
  <c r="AJ106" i="34"/>
  <c r="AJ102" i="34"/>
  <c r="AA106" i="34"/>
  <c r="AC106" i="34"/>
  <c r="AA112" i="34"/>
  <c r="AC112" i="34"/>
  <c r="AJ112" i="34"/>
  <c r="AA116" i="34"/>
  <c r="AC116" i="34"/>
  <c r="AJ116" i="34"/>
  <c r="Y119" i="34"/>
  <c r="Z119" i="34"/>
  <c r="AB119" i="34"/>
  <c r="AH119" i="34"/>
  <c r="AJ120" i="34"/>
  <c r="AJ124" i="34"/>
  <c r="AA124" i="34"/>
  <c r="AC124" i="34"/>
  <c r="Y127" i="34"/>
  <c r="Z127" i="34"/>
  <c r="AB127" i="34"/>
  <c r="AH127" i="34"/>
  <c r="AJ131" i="34"/>
  <c r="AA128" i="34"/>
  <c r="AF127" i="34" s="1"/>
  <c r="AG127" i="34" s="1"/>
  <c r="AC128" i="34"/>
  <c r="AJ128" i="34"/>
  <c r="Y134" i="34"/>
  <c r="Z134" i="34"/>
  <c r="AB134" i="34"/>
  <c r="AD135" i="34"/>
  <c r="AH134" i="34"/>
  <c r="AJ135" i="34"/>
  <c r="AA135" i="34"/>
  <c r="AC135" i="34"/>
  <c r="AA141" i="34"/>
  <c r="AC141" i="34"/>
  <c r="AJ141" i="34"/>
  <c r="AA148" i="34"/>
  <c r="AC148" i="34"/>
  <c r="AJ148" i="34"/>
  <c r="AA153" i="34"/>
  <c r="AC153" i="34"/>
  <c r="AJ153" i="34"/>
  <c r="AJ164" i="34"/>
  <c r="F10" i="12"/>
  <c r="I15" i="33"/>
  <c r="M26" i="12"/>
  <c r="M30" i="12"/>
  <c r="M34" i="12"/>
  <c r="C28" i="19"/>
  <c r="M37" i="27"/>
  <c r="M38" i="27" s="1"/>
  <c r="I29" i="21"/>
  <c r="I28" i="21"/>
  <c r="I27" i="21"/>
  <c r="I26" i="21"/>
  <c r="I25" i="21"/>
  <c r="I24" i="21"/>
  <c r="I23" i="21"/>
  <c r="D8" i="29"/>
  <c r="E4" i="29"/>
  <c r="A2" i="29"/>
  <c r="E4" i="28"/>
  <c r="A2" i="28"/>
  <c r="E4" i="27"/>
  <c r="A2" i="27"/>
  <c r="E4" i="26"/>
  <c r="A2" i="26"/>
  <c r="E4" i="25"/>
  <c r="A2" i="25"/>
  <c r="E4" i="24"/>
  <c r="A2" i="24"/>
  <c r="E4" i="23"/>
  <c r="A2" i="23"/>
  <c r="E36" i="22"/>
  <c r="E37" i="22"/>
  <c r="E38" i="22"/>
  <c r="E39" i="22"/>
  <c r="E40" i="22"/>
  <c r="E42" i="22" s="1"/>
  <c r="D8" i="22" s="1"/>
  <c r="C25" i="19" s="1"/>
  <c r="L25" i="19" s="1"/>
  <c r="E41" i="22"/>
  <c r="E4" i="22"/>
  <c r="A2" i="22"/>
  <c r="E4" i="21"/>
  <c r="A2" i="21"/>
  <c r="E4" i="20"/>
  <c r="A2" i="20"/>
  <c r="E4" i="18"/>
  <c r="A2" i="18"/>
  <c r="E4" i="17"/>
  <c r="A2" i="17"/>
  <c r="E4" i="16"/>
  <c r="A2" i="16"/>
  <c r="E4" i="15"/>
  <c r="A2" i="15"/>
  <c r="E4" i="14"/>
  <c r="A2" i="14"/>
  <c r="E4" i="13"/>
  <c r="A2" i="13"/>
  <c r="E4" i="12"/>
  <c r="A2" i="12"/>
  <c r="E4" i="11"/>
  <c r="A2" i="11"/>
  <c r="E4" i="10"/>
  <c r="A2" i="10"/>
  <c r="E4" i="9"/>
  <c r="A2" i="9"/>
  <c r="E4" i="8"/>
  <c r="A2" i="8"/>
  <c r="E4" i="6"/>
  <c r="A2" i="6"/>
  <c r="E4" i="5"/>
  <c r="A2" i="5"/>
  <c r="E4" i="4"/>
  <c r="A2" i="4"/>
  <c r="E4" i="3"/>
  <c r="A2" i="3"/>
  <c r="E4" i="2"/>
  <c r="A2" i="2"/>
  <c r="E4" i="1"/>
  <c r="A2" i="1"/>
  <c r="C4" i="19"/>
  <c r="A2" i="19"/>
  <c r="D11" i="22"/>
  <c r="J11" i="19"/>
  <c r="N11" i="19"/>
  <c r="J10" i="19"/>
  <c r="N10" i="19"/>
  <c r="J9" i="19"/>
  <c r="N9" i="19" s="1"/>
  <c r="J8" i="19"/>
  <c r="N8" i="19"/>
  <c r="J7" i="19"/>
  <c r="N7" i="19" s="1"/>
  <c r="J6" i="19"/>
  <c r="N6" i="19" s="1"/>
  <c r="J32" i="19"/>
  <c r="N32" i="19"/>
  <c r="J31" i="19"/>
  <c r="N31" i="19"/>
  <c r="J30" i="19"/>
  <c r="N30" i="19"/>
  <c r="J29" i="19"/>
  <c r="N29" i="19"/>
  <c r="J28" i="19"/>
  <c r="N28" i="19"/>
  <c r="J27" i="19"/>
  <c r="N27" i="19"/>
  <c r="J26" i="19"/>
  <c r="N26" i="19"/>
  <c r="J25" i="19"/>
  <c r="N25" i="19"/>
  <c r="J24" i="19"/>
  <c r="N24" i="19"/>
  <c r="J23" i="19"/>
  <c r="N23" i="19"/>
  <c r="J22" i="19"/>
  <c r="N22" i="19"/>
  <c r="J21" i="19"/>
  <c r="N21" i="19"/>
  <c r="J20" i="19"/>
  <c r="N20" i="19" s="1"/>
  <c r="J19" i="19"/>
  <c r="N19" i="19"/>
  <c r="J18" i="19"/>
  <c r="N18" i="19"/>
  <c r="J17" i="19"/>
  <c r="N17" i="19"/>
  <c r="J16" i="19"/>
  <c r="N16" i="19" s="1"/>
  <c r="J15" i="19"/>
  <c r="N15" i="19" s="1"/>
  <c r="J14" i="19"/>
  <c r="N14" i="19"/>
  <c r="J13" i="19"/>
  <c r="N13" i="19" s="1"/>
  <c r="J12" i="19"/>
  <c r="N12" i="19"/>
  <c r="H6" i="19"/>
  <c r="I32" i="19"/>
  <c r="M32" i="19" s="1"/>
  <c r="I31" i="19"/>
  <c r="M31" i="19" s="1"/>
  <c r="I30" i="19"/>
  <c r="M30" i="19" s="1"/>
  <c r="I29" i="19"/>
  <c r="M29" i="19" s="1"/>
  <c r="I28" i="19"/>
  <c r="M28" i="19" s="1"/>
  <c r="I27" i="19"/>
  <c r="M27" i="19" s="1"/>
  <c r="I26" i="19"/>
  <c r="M26" i="19" s="1"/>
  <c r="I25" i="19"/>
  <c r="M25" i="19" s="1"/>
  <c r="I24" i="19"/>
  <c r="M24" i="19" s="1"/>
  <c r="I23" i="19"/>
  <c r="M23" i="19" s="1"/>
  <c r="I22" i="19"/>
  <c r="M22" i="19" s="1"/>
  <c r="I21" i="19"/>
  <c r="M21" i="19" s="1"/>
  <c r="I20" i="19"/>
  <c r="M20" i="19" s="1"/>
  <c r="I19" i="19"/>
  <c r="M19" i="19" s="1"/>
  <c r="I18" i="19"/>
  <c r="M18" i="19" s="1"/>
  <c r="I17" i="19"/>
  <c r="M17" i="19" s="1"/>
  <c r="I16" i="19"/>
  <c r="M16" i="19" s="1"/>
  <c r="I15" i="19"/>
  <c r="M15" i="19" s="1"/>
  <c r="I14" i="19"/>
  <c r="M14" i="19"/>
  <c r="I13" i="19"/>
  <c r="M13" i="19" s="1"/>
  <c r="I12" i="19"/>
  <c r="M12" i="19" s="1"/>
  <c r="I11" i="19"/>
  <c r="M11" i="19" s="1"/>
  <c r="I10" i="19"/>
  <c r="M10" i="19" s="1"/>
  <c r="I9" i="19"/>
  <c r="M9" i="19" s="1"/>
  <c r="I8" i="19"/>
  <c r="M8" i="19" s="1"/>
  <c r="I7" i="19"/>
  <c r="M7" i="19" s="1"/>
  <c r="H29" i="19"/>
  <c r="H15" i="19"/>
  <c r="H32" i="19"/>
  <c r="H31" i="19"/>
  <c r="H30" i="19"/>
  <c r="H28" i="19"/>
  <c r="H27" i="19"/>
  <c r="H26" i="19"/>
  <c r="H25" i="19"/>
  <c r="H24" i="19"/>
  <c r="H23" i="19"/>
  <c r="H22" i="19"/>
  <c r="H21" i="19"/>
  <c r="H20" i="19"/>
  <c r="H19" i="19"/>
  <c r="H18" i="19"/>
  <c r="H17" i="19"/>
  <c r="H16" i="19"/>
  <c r="H14" i="19"/>
  <c r="H13" i="19"/>
  <c r="H12" i="19"/>
  <c r="H11" i="19"/>
  <c r="H10" i="19"/>
  <c r="H9" i="19"/>
  <c r="H8" i="19"/>
  <c r="H7" i="19"/>
  <c r="D12" i="3"/>
  <c r="D11" i="3"/>
  <c r="F10" i="3"/>
  <c r="D12" i="4"/>
  <c r="D11" i="4"/>
  <c r="F10" i="4"/>
  <c r="D12" i="5"/>
  <c r="D11" i="5"/>
  <c r="F10" i="5"/>
  <c r="D12" i="6"/>
  <c r="D11" i="6"/>
  <c r="F10" i="6"/>
  <c r="D12" i="8"/>
  <c r="D11" i="8"/>
  <c r="F10" i="8"/>
  <c r="D12" i="9"/>
  <c r="D11" i="9"/>
  <c r="F10" i="9"/>
  <c r="D13" i="10"/>
  <c r="D12" i="10"/>
  <c r="F11" i="10"/>
  <c r="D12" i="11"/>
  <c r="D11" i="11"/>
  <c r="F10" i="11"/>
  <c r="D12" i="12"/>
  <c r="D11" i="12"/>
  <c r="D12" i="13"/>
  <c r="D11" i="13"/>
  <c r="F10" i="13"/>
  <c r="D12" i="14"/>
  <c r="D11" i="14"/>
  <c r="F10" i="14"/>
  <c r="D12" i="15"/>
  <c r="D11" i="15"/>
  <c r="F10" i="15"/>
  <c r="D12" i="16"/>
  <c r="D11" i="16"/>
  <c r="F10" i="16"/>
  <c r="D12" i="17"/>
  <c r="D11" i="17"/>
  <c r="F10" i="17"/>
  <c r="D12" i="18"/>
  <c r="D11" i="18"/>
  <c r="F10" i="18"/>
  <c r="D12" i="20"/>
  <c r="D11" i="20"/>
  <c r="F10" i="20"/>
  <c r="D12" i="21"/>
  <c r="D11" i="21"/>
  <c r="F10" i="21"/>
  <c r="D12" i="22"/>
  <c r="F10" i="22"/>
  <c r="D12" i="23"/>
  <c r="D11" i="23"/>
  <c r="F10" i="23"/>
  <c r="D12" i="24"/>
  <c r="D11" i="24"/>
  <c r="F10" i="24"/>
  <c r="D12" i="25"/>
  <c r="D11" i="25"/>
  <c r="F10" i="25"/>
  <c r="D11" i="26"/>
  <c r="D10" i="26"/>
  <c r="F9" i="26"/>
  <c r="D12" i="27"/>
  <c r="D11" i="27"/>
  <c r="F10" i="27"/>
  <c r="D12" i="28"/>
  <c r="D11" i="28"/>
  <c r="F10" i="28"/>
  <c r="D12" i="29"/>
  <c r="D11" i="29"/>
  <c r="F10" i="29"/>
  <c r="D12" i="2"/>
  <c r="D11" i="2"/>
  <c r="F10" i="2"/>
  <c r="I6" i="19"/>
  <c r="M6" i="19" s="1"/>
  <c r="D12" i="1"/>
  <c r="D11" i="1"/>
  <c r="F10" i="1"/>
  <c r="G30" i="29"/>
  <c r="D29" i="33"/>
  <c r="E81" i="27"/>
  <c r="F57" i="23"/>
  <c r="D56" i="23"/>
  <c r="D55" i="23"/>
  <c r="D54" i="23"/>
  <c r="D53" i="23"/>
  <c r="D52" i="23"/>
  <c r="D26" i="33"/>
  <c r="F122" i="24"/>
  <c r="D117" i="24"/>
  <c r="D118" i="24"/>
  <c r="D119" i="24"/>
  <c r="D120" i="24"/>
  <c r="D121" i="24"/>
  <c r="D20" i="33"/>
  <c r="H30" i="17"/>
  <c r="I22" i="17"/>
  <c r="H21" i="16"/>
  <c r="H22" i="16"/>
  <c r="G21" i="16"/>
  <c r="G22" i="16"/>
  <c r="F21" i="16"/>
  <c r="F22" i="16"/>
  <c r="E21" i="16"/>
  <c r="E22" i="16"/>
  <c r="C20" i="19"/>
  <c r="L20" i="19" s="1"/>
  <c r="Q21" i="14"/>
  <c r="Q22" i="14" s="1"/>
  <c r="D8" i="14" s="1"/>
  <c r="C18" i="19" s="1"/>
  <c r="L18" i="19" s="1"/>
  <c r="Q20" i="14"/>
  <c r="Q19" i="14"/>
  <c r="L45" i="12"/>
  <c r="M27" i="12"/>
  <c r="N17" i="12"/>
  <c r="N18" i="12"/>
  <c r="N19" i="12"/>
  <c r="N20" i="12"/>
  <c r="N21" i="12"/>
  <c r="M22" i="12"/>
  <c r="M46" i="12"/>
  <c r="M33" i="12"/>
  <c r="K28" i="12"/>
  <c r="K43" i="12"/>
  <c r="K27" i="12"/>
  <c r="K42" i="12"/>
  <c r="K26" i="12"/>
  <c r="K41" i="12"/>
  <c r="K29" i="12"/>
  <c r="K44" i="12"/>
  <c r="M29" i="12"/>
  <c r="M28" i="12"/>
  <c r="E20" i="12"/>
  <c r="G15" i="33"/>
  <c r="E69" i="10"/>
  <c r="H58" i="10"/>
  <c r="G58" i="10"/>
  <c r="F58" i="10"/>
  <c r="E58" i="10"/>
  <c r="E46" i="10"/>
  <c r="E35" i="10"/>
  <c r="J18" i="11"/>
  <c r="H69" i="10"/>
  <c r="G69" i="10"/>
  <c r="F69" i="10"/>
  <c r="H94" i="10"/>
  <c r="H96" i="10"/>
  <c r="G94" i="10"/>
  <c r="F94" i="10"/>
  <c r="H95" i="10"/>
  <c r="G95" i="10"/>
  <c r="F95" i="10"/>
  <c r="H46" i="10"/>
  <c r="G46" i="10"/>
  <c r="F46" i="10"/>
  <c r="E95" i="10"/>
  <c r="E94" i="10"/>
  <c r="H35" i="10"/>
  <c r="G35" i="10"/>
  <c r="F24" i="10"/>
  <c r="E24" i="10"/>
  <c r="D70" i="1"/>
  <c r="D88" i="1"/>
  <c r="G81" i="1"/>
  <c r="H81" i="1"/>
  <c r="I81" i="1"/>
  <c r="J81" i="1"/>
  <c r="G82" i="1"/>
  <c r="H82" i="1"/>
  <c r="I82" i="1"/>
  <c r="J82" i="1"/>
  <c r="G83" i="1"/>
  <c r="H83" i="1"/>
  <c r="I83" i="1"/>
  <c r="J83" i="1"/>
  <c r="G84" i="1"/>
  <c r="H84" i="1"/>
  <c r="I84" i="1"/>
  <c r="J84" i="1"/>
  <c r="G85" i="1"/>
  <c r="H85" i="1"/>
  <c r="I85" i="1"/>
  <c r="J85" i="1"/>
  <c r="G86" i="1"/>
  <c r="H86" i="1"/>
  <c r="I86" i="1"/>
  <c r="J86" i="1"/>
  <c r="G87" i="1"/>
  <c r="H87" i="1"/>
  <c r="I87" i="1"/>
  <c r="J87" i="1"/>
  <c r="G88" i="1"/>
  <c r="H88" i="1"/>
  <c r="I88" i="1"/>
  <c r="J88" i="1"/>
  <c r="G89" i="1"/>
  <c r="H89" i="1"/>
  <c r="I89" i="1"/>
  <c r="J89" i="1"/>
  <c r="G90" i="1"/>
  <c r="H90" i="1"/>
  <c r="I90" i="1"/>
  <c r="J90" i="1"/>
  <c r="G91" i="1"/>
  <c r="H91" i="1"/>
  <c r="I91" i="1"/>
  <c r="J91" i="1"/>
  <c r="G92" i="1"/>
  <c r="H92" i="1"/>
  <c r="I92" i="1"/>
  <c r="J92" i="1"/>
  <c r="G93" i="1"/>
  <c r="H93" i="1"/>
  <c r="I93" i="1"/>
  <c r="J93" i="1"/>
  <c r="D63" i="1"/>
  <c r="D81" i="1"/>
  <c r="E63" i="1"/>
  <c r="E81" i="1"/>
  <c r="F63" i="1"/>
  <c r="F81" i="1"/>
  <c r="D64" i="1"/>
  <c r="D82" i="1"/>
  <c r="E64" i="1"/>
  <c r="E82" i="1"/>
  <c r="F64" i="1"/>
  <c r="F82" i="1"/>
  <c r="D65" i="1"/>
  <c r="D83" i="1"/>
  <c r="E65" i="1"/>
  <c r="E83" i="1"/>
  <c r="F65" i="1"/>
  <c r="F83" i="1"/>
  <c r="D66" i="1"/>
  <c r="D84" i="1"/>
  <c r="E66" i="1"/>
  <c r="E84" i="1"/>
  <c r="F66" i="1"/>
  <c r="F84" i="1"/>
  <c r="D67" i="1"/>
  <c r="D85" i="1"/>
  <c r="E67" i="1"/>
  <c r="E85" i="1"/>
  <c r="F67" i="1"/>
  <c r="F85" i="1"/>
  <c r="D68" i="1"/>
  <c r="D86" i="1"/>
  <c r="E68" i="1"/>
  <c r="E86" i="1"/>
  <c r="F68" i="1"/>
  <c r="F86" i="1"/>
  <c r="D69" i="1"/>
  <c r="D87" i="1"/>
  <c r="E69" i="1"/>
  <c r="E87" i="1"/>
  <c r="F69" i="1"/>
  <c r="F87" i="1"/>
  <c r="E70" i="1"/>
  <c r="E88" i="1"/>
  <c r="F70" i="1"/>
  <c r="F88" i="1"/>
  <c r="D71" i="1"/>
  <c r="D89" i="1"/>
  <c r="E71" i="1"/>
  <c r="E89" i="1"/>
  <c r="F71" i="1"/>
  <c r="F89" i="1"/>
  <c r="D72" i="1"/>
  <c r="D90" i="1"/>
  <c r="E72" i="1"/>
  <c r="E90" i="1"/>
  <c r="F72" i="1"/>
  <c r="F90" i="1"/>
  <c r="D73" i="1"/>
  <c r="D91" i="1"/>
  <c r="E73" i="1"/>
  <c r="E91" i="1"/>
  <c r="F73" i="1"/>
  <c r="F91" i="1"/>
  <c r="D74" i="1"/>
  <c r="D92" i="1"/>
  <c r="E74" i="1"/>
  <c r="E92" i="1"/>
  <c r="F74" i="1"/>
  <c r="F92" i="1"/>
  <c r="D75" i="1"/>
  <c r="D93" i="1"/>
  <c r="E75" i="1"/>
  <c r="E93" i="1"/>
  <c r="F75" i="1"/>
  <c r="F93" i="1"/>
  <c r="D62" i="1"/>
  <c r="D80" i="1"/>
  <c r="E15" i="33"/>
  <c r="F30" i="12"/>
  <c r="F15" i="33"/>
  <c r="G30" i="12"/>
  <c r="F44" i="20"/>
  <c r="F43" i="20"/>
  <c r="F42" i="20"/>
  <c r="F41" i="20"/>
  <c r="F40" i="20"/>
  <c r="F39" i="20"/>
  <c r="E43" i="20"/>
  <c r="E42" i="20"/>
  <c r="E41" i="20"/>
  <c r="E40" i="20"/>
  <c r="E39" i="20"/>
  <c r="E44" i="20"/>
  <c r="E20" i="20"/>
  <c r="C23" i="19"/>
  <c r="L23" i="19" s="1"/>
  <c r="I18" i="20"/>
  <c r="E42" i="21"/>
  <c r="D42" i="21"/>
  <c r="E41" i="21"/>
  <c r="D41" i="21"/>
  <c r="E40" i="21"/>
  <c r="D40" i="21"/>
  <c r="E39" i="21"/>
  <c r="D39" i="21"/>
  <c r="E38" i="21"/>
  <c r="D38" i="21"/>
  <c r="E37" i="21"/>
  <c r="D37" i="21"/>
  <c r="E36" i="21"/>
  <c r="D36" i="21"/>
  <c r="G43" i="21"/>
  <c r="H43" i="21"/>
  <c r="K43" i="21" s="1"/>
  <c r="I43" i="21"/>
  <c r="F36" i="22"/>
  <c r="G41" i="29"/>
  <c r="G40" i="29"/>
  <c r="G39" i="29"/>
  <c r="G38" i="29"/>
  <c r="G37" i="29"/>
  <c r="G36" i="29"/>
  <c r="G41" i="22"/>
  <c r="G40" i="22"/>
  <c r="G39" i="22"/>
  <c r="G38" i="22"/>
  <c r="G37" i="22"/>
  <c r="G36" i="22"/>
  <c r="F41" i="22"/>
  <c r="F40" i="22"/>
  <c r="F39" i="22"/>
  <c r="F38" i="22"/>
  <c r="F37" i="22"/>
  <c r="F37" i="29"/>
  <c r="F36" i="29"/>
  <c r="E21" i="25"/>
  <c r="D8" i="25"/>
  <c r="F27" i="28"/>
  <c r="E27" i="28"/>
  <c r="E21" i="28"/>
  <c r="G21" i="28"/>
  <c r="F21" i="28"/>
  <c r="J20" i="27"/>
  <c r="E24" i="27"/>
  <c r="I20" i="27"/>
  <c r="E23" i="27"/>
  <c r="F41" i="29"/>
  <c r="F40" i="29"/>
  <c r="F39" i="29"/>
  <c r="E41" i="29"/>
  <c r="E40" i="29"/>
  <c r="E39" i="29"/>
  <c r="E37" i="29"/>
  <c r="E36" i="29"/>
  <c r="J36" i="21"/>
  <c r="H20" i="20"/>
  <c r="G20" i="20"/>
  <c r="F20" i="20"/>
  <c r="D8" i="20" s="1"/>
  <c r="H22" i="18"/>
  <c r="G22" i="18"/>
  <c r="F22" i="18"/>
  <c r="E22" i="18"/>
  <c r="C22" i="19"/>
  <c r="L22" i="19" s="1"/>
  <c r="I21" i="15"/>
  <c r="H21" i="15"/>
  <c r="F21" i="15"/>
  <c r="E21" i="15"/>
  <c r="P22" i="14"/>
  <c r="O22" i="14"/>
  <c r="N22" i="14"/>
  <c r="M22" i="14"/>
  <c r="L22" i="14"/>
  <c r="K22" i="14"/>
  <c r="J22" i="14"/>
  <c r="I22" i="14"/>
  <c r="H22" i="14"/>
  <c r="G22" i="14"/>
  <c r="F22" i="14"/>
  <c r="E22" i="14"/>
  <c r="E20" i="13"/>
  <c r="F20" i="13"/>
  <c r="I20" i="11"/>
  <c r="H20" i="11"/>
  <c r="G20" i="11"/>
  <c r="F20" i="11"/>
  <c r="D8" i="11"/>
  <c r="C15" i="19" s="1"/>
  <c r="L15" i="19" s="1"/>
  <c r="E20" i="11"/>
  <c r="H19" i="9"/>
  <c r="G19" i="9"/>
  <c r="F19" i="9"/>
  <c r="C13" i="19" s="1"/>
  <c r="L13" i="19" s="1"/>
  <c r="E19" i="9"/>
  <c r="H19" i="8"/>
  <c r="G19" i="8"/>
  <c r="F19" i="8"/>
  <c r="E19" i="8"/>
  <c r="C12" i="19"/>
  <c r="L12" i="19" s="1"/>
  <c r="H22" i="5"/>
  <c r="G22" i="5"/>
  <c r="F22" i="5"/>
  <c r="E22" i="5"/>
  <c r="D8" i="5"/>
  <c r="C10" i="19"/>
  <c r="L10" i="19"/>
  <c r="H23" i="4"/>
  <c r="G23" i="4"/>
  <c r="F23" i="4"/>
  <c r="E23" i="4"/>
  <c r="D8" i="4"/>
  <c r="C9" i="19"/>
  <c r="L9" i="19"/>
  <c r="H22" i="3"/>
  <c r="G22" i="3"/>
  <c r="F22" i="3"/>
  <c r="E22" i="3"/>
  <c r="D8" i="3"/>
  <c r="C8" i="19"/>
  <c r="L8" i="19"/>
  <c r="H23" i="2"/>
  <c r="G23" i="2"/>
  <c r="F23" i="2"/>
  <c r="E23" i="2"/>
  <c r="D8" i="2"/>
  <c r="C7" i="19"/>
  <c r="L7" i="19" s="1"/>
  <c r="H40" i="13"/>
  <c r="H30" i="12"/>
  <c r="I52" i="10"/>
  <c r="D24" i="33"/>
  <c r="D42" i="22"/>
  <c r="D23" i="33"/>
  <c r="H30" i="21"/>
  <c r="D22" i="33"/>
  <c r="D45" i="20"/>
  <c r="D5" i="33"/>
  <c r="D100" i="1"/>
  <c r="I17" i="29"/>
  <c r="D31" i="33"/>
  <c r="D42" i="29"/>
  <c r="E24" i="6"/>
  <c r="H26" i="6"/>
  <c r="G26" i="6"/>
  <c r="F26" i="6"/>
  <c r="H25" i="6"/>
  <c r="G25" i="6"/>
  <c r="F25" i="6"/>
  <c r="H24" i="6"/>
  <c r="G24" i="6"/>
  <c r="F24" i="6"/>
  <c r="E25" i="6"/>
  <c r="E26" i="6"/>
  <c r="J80" i="1"/>
  <c r="I80" i="1"/>
  <c r="H80" i="1"/>
  <c r="G80" i="1"/>
  <c r="F62" i="1"/>
  <c r="F80" i="1"/>
  <c r="H65" i="27"/>
  <c r="H43" i="27"/>
  <c r="G46" i="27"/>
  <c r="G47" i="27"/>
  <c r="F46" i="27"/>
  <c r="F47" i="27"/>
  <c r="E46" i="27"/>
  <c r="E47" i="27" s="1"/>
  <c r="H47" i="27" s="1"/>
  <c r="H48" i="27" s="1"/>
  <c r="E73" i="27" s="1"/>
  <c r="E75" i="27" s="1"/>
  <c r="E80" i="27" s="1"/>
  <c r="E29" i="33" s="1"/>
  <c r="F81" i="27" s="1"/>
  <c r="D8" i="27" s="1"/>
  <c r="C30" i="19" s="1"/>
  <c r="L30" i="19" s="1"/>
  <c r="E68" i="27"/>
  <c r="E69" i="27"/>
  <c r="H69" i="27"/>
  <c r="H70" i="27"/>
  <c r="E74" i="27"/>
  <c r="L59" i="27"/>
  <c r="L60" i="27"/>
  <c r="K59" i="27"/>
  <c r="K60" i="27"/>
  <c r="J59" i="27"/>
  <c r="J60" i="27"/>
  <c r="I59" i="27"/>
  <c r="I60" i="27"/>
  <c r="H59" i="27"/>
  <c r="H60" i="27"/>
  <c r="G59" i="27"/>
  <c r="G60" i="27"/>
  <c r="F59" i="27"/>
  <c r="F60" i="27"/>
  <c r="E59" i="27"/>
  <c r="E60" i="27"/>
  <c r="L37" i="27"/>
  <c r="L38" i="27" s="1"/>
  <c r="K37" i="27"/>
  <c r="K38" i="27" s="1"/>
  <c r="J37" i="27"/>
  <c r="J38" i="27" s="1"/>
  <c r="I37" i="27"/>
  <c r="I38" i="27" s="1"/>
  <c r="H37" i="27"/>
  <c r="H38" i="27" s="1"/>
  <c r="G37" i="27"/>
  <c r="G38" i="27" s="1"/>
  <c r="F37" i="27"/>
  <c r="F38" i="27" s="1"/>
  <c r="E37" i="27"/>
  <c r="E38" i="27" s="1"/>
  <c r="G68" i="27"/>
  <c r="G69" i="27"/>
  <c r="F68" i="27"/>
  <c r="F69" i="27"/>
  <c r="H67" i="27"/>
  <c r="H66" i="27"/>
  <c r="H45" i="27"/>
  <c r="H44" i="27"/>
  <c r="H17" i="26"/>
  <c r="G17" i="26"/>
  <c r="F17" i="26"/>
  <c r="E17" i="26"/>
  <c r="C29" i="19"/>
  <c r="L29" i="19" s="1"/>
  <c r="H21" i="25"/>
  <c r="G21" i="25"/>
  <c r="F21" i="25"/>
  <c r="H114" i="24"/>
  <c r="G114" i="24"/>
  <c r="F114" i="24"/>
  <c r="E114" i="24"/>
  <c r="E121" i="24"/>
  <c r="G121" i="24"/>
  <c r="H101" i="24"/>
  <c r="G101" i="24"/>
  <c r="F101" i="24"/>
  <c r="E101" i="24"/>
  <c r="I100" i="24"/>
  <c r="I99" i="24"/>
  <c r="H94" i="24"/>
  <c r="G94" i="24"/>
  <c r="F94" i="24"/>
  <c r="E94" i="24"/>
  <c r="E120" i="24"/>
  <c r="G120" i="24"/>
  <c r="H83" i="24"/>
  <c r="G83" i="24"/>
  <c r="F83" i="24"/>
  <c r="E83" i="24"/>
  <c r="H76" i="24"/>
  <c r="G76" i="24"/>
  <c r="F76" i="24"/>
  <c r="E76" i="24"/>
  <c r="E119" i="24"/>
  <c r="G119" i="24"/>
  <c r="H62" i="24"/>
  <c r="G62" i="24"/>
  <c r="F62" i="24"/>
  <c r="E62" i="24"/>
  <c r="H55" i="24"/>
  <c r="G55" i="24"/>
  <c r="F55" i="24"/>
  <c r="E55" i="24"/>
  <c r="E118" i="24"/>
  <c r="G118" i="24"/>
  <c r="H41" i="24"/>
  <c r="G41" i="24"/>
  <c r="E41" i="24"/>
  <c r="F41" i="24"/>
  <c r="H24" i="24"/>
  <c r="G24" i="24"/>
  <c r="F24" i="24"/>
  <c r="E24" i="24"/>
  <c r="E117" i="24"/>
  <c r="G117" i="24"/>
  <c r="H49" i="23"/>
  <c r="G49" i="23"/>
  <c r="F49" i="23"/>
  <c r="E56" i="23"/>
  <c r="H42" i="23"/>
  <c r="G42" i="23"/>
  <c r="F42" i="23"/>
  <c r="E42" i="23"/>
  <c r="E55" i="23"/>
  <c r="G55" i="23"/>
  <c r="H35" i="23"/>
  <c r="G35" i="23"/>
  <c r="F35" i="23"/>
  <c r="E35" i="23"/>
  <c r="E54" i="23"/>
  <c r="G54" i="23"/>
  <c r="H28" i="23"/>
  <c r="G28" i="23"/>
  <c r="F28" i="23"/>
  <c r="E28" i="23"/>
  <c r="E53" i="23"/>
  <c r="G53" i="23"/>
  <c r="H21" i="23"/>
  <c r="G21" i="23"/>
  <c r="F21" i="23"/>
  <c r="E21" i="23"/>
  <c r="E52" i="23"/>
  <c r="J30" i="22"/>
  <c r="K42" i="21"/>
  <c r="J42" i="21"/>
  <c r="K41" i="21"/>
  <c r="J41" i="21"/>
  <c r="K40" i="21"/>
  <c r="J40" i="21"/>
  <c r="K39" i="21"/>
  <c r="J39" i="21"/>
  <c r="K38" i="21"/>
  <c r="J38" i="21"/>
  <c r="K37" i="21"/>
  <c r="J37" i="21"/>
  <c r="K36" i="21"/>
  <c r="G33" i="20"/>
  <c r="I29" i="17"/>
  <c r="I28" i="17"/>
  <c r="I27" i="17"/>
  <c r="I26" i="17"/>
  <c r="I25" i="17"/>
  <c r="I24" i="17"/>
  <c r="I23" i="17"/>
  <c r="J20" i="15"/>
  <c r="J19" i="15"/>
  <c r="J18" i="15"/>
  <c r="K18" i="15" s="1"/>
  <c r="G20" i="15"/>
  <c r="G19" i="15"/>
  <c r="G18" i="15"/>
  <c r="G19" i="13"/>
  <c r="G18" i="13"/>
  <c r="G17" i="13"/>
  <c r="I22" i="4"/>
  <c r="I23" i="4" s="1"/>
  <c r="I21" i="4"/>
  <c r="E62" i="1"/>
  <c r="E80" i="1"/>
  <c r="I51" i="6"/>
  <c r="H51" i="6"/>
  <c r="G51" i="6"/>
  <c r="F51" i="6"/>
  <c r="J37" i="9"/>
  <c r="I37" i="9"/>
  <c r="H37" i="9"/>
  <c r="G37" i="9"/>
  <c r="F37" i="9"/>
  <c r="G23" i="10"/>
  <c r="G22" i="10"/>
  <c r="G21" i="10"/>
  <c r="G20" i="10"/>
  <c r="G19" i="10"/>
  <c r="K40" i="13"/>
  <c r="J40" i="13"/>
  <c r="I40" i="13"/>
  <c r="K40" i="14"/>
  <c r="J40" i="14"/>
  <c r="I40" i="14"/>
  <c r="H40" i="14"/>
  <c r="K37" i="15"/>
  <c r="J37" i="15"/>
  <c r="H37" i="15"/>
  <c r="I37" i="15"/>
  <c r="F33" i="16"/>
  <c r="J33" i="16"/>
  <c r="I33" i="16"/>
  <c r="H33" i="16"/>
  <c r="G33" i="16"/>
  <c r="J33" i="20"/>
  <c r="I33" i="20"/>
  <c r="H33" i="20"/>
  <c r="K30" i="22"/>
  <c r="I30" i="22"/>
  <c r="I19" i="22"/>
  <c r="H30" i="22"/>
  <c r="I18" i="22"/>
  <c r="J30" i="29"/>
  <c r="I30" i="29"/>
  <c r="H30" i="29"/>
  <c r="I19" i="29"/>
  <c r="I18" i="29"/>
  <c r="I20" i="25"/>
  <c r="I19" i="25"/>
  <c r="I18" i="25"/>
  <c r="I113" i="24"/>
  <c r="I112" i="24"/>
  <c r="I93" i="24"/>
  <c r="I92" i="24"/>
  <c r="I82" i="24"/>
  <c r="I81" i="24"/>
  <c r="I75" i="24"/>
  <c r="I74" i="24"/>
  <c r="I76" i="24"/>
  <c r="I61" i="24"/>
  <c r="I60" i="24"/>
  <c r="I54" i="24"/>
  <c r="I55" i="24"/>
  <c r="I53" i="24"/>
  <c r="I23" i="24"/>
  <c r="I22" i="24"/>
  <c r="I48" i="23"/>
  <c r="I47" i="23"/>
  <c r="I41" i="23"/>
  <c r="I40" i="23"/>
  <c r="I34" i="23"/>
  <c r="I33" i="23"/>
  <c r="I27" i="23"/>
  <c r="I26" i="23"/>
  <c r="I20" i="23"/>
  <c r="I19" i="23"/>
  <c r="I17" i="22"/>
  <c r="I18" i="21"/>
  <c r="I19" i="20"/>
  <c r="I20" i="20" s="1"/>
  <c r="I21" i="18"/>
  <c r="I20" i="18"/>
  <c r="I18" i="17"/>
  <c r="J19" i="11"/>
  <c r="J20" i="11" s="1"/>
  <c r="I63" i="10"/>
  <c r="I40" i="10"/>
  <c r="I29" i="10"/>
  <c r="I22" i="2"/>
  <c r="I23" i="2" s="1"/>
  <c r="I21" i="2"/>
  <c r="G122" i="24"/>
  <c r="D8" i="24"/>
  <c r="I49" i="23"/>
  <c r="E57" i="23"/>
  <c r="I21" i="23"/>
  <c r="I22" i="18"/>
  <c r="I95" i="10"/>
  <c r="G96" i="10"/>
  <c r="H27" i="6"/>
  <c r="E42" i="29"/>
  <c r="H98" i="1"/>
  <c r="I35" i="23"/>
  <c r="I94" i="24"/>
  <c r="D15" i="33"/>
  <c r="E30" i="12"/>
  <c r="F96" i="10"/>
  <c r="I28" i="23"/>
  <c r="I42" i="23"/>
  <c r="I62" i="24"/>
  <c r="I83" i="24"/>
  <c r="E20" i="33"/>
  <c r="I30" i="17"/>
  <c r="D8" i="17"/>
  <c r="C21" i="19"/>
  <c r="L21" i="19"/>
  <c r="E23" i="33"/>
  <c r="I30" i="21"/>
  <c r="D8" i="21"/>
  <c r="C24" i="19"/>
  <c r="L24" i="19"/>
  <c r="E45" i="20"/>
  <c r="G27" i="6"/>
  <c r="G24" i="10"/>
  <c r="G20" i="13"/>
  <c r="D8" i="13"/>
  <c r="C17" i="19"/>
  <c r="L17" i="19"/>
  <c r="E27" i="6"/>
  <c r="C11" i="19"/>
  <c r="L11" i="19" s="1"/>
  <c r="E79" i="27"/>
  <c r="I21" i="25"/>
  <c r="E30" i="28"/>
  <c r="D8" i="28"/>
  <c r="C31" i="19" s="1"/>
  <c r="L31" i="19" s="1"/>
  <c r="I94" i="10"/>
  <c r="I96" i="10"/>
  <c r="I101" i="24"/>
  <c r="G99" i="1"/>
  <c r="J98" i="1"/>
  <c r="J97" i="1"/>
  <c r="J99" i="1"/>
  <c r="H99" i="1"/>
  <c r="I99" i="1"/>
  <c r="H97" i="1"/>
  <c r="G97" i="1"/>
  <c r="I97" i="1"/>
  <c r="I24" i="24"/>
  <c r="G42" i="29"/>
  <c r="F42" i="22"/>
  <c r="K19" i="15"/>
  <c r="G98" i="1"/>
  <c r="L28" i="19"/>
  <c r="C27" i="19"/>
  <c r="L27" i="19"/>
  <c r="F27" i="6"/>
  <c r="E96" i="10"/>
  <c r="C14" i="19"/>
  <c r="L14" i="19" s="1"/>
  <c r="J21" i="15"/>
  <c r="F24" i="33"/>
  <c r="G42" i="22"/>
  <c r="E24" i="33"/>
  <c r="I114" i="24"/>
  <c r="I98" i="1"/>
  <c r="F42" i="29"/>
  <c r="C32" i="19"/>
  <c r="L32" i="19"/>
  <c r="M45" i="12"/>
  <c r="M32" i="12"/>
  <c r="G52" i="23"/>
  <c r="G57" i="23"/>
  <c r="D8" i="23"/>
  <c r="C26" i="19"/>
  <c r="L26" i="19"/>
  <c r="D8" i="12"/>
  <c r="C16" i="19" s="1"/>
  <c r="L16" i="19" s="1"/>
  <c r="Z165" i="34" l="1"/>
  <c r="Y165" i="34"/>
  <c r="AB165" i="34"/>
  <c r="AA119" i="34"/>
  <c r="AA22" i="34"/>
  <c r="J43" i="21"/>
  <c r="F45" i="20"/>
  <c r="K20" i="15"/>
  <c r="K21" i="15" s="1"/>
  <c r="D8" i="15" s="1"/>
  <c r="C19" i="19" s="1"/>
  <c r="L19" i="19" s="1"/>
  <c r="G21" i="15"/>
  <c r="AA95" i="34"/>
  <c r="AH165" i="34"/>
  <c r="AA57" i="34"/>
  <c r="AJ95" i="34"/>
  <c r="AC75" i="34"/>
  <c r="AA134" i="34"/>
  <c r="AA127" i="34"/>
  <c r="AJ162" i="34"/>
  <c r="AJ22" i="34"/>
  <c r="AD134" i="34"/>
  <c r="AI134" i="34"/>
  <c r="AJ134" i="34" s="1"/>
  <c r="AC134" i="34"/>
  <c r="AI127" i="34"/>
  <c r="AJ127" i="34" s="1"/>
  <c r="AD127" i="34"/>
  <c r="AC127" i="34"/>
  <c r="AF119" i="34"/>
  <c r="AG119" i="34" s="1"/>
  <c r="AC119" i="34"/>
  <c r="AI119" i="34"/>
  <c r="AJ119" i="34" s="1"/>
  <c r="AD119" i="34"/>
  <c r="AD101" i="34"/>
  <c r="AA101" i="34"/>
  <c r="AF101" i="34"/>
  <c r="AG101" i="34" s="1"/>
  <c r="AI101" i="34"/>
  <c r="AJ101" i="34" s="1"/>
  <c r="AC101" i="34"/>
  <c r="AD95" i="34"/>
  <c r="AJ96" i="34"/>
  <c r="AC95" i="34"/>
  <c r="AI75" i="34"/>
  <c r="AJ75" i="34" s="1"/>
  <c r="AD75" i="34"/>
  <c r="AI57" i="34"/>
  <c r="AJ57" i="34" s="1"/>
  <c r="AD57" i="34"/>
  <c r="AC57" i="34"/>
  <c r="AJ61" i="34"/>
  <c r="AD22" i="34"/>
  <c r="AC22" i="34"/>
  <c r="AF9" i="34"/>
  <c r="AG9" i="34" s="1"/>
  <c r="AA9" i="34"/>
  <c r="AJ9" i="34"/>
  <c r="AC9" i="34"/>
  <c r="E5" i="33"/>
  <c r="G100" i="1" s="1"/>
  <c r="H5" i="33"/>
  <c r="J100" i="1" s="1"/>
  <c r="G5" i="33"/>
  <c r="I100" i="1" s="1"/>
  <c r="F5" i="33"/>
  <c r="H100" i="1" s="1"/>
  <c r="D8" i="1" s="1"/>
  <c r="AI165" i="34" l="1"/>
  <c r="AJ165" i="34" s="1"/>
  <c r="C6" i="19"/>
  <c r="L6" i="19" s="1"/>
  <c r="AD165" i="34"/>
  <c r="AF134" i="34"/>
  <c r="AG134" i="34" s="1"/>
  <c r="AF22" i="34"/>
  <c r="AG22" i="34" s="1"/>
  <c r="AC165" i="34"/>
  <c r="AA165" i="34"/>
  <c r="V165" i="34" l="1"/>
  <c r="AF165" i="34"/>
  <c r="AG165" i="34" s="1"/>
</calcChain>
</file>

<file path=xl/comments1.xml><?xml version="1.0" encoding="utf-8"?>
<comments xmlns="http://schemas.openxmlformats.org/spreadsheetml/2006/main">
  <authors>
    <author>IVAN DARIO RAMIREZ B</author>
  </authors>
  <commentList>
    <comment ref="K267" authorId="0" shapeId="0">
      <text>
        <r>
          <rPr>
            <b/>
            <sz val="9"/>
            <color indexed="81"/>
            <rFont val="Tahoma"/>
            <family val="2"/>
          </rPr>
          <t>IVAN DARIO RAMIREZ B:</t>
        </r>
        <r>
          <rPr>
            <sz val="9"/>
            <color indexed="81"/>
            <rFont val="Tahoma"/>
            <family val="2"/>
          </rPr>
          <t xml:space="preserve">
aprovecamiento de parques caso CAR</t>
        </r>
      </text>
    </comment>
    <comment ref="K279" authorId="0" shapeId="0">
      <text>
        <r>
          <rPr>
            <b/>
            <sz val="9"/>
            <color indexed="81"/>
            <rFont val="Tahoma"/>
            <family val="2"/>
          </rPr>
          <t>IVAN DARIO RAMIREZ B:</t>
        </r>
        <r>
          <rPr>
            <sz val="9"/>
            <color indexed="81"/>
            <rFont val="Tahoma"/>
            <family val="2"/>
          </rPr>
          <t>CAR CVC Arriendos</t>
        </r>
      </text>
    </comment>
    <comment ref="K570" authorId="0" shapeId="0">
      <text>
        <r>
          <rPr>
            <b/>
            <sz val="9"/>
            <color indexed="81"/>
            <rFont val="Tahoma"/>
            <family val="2"/>
          </rPr>
          <t>IVAN DARIO RAMIREZ B:</t>
        </r>
        <r>
          <rPr>
            <sz val="9"/>
            <color indexed="81"/>
            <rFont val="Tahoma"/>
            <family val="2"/>
          </rPr>
          <t xml:space="preserve">
A dónde se incluyen los convenios</t>
        </r>
      </text>
    </comment>
  </commentList>
</comments>
</file>

<file path=xl/sharedStrings.xml><?xml version="1.0" encoding="utf-8"?>
<sst xmlns="http://schemas.openxmlformats.org/spreadsheetml/2006/main" count="10877" uniqueCount="2864">
  <si>
    <r>
      <t>Porcentaje de avance en la formulación y/o ajuste de los Planes de Ordenación y Manejo de Cuencas (POMCAS), Planes de Manejo de Acuíferos (PMA) y Planes de Manejo de Microcuencas (PMM</t>
    </r>
    <r>
      <rPr>
        <b/>
        <sz val="9"/>
        <color rgb="FF000000"/>
        <rFont val="Calibri"/>
        <family val="2"/>
        <scheme val="minor"/>
      </rPr>
      <t>)</t>
    </r>
  </si>
  <si>
    <t>(Hoja metodológica versión 1,00)</t>
  </si>
  <si>
    <t>Metodología de cálculo</t>
  </si>
  <si>
    <t>Para su cálculo, se diligencia la siguiente información:</t>
  </si>
  <si>
    <t>Número de cuencas objeto de POMCA en la jurisdicción de la CAR según la zonificación hidrográfica:</t>
  </si>
  <si>
    <t>Número de cuencas objeto de POMCA priorizadas para el cuatrienio en la jurisdicción de la CAR:</t>
  </si>
  <si>
    <t>Datos generales de los POMCAS:</t>
  </si>
  <si>
    <t>Cuencas, acuíferos y microcuencas objeto de planes en la jurisdicción de la CAR</t>
  </si>
  <si>
    <t>Tipo de Plan (a)</t>
  </si>
  <si>
    <t>Código (b)</t>
  </si>
  <si>
    <t>Nombre de Cuenca, Microcuenca, Acuífero</t>
  </si>
  <si>
    <t>POMCA</t>
  </si>
  <si>
    <t>PMA</t>
  </si>
  <si>
    <t>PMM</t>
  </si>
  <si>
    <t>Utilice tantas líneas cuantas sean necesarias.</t>
  </si>
  <si>
    <r>
      <t>(a)</t>
    </r>
    <r>
      <rPr>
        <sz val="7"/>
        <color rgb="FF000000"/>
        <rFont val="Times New Roman"/>
        <family val="1"/>
      </rPr>
      <t xml:space="preserve">     </t>
    </r>
    <r>
      <rPr>
        <sz val="9"/>
        <color rgb="FF000000"/>
        <rFont val="Calibri"/>
        <family val="2"/>
      </rPr>
      <t>POMCA, PMA, PMM</t>
    </r>
  </si>
  <si>
    <r>
      <t>(b)</t>
    </r>
    <r>
      <rPr>
        <sz val="7"/>
        <color rgb="FF000000"/>
        <rFont val="Times New Roman"/>
        <family val="1"/>
      </rPr>
      <t xml:space="preserve">     </t>
    </r>
    <r>
      <rPr>
        <sz val="9"/>
        <color rgb="FF000000"/>
        <rFont val="Calibri"/>
        <family val="2"/>
      </rPr>
      <t>Si aplica</t>
    </r>
  </si>
  <si>
    <r>
      <t>(c)</t>
    </r>
    <r>
      <rPr>
        <sz val="7"/>
        <color rgb="FF000000"/>
        <rFont val="Times New Roman"/>
        <family val="1"/>
      </rPr>
      <t xml:space="preserve">     </t>
    </r>
    <r>
      <rPr>
        <sz val="9"/>
        <color rgb="FF000000"/>
        <rFont val="Calibri"/>
        <family val="2"/>
      </rPr>
      <t>Procesos formales previos, En Fase de Aprestamiento, Diagnóstico, En Fase de Prospectiva y Zonificación Ambiental, en Fase de Formulación y Aprobado. Si está aprobado, escriba el número del acto administrativo.</t>
    </r>
  </si>
  <si>
    <t>Meta anual de avance (%) en la formulación de cada plan</t>
  </si>
  <si>
    <t>N</t>
  </si>
  <si>
    <t>Año 1</t>
  </si>
  <si>
    <t>Año 2</t>
  </si>
  <si>
    <t>Año 3</t>
  </si>
  <si>
    <t>Año 4</t>
  </si>
  <si>
    <t>Utilice tantas líneas cuantas sean necesarias e indique las metas anuales teniendo como base la ponderación establecida para cada fase, hasta alcanzar el 100% con la aprobación del plan.</t>
  </si>
  <si>
    <t>Reporte de porcentaje de avance en la formulación de cada plan (*) (%)</t>
  </si>
  <si>
    <t>Código</t>
  </si>
  <si>
    <t>(*) Para el caso de los POMCA, el avance alcanza el 100% cuando ha sido aprobado a través del respectivo acto administrativo, pues de acuerdo con la Guía Técnica para la formulación de Planes de Ordenación y manejo de Cuencas Hidrográficas (Resolución 1907 de 2013), la fase de formulación concluye con la publicidad y aprobación del plan.</t>
  </si>
  <si>
    <t>Porcentaje de avance de la meta anual en la formulación de cada plan</t>
  </si>
  <si>
    <t>Porcentaje promedio de avance anual en la formulación de los planes</t>
  </si>
  <si>
    <t>Tipo de Plan</t>
  </si>
  <si>
    <t>Ponderación regional</t>
  </si>
  <si>
    <t>POMCAS</t>
  </si>
  <si>
    <r>
      <t xml:space="preserve">PAFP </t>
    </r>
    <r>
      <rPr>
        <vertAlign val="subscript"/>
        <sz val="9"/>
        <color rgb="FF000000"/>
        <rFont val="Calibri"/>
        <family val="2"/>
        <scheme val="minor"/>
      </rPr>
      <t>t</t>
    </r>
    <r>
      <rPr>
        <sz val="9"/>
        <color rgb="FF000000"/>
        <rFont val="Calibri"/>
        <family val="2"/>
        <scheme val="minor"/>
      </rPr>
      <t xml:space="preserve"> = Porcentaje de avance en la formulación y/o ajuste de los Planes de Ordenación y Manejo de Cuencas (POMCAS), Planes de Manejo de Acuíferos (PMA) y Planes de Manejo de Microcuencas (PMM)</t>
    </r>
  </si>
  <si>
    <t>Interpretación</t>
  </si>
  <si>
    <t>El indicador hace seguimiento a la función de planificación ambiental relacionada con el recurso hídrico a cargo de las corporaciones autónomas regionales. Cuanto más cercano a cien por ciento, mayor es el cumplimiento de las metas establecidas en la planificación de dicho recurso.</t>
  </si>
  <si>
    <t>Restricciones o Limitaciones</t>
  </si>
  <si>
    <t>Teniendo en cuenta que la formulación de los POMCAS, PMA y PMM que realizan las Corporaciones Autónomas Regionales y de Desarrollo Sostenible en el marco de sus competencias obedecen a procesos técnicos y sociales particulares de cada región, se pueden presentar situaciones de orden operativo, político y social que pueden afectar los cronogramas definidos para la formulación de dichos instrumentos de planificación.</t>
  </si>
  <si>
    <t>Responsable del reporte de las variables del indicador</t>
  </si>
  <si>
    <t>Entidad</t>
  </si>
  <si>
    <t>Dependencia</t>
  </si>
  <si>
    <t>Nombre del funcionario</t>
  </si>
  <si>
    <t>Cargo</t>
  </si>
  <si>
    <t>Correo electrónico</t>
  </si>
  <si>
    <t>Teléfono</t>
  </si>
  <si>
    <t>Dirección</t>
  </si>
  <si>
    <t>Responsable del cálculo del indicador</t>
  </si>
  <si>
    <t>Ministerio de Ambiente y Desarrollo Sostenible MADS</t>
  </si>
  <si>
    <t>Dirección de Ordenamiento Territorial y Coordinación del Sistema Ambiental – SINA</t>
  </si>
  <si>
    <t xml:space="preserve">Información sobre la Hoja Metodológica </t>
  </si>
  <si>
    <t>Fecha</t>
  </si>
  <si>
    <t>Versión</t>
  </si>
  <si>
    <t>Datos del autor o de quien ajustó la hoja metodológica</t>
  </si>
  <si>
    <t>Descripción de los ajustes</t>
  </si>
  <si>
    <r>
      <t>Hoja Metodológica de referencia:</t>
    </r>
    <r>
      <rPr>
        <sz val="9"/>
        <color rgb="FF000000"/>
        <rFont val="Calibri"/>
        <family val="2"/>
        <scheme val="minor"/>
      </rPr>
      <t xml:space="preserve"> MADS (2016). </t>
    </r>
    <r>
      <rPr>
        <i/>
        <sz val="9"/>
        <color rgb="FF000000"/>
        <rFont val="Calibri"/>
        <family val="2"/>
        <scheme val="minor"/>
      </rPr>
      <t>Hoja metodológica del Porcentaje de avance en la formulación de los Planes de Ordenación y Manejo de Cuencas (POMCAS), Planes de Manejo de Acuíferos (PMA) y Planes de Manejo de Microcuencas (PMM) (Versión 1.0).</t>
    </r>
    <r>
      <rPr>
        <sz val="9"/>
        <color rgb="FF000000"/>
        <rFont val="Calibri"/>
        <family val="2"/>
        <scheme val="minor"/>
      </rPr>
      <t xml:space="preserve"> Ministerio de Ambiente y Desarrollo Sostenible MADS, DGOAT-SINA y DRH.</t>
    </r>
  </si>
  <si>
    <t>Observaciones</t>
  </si>
  <si>
    <t>Descripción del Indicador</t>
  </si>
  <si>
    <t>Definición</t>
  </si>
  <si>
    <t>Es el porcentaje de avance en la formulación o ajuste de los Planes de Ordenación y Manejo de Cuencas (POMCAS), Planes de Manejo de Acuíferos (PMA) y Planes de Manejo de Microcuencas (PMM) priorizados por la Corporación.</t>
  </si>
  <si>
    <t>Pertinencia</t>
  </si>
  <si>
    <t>Finalidad / Propósito:</t>
  </si>
  <si>
    <t>El indicador mide el cumplimiento de las metas establecidas en relación con la formulación o ajuste de los Planes de Ordenación y Manejo de Cuencas (POMCAS), Planes de Manejo de Acuíferos (PMA) y Planes de Manejo de Microcuencas (PMM).</t>
  </si>
  <si>
    <t>Seguimiento a las metas del Plan Nacional de Desarrollo 2014-2018 (POMCAS formulados)</t>
  </si>
  <si>
    <t>Normatividad de soporte:</t>
  </si>
  <si>
    <t>Ley 99 de 1993.</t>
  </si>
  <si>
    <t>Decreto 1076 de 2015.</t>
  </si>
  <si>
    <t>Resolución 1907 de 2013.</t>
  </si>
  <si>
    <t>Resolución 509 de 2013.</t>
  </si>
  <si>
    <t>Documentación de Referencia:</t>
  </si>
  <si>
    <t>Política Nacional para la Gestión Integral del Recurso Hídrico</t>
  </si>
  <si>
    <t>Plan Nacional de Desarrollo 2014-2018</t>
  </si>
  <si>
    <t>Guía Técnica para la formulación de Planes de Ordenación y manejo de Cuencas Hidrográficas.</t>
  </si>
  <si>
    <t>Metas / Estándares</t>
  </si>
  <si>
    <t>Marco conceptual</t>
  </si>
  <si>
    <t>El Plan de Ordenación y manejo de Cuencas Hidrográficas (POMCA) es el instrumento a través del cual se realiza la planeación del uso coordinado del suelo, de las aguas, de la flora y la fauna; y el manejo de la cuenca, entendido como la ejecución de obras y tratamientos, en la perspectiva de mantener el equilibrio entre el aprovechamiento social y económico de tales recursos, y la conservación de la estructura físico -biótica de la cuenca y particularmente del recurso hídrico (Artículo 2.2.3.1.5.1 del Decreto 1076 de 2015).</t>
  </si>
  <si>
    <r>
      <t>Plan de Ordenación y Manejo de Cuenca (POMCA)</t>
    </r>
    <r>
      <rPr>
        <sz val="9"/>
        <color rgb="FF000000"/>
        <rFont val="Calibri"/>
        <family val="2"/>
        <scheme val="minor"/>
      </rPr>
      <t>:</t>
    </r>
  </si>
  <si>
    <t>Para la elaboración o ajuste de los POMCAS, las Corporaciones Autónomas Regionales y de Desarrollo Sostenible deberán desarrollar los siguientes procesos formales previos, las fases e hitos establecidos en la Resolución 1907 de 2013:</t>
  </si>
  <si>
    <r>
      <t>1.</t>
    </r>
    <r>
      <rPr>
        <sz val="7"/>
        <color rgb="FF000000"/>
        <rFont val="Times New Roman"/>
        <family val="1"/>
      </rPr>
      <t xml:space="preserve">       </t>
    </r>
    <r>
      <rPr>
        <sz val="9"/>
        <color rgb="FF000000"/>
        <rFont val="Calibri"/>
        <family val="2"/>
        <scheme val="minor"/>
      </rPr>
      <t>Procesos formales previos (Priorización de Cuencas, Conformación o Reconformación de Comisiones Conjuntas, Declaratoria de Cuencas en Ordenación)</t>
    </r>
  </si>
  <si>
    <r>
      <t>2.</t>
    </r>
    <r>
      <rPr>
        <sz val="7"/>
        <color rgb="FF000000"/>
        <rFont val="Times New Roman"/>
        <family val="1"/>
      </rPr>
      <t xml:space="preserve">       </t>
    </r>
    <r>
      <rPr>
        <sz val="9"/>
        <color rgb="FF000000"/>
        <rFont val="Calibri"/>
        <family val="2"/>
        <scheme val="minor"/>
      </rPr>
      <t>Fase de Aprestamiento</t>
    </r>
  </si>
  <si>
    <r>
      <t>3.</t>
    </r>
    <r>
      <rPr>
        <sz val="7"/>
        <color rgb="FF000000"/>
        <rFont val="Times New Roman"/>
        <family val="1"/>
      </rPr>
      <t xml:space="preserve">       </t>
    </r>
    <r>
      <rPr>
        <sz val="9"/>
        <color rgb="FF000000"/>
        <rFont val="Calibri"/>
        <family val="2"/>
        <scheme val="minor"/>
      </rPr>
      <t>Fase Diagnóstico</t>
    </r>
  </si>
  <si>
    <r>
      <t>4.</t>
    </r>
    <r>
      <rPr>
        <sz val="7"/>
        <color rgb="FF000000"/>
        <rFont val="Times New Roman"/>
        <family val="1"/>
      </rPr>
      <t xml:space="preserve">       </t>
    </r>
    <r>
      <rPr>
        <sz val="9"/>
        <color rgb="FF000000"/>
        <rFont val="Calibri"/>
        <family val="2"/>
        <scheme val="minor"/>
      </rPr>
      <t>Fase de Prospectiva y Zonificación Ambiental</t>
    </r>
  </si>
  <si>
    <r>
      <t>5.</t>
    </r>
    <r>
      <rPr>
        <sz val="7"/>
        <color rgb="FF000000"/>
        <rFont val="Times New Roman"/>
        <family val="1"/>
      </rPr>
      <t xml:space="preserve">       </t>
    </r>
    <r>
      <rPr>
        <sz val="9"/>
        <color rgb="FF000000"/>
        <rFont val="Calibri"/>
        <family val="2"/>
        <scheme val="minor"/>
      </rPr>
      <t>Fase de Formulación</t>
    </r>
  </si>
  <si>
    <r>
      <t>Plan de Manejo de Acuíferos (PMA)</t>
    </r>
    <r>
      <rPr>
        <sz val="9"/>
        <color rgb="FF000000"/>
        <rFont val="Calibri"/>
        <family val="2"/>
        <scheme val="minor"/>
      </rPr>
      <t>:</t>
    </r>
  </si>
  <si>
    <t>Para la elaboración o ajuste de PMA con base en el Decreto 1076 de 2015 (Dto 1640 de 2012), las Corporaciones Autónomas Regionales y de Desarrollo Sostenible deberán desarrollar las siguientes fases:</t>
  </si>
  <si>
    <r>
      <t>1.</t>
    </r>
    <r>
      <rPr>
        <sz val="7"/>
        <color rgb="FF000000"/>
        <rFont val="Times New Roman"/>
        <family val="1"/>
      </rPr>
      <t xml:space="preserve">       </t>
    </r>
    <r>
      <rPr>
        <sz val="9"/>
        <color rgb="FF000000"/>
        <rFont val="Calibri"/>
        <family val="2"/>
        <scheme val="minor"/>
      </rPr>
      <t>Fase de Aprestamiento</t>
    </r>
  </si>
  <si>
    <r>
      <t>2.</t>
    </r>
    <r>
      <rPr>
        <sz val="7"/>
        <color rgb="FF000000"/>
        <rFont val="Times New Roman"/>
        <family val="1"/>
      </rPr>
      <t xml:space="preserve">       </t>
    </r>
    <r>
      <rPr>
        <sz val="9"/>
        <color rgb="FF000000"/>
        <rFont val="Calibri"/>
        <family val="2"/>
        <scheme val="minor"/>
      </rPr>
      <t>Fase Diagnóstico</t>
    </r>
  </si>
  <si>
    <r>
      <t>3.</t>
    </r>
    <r>
      <rPr>
        <sz val="7"/>
        <color rgb="FF000000"/>
        <rFont val="Times New Roman"/>
        <family val="1"/>
      </rPr>
      <t xml:space="preserve">       </t>
    </r>
    <r>
      <rPr>
        <sz val="9"/>
        <color rgb="FF000000"/>
        <rFont val="Calibri"/>
        <family val="2"/>
        <scheme val="minor"/>
      </rPr>
      <t>Fase de Formulación</t>
    </r>
  </si>
  <si>
    <r>
      <t>Plan de Manejo de Microcuencas (PMM)</t>
    </r>
    <r>
      <rPr>
        <sz val="9"/>
        <color rgb="FF000000"/>
        <rFont val="Calibri"/>
        <family val="2"/>
        <scheme val="minor"/>
      </rPr>
      <t>:</t>
    </r>
  </si>
  <si>
    <t>Para la elaboración o ajuste de PMM con base en el Decreto 1076 de 2015 (Dto 1640 de 2012), las Corporaciones Autónomas Regionales y de Desarrollo Sostenible deberán desarrollar las siguientes fases:</t>
  </si>
  <si>
    <r>
      <t>3.</t>
    </r>
    <r>
      <rPr>
        <i/>
        <sz val="7"/>
        <color rgb="FF000000"/>
        <rFont val="Times New Roman"/>
        <family val="1"/>
      </rPr>
      <t xml:space="preserve">       </t>
    </r>
    <r>
      <rPr>
        <sz val="9"/>
        <color rgb="FF000000"/>
        <rFont val="Calibri"/>
        <family val="2"/>
        <scheme val="minor"/>
      </rPr>
      <t>Fase de Formulación</t>
    </r>
  </si>
  <si>
    <t>Fórmula de cálculo</t>
  </si>
  <si>
    <t>Donde:</t>
  </si>
  <si>
    <r>
      <t xml:space="preserve">PAFP </t>
    </r>
    <r>
      <rPr>
        <vertAlign val="subscript"/>
        <sz val="9"/>
        <color rgb="FF000000"/>
        <rFont val="Calibri"/>
        <family val="2"/>
        <scheme val="minor"/>
      </rPr>
      <t>t</t>
    </r>
    <r>
      <rPr>
        <sz val="9"/>
        <color rgb="FF000000"/>
        <rFont val="Calibri"/>
        <family val="2"/>
        <scheme val="minor"/>
      </rPr>
      <t xml:space="preserve"> = Porcentaje de avance en la formulación de los Planes de Ordenación y Manejo de Cuencas (POMCAS), Planes de Manejo de Acuíferos (PMA) y Planes de Manejo de Microcuencas (PMM), en el tiempo t.</t>
    </r>
  </si>
  <si>
    <r>
      <t xml:space="preserve">PPAPOMCAS </t>
    </r>
    <r>
      <rPr>
        <vertAlign val="subscript"/>
        <sz val="9"/>
        <color rgb="FF000000"/>
        <rFont val="Calibri"/>
        <family val="2"/>
        <scheme val="minor"/>
      </rPr>
      <t>t</t>
    </r>
    <r>
      <rPr>
        <sz val="9"/>
        <color rgb="FF000000"/>
        <rFont val="Calibri"/>
        <family val="2"/>
        <scheme val="minor"/>
      </rPr>
      <t xml:space="preserve"> = Porcentaje promedio de avance en la formulación de los Planes de Ordenación y Manejo de Cuencas (POMCAS), en el tiempo t.</t>
    </r>
  </si>
  <si>
    <r>
      <t xml:space="preserve">PPAPMA </t>
    </r>
    <r>
      <rPr>
        <vertAlign val="subscript"/>
        <sz val="9"/>
        <color rgb="FF000000"/>
        <rFont val="Calibri"/>
        <family val="2"/>
        <scheme val="minor"/>
      </rPr>
      <t>t</t>
    </r>
    <r>
      <rPr>
        <sz val="9"/>
        <color rgb="FF000000"/>
        <rFont val="Calibri"/>
        <family val="2"/>
        <scheme val="minor"/>
      </rPr>
      <t xml:space="preserve"> = Porcentaje promedio de avance en la formulación de los Planes de Manejo de Acuíferos (PMA), en el tiempo t.</t>
    </r>
  </si>
  <si>
    <r>
      <t xml:space="preserve">PPAPMM </t>
    </r>
    <r>
      <rPr>
        <vertAlign val="subscript"/>
        <sz val="9"/>
        <color rgb="FF000000"/>
        <rFont val="Calibri"/>
        <family val="2"/>
        <scheme val="minor"/>
      </rPr>
      <t>t</t>
    </r>
    <r>
      <rPr>
        <sz val="9"/>
        <color rgb="FF000000"/>
        <rFont val="Calibri"/>
        <family val="2"/>
        <scheme val="minor"/>
      </rPr>
      <t xml:space="preserve"> = Porcentaje promedio de avance en la formulación de los Planes de Microcuencas (PMM), en el tiempo t.</t>
    </r>
  </si>
  <si>
    <t>a = ponderador de POMCAS</t>
  </si>
  <si>
    <t>b = ponderador de PMA</t>
  </si>
  <si>
    <t>c = ponderador de PMM</t>
  </si>
  <si>
    <t>a + b + c = 1</t>
  </si>
  <si>
    <t>Los ponderadores de POMCAS, PMA y PMM serán definidos por cada CAR teniendo en cuenta las metas de los diferentes tipos de planes y las condiciones particulares regionales.</t>
  </si>
  <si>
    <t>Los ponderadores de las fases de POMCAS, PMA y PMM en el cuatrienio son los siguientes:</t>
  </si>
  <si>
    <r>
      <t>Plan de Ordenación y Manejo de Cuenca (POMCA)</t>
    </r>
    <r>
      <rPr>
        <sz val="9"/>
        <color rgb="FF000000"/>
        <rFont val="Calibri"/>
        <family val="2"/>
        <scheme val="minor"/>
      </rPr>
      <t xml:space="preserve">: </t>
    </r>
  </si>
  <si>
    <t>Fase</t>
  </si>
  <si>
    <t>Ponderación fase</t>
  </si>
  <si>
    <t>Ponderación acumulada</t>
  </si>
  <si>
    <r>
      <t>1.</t>
    </r>
    <r>
      <rPr>
        <sz val="7"/>
        <color rgb="FF000000"/>
        <rFont val="Times New Roman"/>
        <family val="1"/>
      </rPr>
      <t xml:space="preserve"> </t>
    </r>
    <r>
      <rPr>
        <sz val="9"/>
        <color rgb="FF000000"/>
        <rFont val="Calibri"/>
        <family val="2"/>
        <scheme val="minor"/>
      </rPr>
      <t>Procesos formales previos</t>
    </r>
  </si>
  <si>
    <r>
      <t>2.</t>
    </r>
    <r>
      <rPr>
        <sz val="7"/>
        <color rgb="FF000000"/>
        <rFont val="Times New Roman"/>
        <family val="1"/>
      </rPr>
      <t xml:space="preserve"> </t>
    </r>
    <r>
      <rPr>
        <sz val="9"/>
        <color rgb="FF000000"/>
        <rFont val="Calibri"/>
        <family val="2"/>
        <scheme val="minor"/>
      </rPr>
      <t>Fase de Aprestamiento</t>
    </r>
  </si>
  <si>
    <r>
      <t>3.</t>
    </r>
    <r>
      <rPr>
        <sz val="7"/>
        <color rgb="FF000000"/>
        <rFont val="Times New Roman"/>
        <family val="1"/>
      </rPr>
      <t xml:space="preserve"> </t>
    </r>
    <r>
      <rPr>
        <sz val="9"/>
        <color rgb="FF000000"/>
        <rFont val="Calibri"/>
        <family val="2"/>
        <scheme val="minor"/>
      </rPr>
      <t>Fase Diagnóstico</t>
    </r>
  </si>
  <si>
    <r>
      <t>4.</t>
    </r>
    <r>
      <rPr>
        <sz val="7"/>
        <color rgb="FF000000"/>
        <rFont val="Times New Roman"/>
        <family val="1"/>
      </rPr>
      <t xml:space="preserve"> </t>
    </r>
    <r>
      <rPr>
        <sz val="9"/>
        <color rgb="FF000000"/>
        <rFont val="Calibri"/>
        <family val="2"/>
        <scheme val="minor"/>
      </rPr>
      <t>Fase de Prospectiva y Zonificación Ambiental</t>
    </r>
  </si>
  <si>
    <r>
      <t>5.</t>
    </r>
    <r>
      <rPr>
        <sz val="7"/>
        <color rgb="FF000000"/>
        <rFont val="Times New Roman"/>
        <family val="1"/>
      </rPr>
      <t xml:space="preserve"> </t>
    </r>
    <r>
      <rPr>
        <sz val="9"/>
        <color rgb="FF000000"/>
        <rFont val="Calibri"/>
        <family val="2"/>
        <scheme val="minor"/>
      </rPr>
      <t>Fase de Formulación</t>
    </r>
  </si>
  <si>
    <r>
      <t>1.</t>
    </r>
    <r>
      <rPr>
        <sz val="7"/>
        <color rgb="FF000000"/>
        <rFont val="Times New Roman"/>
        <family val="1"/>
      </rPr>
      <t xml:space="preserve">                </t>
    </r>
    <r>
      <rPr>
        <sz val="9"/>
        <color rgb="FF000000"/>
        <rFont val="Calibri"/>
        <family val="2"/>
        <scheme val="minor"/>
      </rPr>
      <t xml:space="preserve">Fase de Aprestamiento </t>
    </r>
  </si>
  <si>
    <r>
      <t>2.</t>
    </r>
    <r>
      <rPr>
        <sz val="7"/>
        <color rgb="FF000000"/>
        <rFont val="Times New Roman"/>
        <family val="1"/>
      </rPr>
      <t xml:space="preserve">                </t>
    </r>
    <r>
      <rPr>
        <sz val="9"/>
        <color rgb="FF000000"/>
        <rFont val="Calibri"/>
        <family val="2"/>
        <scheme val="minor"/>
      </rPr>
      <t>Fase Diagnóstico</t>
    </r>
  </si>
  <si>
    <r>
      <t>3.</t>
    </r>
    <r>
      <rPr>
        <sz val="7"/>
        <color rgb="FF000000"/>
        <rFont val="Times New Roman"/>
        <family val="1"/>
      </rPr>
      <t xml:space="preserve">                </t>
    </r>
    <r>
      <rPr>
        <sz val="9"/>
        <color rgb="FF000000"/>
        <rFont val="Calibri"/>
        <family val="2"/>
        <scheme val="minor"/>
      </rPr>
      <t>Fase de Formulación</t>
    </r>
  </si>
  <si>
    <r>
      <t>Plan de Manejo de Microcuencas</t>
    </r>
    <r>
      <rPr>
        <sz val="9"/>
        <color rgb="FF000000"/>
        <rFont val="Calibri"/>
        <family val="2"/>
        <scheme val="minor"/>
      </rPr>
      <t xml:space="preserve"> </t>
    </r>
  </si>
  <si>
    <r>
      <t>1.</t>
    </r>
    <r>
      <rPr>
        <sz val="7"/>
        <color rgb="FF000000"/>
        <rFont val="Times New Roman"/>
        <family val="1"/>
      </rPr>
      <t xml:space="preserve">                </t>
    </r>
    <r>
      <rPr>
        <sz val="9"/>
        <color rgb="FF000000"/>
        <rFont val="Calibri"/>
        <family val="2"/>
        <scheme val="minor"/>
      </rPr>
      <t>Fase de Aprestamiento</t>
    </r>
  </si>
  <si>
    <r>
      <t>Porcentaje de avance de la meta anual en la formulación de cada plan</t>
    </r>
    <r>
      <rPr>
        <sz val="9"/>
        <color rgb="FF000000"/>
        <rFont val="Calibri"/>
        <family val="2"/>
        <scheme val="minor"/>
      </rPr>
      <t xml:space="preserve"> (ejemplo: POMCA de Cuenca Río Frío)</t>
    </r>
  </si>
  <si>
    <t>Es resultado del cociente entre el avance en la formulación de cada plan y la meta anual en la formulación de un determinado plan, al cierre de cada vigencia.</t>
  </si>
  <si>
    <t xml:space="preserve"> * 100</t>
  </si>
  <si>
    <r>
      <t xml:space="preserve">PAMAP </t>
    </r>
    <r>
      <rPr>
        <vertAlign val="subscript"/>
        <sz val="9"/>
        <color rgb="FF000000"/>
        <rFont val="Calibri"/>
        <family val="2"/>
        <scheme val="minor"/>
      </rPr>
      <t>zt</t>
    </r>
    <r>
      <rPr>
        <sz val="9"/>
        <color rgb="FF000000"/>
        <rFont val="Calibri"/>
        <family val="2"/>
        <scheme val="minor"/>
      </rPr>
      <t xml:space="preserve"> = Porcentaje de avance de la meta anual del Plan z, en el tiempo t.</t>
    </r>
  </si>
  <si>
    <r>
      <t xml:space="preserve">PAFP </t>
    </r>
    <r>
      <rPr>
        <vertAlign val="subscript"/>
        <sz val="9"/>
        <color rgb="FF000000"/>
        <rFont val="Calibri"/>
        <family val="2"/>
        <scheme val="minor"/>
      </rPr>
      <t>zt</t>
    </r>
    <r>
      <rPr>
        <sz val="9"/>
        <color rgb="FF000000"/>
        <rFont val="Calibri"/>
        <family val="2"/>
        <scheme val="minor"/>
      </rPr>
      <t xml:space="preserve"> = Porcentaje de avance en la formulación del Plan z, en el tiempo t.</t>
    </r>
  </si>
  <si>
    <r>
      <t>MFP</t>
    </r>
    <r>
      <rPr>
        <vertAlign val="subscript"/>
        <sz val="9"/>
        <color rgb="FF000000"/>
        <rFont val="Calibri"/>
        <family val="2"/>
        <scheme val="minor"/>
      </rPr>
      <t xml:space="preserve"> zt</t>
    </r>
    <r>
      <rPr>
        <sz val="9"/>
        <color rgb="FF000000"/>
        <rFont val="Calibri"/>
        <family val="2"/>
        <scheme val="minor"/>
      </rPr>
      <t xml:space="preserve"> = Meta anual de avance (%) en la formulación del plan z, en el tiempo t.</t>
    </r>
  </si>
  <si>
    <r>
      <t xml:space="preserve">Porcentaje promedio de avance anual en la formulación de los planes </t>
    </r>
    <r>
      <rPr>
        <sz val="9"/>
        <color rgb="FF000000"/>
        <rFont val="Calibri"/>
        <family val="2"/>
        <scheme val="minor"/>
      </rPr>
      <t>(ejemplo: los POMCAS priorizados para el cuatrienio)</t>
    </r>
  </si>
  <si>
    <t>El cálculo del Porcentaje promedio de avance anual en la formulación de los planes se obtiene de la siguiente manera:</t>
  </si>
  <si>
    <r>
      <t xml:space="preserve">PPAP </t>
    </r>
    <r>
      <rPr>
        <vertAlign val="subscript"/>
        <sz val="9"/>
        <color rgb="FF000000"/>
        <rFont val="Calibri"/>
        <family val="2"/>
        <scheme val="minor"/>
      </rPr>
      <t>it</t>
    </r>
    <r>
      <rPr>
        <sz val="9"/>
        <color rgb="FF000000"/>
        <rFont val="Calibri"/>
        <family val="2"/>
        <scheme val="minor"/>
      </rPr>
      <t xml:space="preserve"> = Porcentaje promedio de avance anual en la formulación de los planes i, en el tiempo t.</t>
    </r>
  </si>
  <si>
    <r>
      <t xml:space="preserve">PAMAP </t>
    </r>
    <r>
      <rPr>
        <vertAlign val="subscript"/>
        <sz val="9"/>
        <color rgb="FF000000"/>
        <rFont val="Calibri"/>
        <family val="2"/>
        <scheme val="minor"/>
      </rPr>
      <t>zt</t>
    </r>
    <r>
      <rPr>
        <sz val="9"/>
        <color rgb="FF000000"/>
        <rFont val="Calibri"/>
        <family val="2"/>
        <scheme val="minor"/>
      </rPr>
      <t xml:space="preserve"> = Porcentaje de avance de la meta anual en la formulación del Plan z, en el tiempo t.</t>
    </r>
  </si>
  <si>
    <r>
      <t xml:space="preserve">N </t>
    </r>
    <r>
      <rPr>
        <vertAlign val="subscript"/>
        <sz val="9"/>
        <color rgb="FF000000"/>
        <rFont val="Calibri"/>
        <family val="2"/>
        <scheme val="minor"/>
      </rPr>
      <t>t</t>
    </r>
    <r>
      <rPr>
        <sz val="9"/>
        <color rgb="FF000000"/>
        <rFont val="Calibri"/>
        <family val="2"/>
        <scheme val="minor"/>
      </rPr>
      <t xml:space="preserve"> = número total de planes en el tiempo t</t>
    </r>
  </si>
  <si>
    <r>
      <t xml:space="preserve">i = </t>
    </r>
    <r>
      <rPr>
        <sz val="9"/>
        <color rgb="FF000000"/>
        <rFont val="Calibri"/>
        <family val="2"/>
        <scheme val="minor"/>
      </rPr>
      <t>Planes de Ordenación y Manejo de Cuencas (POMCAS), Planes de Manejo de Acuíferos (PMA) y Planes de Manejo de Microcuencas (PMM)</t>
    </r>
    <r>
      <rPr>
        <i/>
        <sz val="9"/>
        <color rgb="FF000000"/>
        <rFont val="Calibri"/>
        <family val="2"/>
        <scheme val="minor"/>
      </rPr>
      <t xml:space="preserve"> </t>
    </r>
  </si>
  <si>
    <t>Datos reportados por la Corporación</t>
  </si>
  <si>
    <t>Datos establecidos por el MADS</t>
  </si>
  <si>
    <t>Datos calculados por el sistema</t>
  </si>
  <si>
    <t>Porcentaje de cuerpos de agua con planes de ordenamiento del recurso hídrico (PORH) adoptados</t>
  </si>
  <si>
    <t>Es la relación entre el número de cuerpos de agua con planes de ordenamiento del recurso hídrico (PORH) adoptados y la meta de cuerpos de agua priorizados para la adopción de dichos planes por parte de la autoridad ambiental.</t>
  </si>
  <si>
    <t>El indicador mide el cumplimiento de las metas que la autoridad ambiental se ha propuesto alcanzar en relación con el número de cuerpos de agua con planes de ordenamiento del recurso hídrico (PORH) adoptados.</t>
  </si>
  <si>
    <t>Normatividad relacionada:</t>
  </si>
  <si>
    <t>Decreto Ley 2811/74, Decreto-Ley 1875 de 1979</t>
  </si>
  <si>
    <t>Ley 99 de 1993. Ley Marco del Medio Ambiente.</t>
  </si>
  <si>
    <t>Decreto 1076 de 2015,</t>
  </si>
  <si>
    <t>Resolución 509 de 2013. Define los lineamientos para la conformación de los Consejos de Cuenca y su participación en las fases del plan de ordenación y manejo de la cuenca</t>
  </si>
  <si>
    <t>Resolución 1907 de 2013. Expide la Guía técnica para la formulación de los planes de ordenación y manejo de cuencas hidrográficas.</t>
  </si>
  <si>
    <t>Resolución 1207 de 2014. Adopta disposiciones relacionadas con el uso de aguas residuales tratadas.</t>
  </si>
  <si>
    <t>Documentación de referencia:</t>
  </si>
  <si>
    <t>Política Nacional de Gestión Integral del Recurso Hídrico – PNGIRH.</t>
  </si>
  <si>
    <t>El Plan de Ordenamiento del Recurso Hídrico- PORH es el instrumento de planificación que se rige por lo dispuesto en el Decreto 1076 de 2015.</t>
  </si>
  <si>
    <r>
      <t xml:space="preserve">PPORHA </t>
    </r>
    <r>
      <rPr>
        <vertAlign val="subscript"/>
        <sz val="9"/>
        <color rgb="FF000000"/>
        <rFont val="Calibri"/>
        <family val="2"/>
        <scheme val="minor"/>
      </rPr>
      <t>t</t>
    </r>
    <r>
      <rPr>
        <sz val="9"/>
        <color rgb="FF000000"/>
        <rFont val="Calibri"/>
        <family val="2"/>
        <scheme val="minor"/>
      </rPr>
      <t xml:space="preserve"> = Porcentaje de cuerpos de agua con planes de ordenamiento del recurso hídrico (PORH) adoptados, en el tiempo t.</t>
    </r>
  </si>
  <si>
    <r>
      <t xml:space="preserve">PORHA </t>
    </r>
    <r>
      <rPr>
        <vertAlign val="subscript"/>
        <sz val="9"/>
        <color rgb="FF000000"/>
        <rFont val="Calibri"/>
        <family val="2"/>
        <scheme val="minor"/>
      </rPr>
      <t>t</t>
    </r>
    <r>
      <rPr>
        <sz val="9"/>
        <color rgb="FF000000"/>
        <rFont val="Calibri"/>
        <family val="2"/>
        <scheme val="minor"/>
      </rPr>
      <t xml:space="preserve"> = Número de Cuerpos de agua con planes de ordenamiento del recurso hídrico adoptados, en el tiempo t.</t>
    </r>
  </si>
  <si>
    <r>
      <t xml:space="preserve">MPORHA </t>
    </r>
    <r>
      <rPr>
        <vertAlign val="subscript"/>
        <sz val="9"/>
        <color rgb="FF000000"/>
        <rFont val="Calibri"/>
        <family val="2"/>
        <scheme val="minor"/>
      </rPr>
      <t>t</t>
    </r>
    <r>
      <rPr>
        <sz val="9"/>
        <color rgb="FF000000"/>
        <rFont val="Calibri"/>
        <family val="2"/>
        <scheme val="minor"/>
      </rPr>
      <t xml:space="preserve"> = Meta de Cuerpos de agua con plan de ordenamiento del recurso hídrico adoptados, en el tiempo t.</t>
    </r>
  </si>
  <si>
    <t>La meta de número de cuerpos de agua con planes de ordenamiento del recurso hídrico adoptados es establecida en el Plan de Acción de la Corporación.</t>
  </si>
  <si>
    <t>Número total de cuerpos de agua sujeto de reglamentación de planes de ordenamiento del recurso hídrico (PORH):</t>
  </si>
  <si>
    <t>Número total de Cuerpos de agua con plan de ordenamiento del recurso hídrico (PORH) priorizados por la Corporación para su adopción durante el cuatrienio:</t>
  </si>
  <si>
    <t>Variable</t>
  </si>
  <si>
    <t>Total</t>
  </si>
  <si>
    <t>A</t>
  </si>
  <si>
    <t>Meta de cuerpos de agua con planes de ordenamiento del recurso hídrico (PORH) adoptados MPORHA</t>
  </si>
  <si>
    <t>B</t>
  </si>
  <si>
    <t>Número de cuerpos de agua con planes de ordenamiento del recurso hídrico adoptados (PORHA)</t>
  </si>
  <si>
    <t>C</t>
  </si>
  <si>
    <t>Porcentaje de Cuerpos de agua con planes de ordenamiento del recurso hídrico adoptados (PPORHA) (C = B / A)</t>
  </si>
  <si>
    <t>Cuanto más cercano a cien por ciento, mayor es el cumplimiento de las metas que la autoridad ambiental se ha propuesto alcanzar en relación con el número de cuerpos de agua con planes de ordenamiento del recurso hídrico (PORH) adoptados.</t>
  </si>
  <si>
    <t>Se pueden presentar situaciones de orden operativo, político y social que pueden afectar la ejecución de los presupuestos y el cumplimiento de los cronogramas definidos en el Plan de Acción de la Corporación.</t>
  </si>
  <si>
    <t>Dirección de Ordenamiento Territorial y Coordinación del Sistema Ambiental - SINA</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</si>
  <si>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Cuerpos de agua con planes de ordenamiento del recurso hídrico (PORH) adoptados (Versión 1.0).</t>
    </r>
    <r>
      <rPr>
        <sz val="9"/>
        <color rgb="FF000000"/>
        <rFont val="Calibri"/>
        <family val="2"/>
        <scheme val="minor"/>
      </rPr>
      <t xml:space="preserve"> Ministerio de Ambiente y Desarrollo Sostenible, DGOAT-SINA y DRH.</t>
    </r>
  </si>
  <si>
    <t>Porcentaje de Planes de Saneamiento y Manejo de Vertimientos (PSMV) con seguimiento</t>
  </si>
  <si>
    <t>Es la relación entre el número de Planes de Saneamiento y Manejo de Vertimientos (PSMV) con seguimiento con respecto a la meta de seguimiento de dichos planes por parte de la autoridad ambiental.</t>
  </si>
  <si>
    <t>El indicador mide el cumplimiento de las metas que la autoridad ambiental se ha propuesto alcanzar en relación con el seguimiento a los Planes de Saneamiento y Manejo de Vertimientos (PSMV).</t>
  </si>
  <si>
    <t>Decreto 1076 de 2015</t>
  </si>
  <si>
    <t>Resolución SSPD 20151300054195 de 2015</t>
  </si>
  <si>
    <t>Resolución 1433 de 2004 del MAVDT</t>
  </si>
  <si>
    <t>Resolución 2145 de 2005 de MAVDT</t>
  </si>
  <si>
    <t>El prestador del servicio de alcantarillado como usuario del recurso hídrico, deberá dar cumplimiento a la norma de vertimiento vigente y contar con el respectivo permiso de vertimiento o con el Plan de Saneamiento y Manejo de Vertimientos – PSMV reglamentado por la Resolución 1433 de 2004 del Ministerio de Ambiente y Desarrollo Sostenible.</t>
  </si>
  <si>
    <t>Por su parte, las autoridades ambientales deberán realizar el seguimiento, control y verificación del cumplimiento de lo dispuesto en los permisos de vertimiento, los Planes de Cumplimiento y Planes de Saneamiento y Manejo de Vertimientos, y efectuarán inspecciones periódicas a todos los usuarios.</t>
  </si>
  <si>
    <t>El incumplimiento de los términos, condiciones y obligaciones previstos en el permiso de vertimiento, Plan de Cumplimiento o Plan de Saneamiento y Manejo de Vertimientos, dará lugar a la imposición de las medidas preventivas y sancionatorias, siguiendo el procedimiento previsto en la Ley 1333 de 2009 o la norma que la adicione, modifique o sustituya.</t>
  </si>
  <si>
    <r>
      <t xml:space="preserve">PPSMVCS </t>
    </r>
    <r>
      <rPr>
        <vertAlign val="subscript"/>
        <sz val="9"/>
        <color rgb="FF000000"/>
        <rFont val="Calibri"/>
        <family val="2"/>
        <scheme val="minor"/>
      </rPr>
      <t>t</t>
    </r>
    <r>
      <rPr>
        <sz val="9"/>
        <color rgb="FF000000"/>
        <rFont val="Calibri"/>
        <family val="2"/>
        <scheme val="minor"/>
      </rPr>
      <t xml:space="preserve"> = Porcentaje de Planes de Saneamiento y Manejo de Vertimientos (PSMV) con seguimiento, en el tiempo t.</t>
    </r>
  </si>
  <si>
    <r>
      <t xml:space="preserve">PSMVCS </t>
    </r>
    <r>
      <rPr>
        <vertAlign val="subscript"/>
        <sz val="9"/>
        <color rgb="FF000000"/>
        <rFont val="Calibri"/>
        <family val="2"/>
        <scheme val="minor"/>
      </rPr>
      <t>t</t>
    </r>
    <r>
      <rPr>
        <sz val="9"/>
        <color rgb="FF000000"/>
        <rFont val="Calibri"/>
        <family val="2"/>
        <scheme val="minor"/>
      </rPr>
      <t xml:space="preserve"> = Número de Planes de Saneamiento y Manejo de Vertimientos con seguimiento, en el tiempo t.</t>
    </r>
  </si>
  <si>
    <r>
      <t xml:space="preserve">MPSMVCS </t>
    </r>
    <r>
      <rPr>
        <vertAlign val="subscript"/>
        <sz val="9"/>
        <color rgb="FF000000"/>
        <rFont val="Calibri"/>
        <family val="2"/>
        <scheme val="minor"/>
      </rPr>
      <t>t</t>
    </r>
    <r>
      <rPr>
        <sz val="9"/>
        <color rgb="FF000000"/>
        <rFont val="Calibri"/>
        <family val="2"/>
        <scheme val="minor"/>
      </rPr>
      <t xml:space="preserve"> = Meta de Planes de Saneamiento y Manejo de Vertimientos con seguimiento, en el tiempo t.</t>
    </r>
  </si>
  <si>
    <t>La meta de número de Planes de Saneamiento y Manejo de Vertimientos sujetos a seguimiento es establecida en el Plan de Acción de la Corporación.</t>
  </si>
  <si>
    <t>Número total de Planes de Saneamiento y Manejo de Vertimientos (PSMV) aprobados por la Corporación:</t>
  </si>
  <si>
    <t>Número total de Planes de Saneamiento y Manejo de Vertimientos (PSMV) priorizados por la Corporación para hacer seguimiento en el cuatrienio:</t>
  </si>
  <si>
    <t>Meta de Planes de Saneamiento y Manejo de Vertimientos (PSMV) con seguimiento MPSMVCS</t>
  </si>
  <si>
    <t>Número de Planes de Saneamiento y Manejo de Vertimientos con seguimiento (PSMVCS)</t>
  </si>
  <si>
    <t>Porcentaje de Planes de Saneamiento y Manejo de Vertimientos con seguimiento (PPSMVCS) (C = B / A)</t>
  </si>
  <si>
    <t>Cuanto más cercano a cien por ciento, mayor es el cumplimiento de las metas que la autoridad ambiental se ha propuesto alcanzar en relación con el seguimiento a los Planes de Saneamiento y Manejo de Vertimientos (PSMV)</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</si>
  <si>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Planes de Saneamiento y Manejo de Vertimientos (PSMV) con seguimiento (Versión 1.0).</t>
    </r>
    <r>
      <rPr>
        <sz val="9"/>
        <color rgb="FF000000"/>
        <rFont val="Calibri"/>
        <family val="2"/>
        <scheme val="minor"/>
      </rPr>
      <t xml:space="preserve"> Ministerio de Ambiente y Desarrollo Sostenible, DGOAT-SINA y DRH.</t>
    </r>
  </si>
  <si>
    <t>Porcentaje de cuerpos de agua con reglamentación del uso de las aguas</t>
  </si>
  <si>
    <t>Es la relación entre el número de cuerpos de agua con reglamentación del uso de las aguas y la meta de cuerpos de agua a ser reglamentados en su uso de las aguas por parte de la autoridad ambiental.</t>
  </si>
  <si>
    <t>El indicador mide el cumplimiento de las metas que la autoridad ambiental se ha propuesto alcanzar en relación con el número de cuerpos de agua con reglamentación del uso de las aguas.</t>
  </si>
  <si>
    <t>La reglamentación del uso de las aguas es un instrumento que busca distribuir adecuadamente el agua en las corrientes hídricas, establecer obras de captación y conducción para el uso racional del recurso hídrico, legalizar el uso del agua, incentivar un manejo responsable del caudal otorgado y un uso eficiente del recurso.</t>
  </si>
  <si>
    <t>Así mismo el decreto 1076 de 2015, precisa que: “en todo caso, el Plan de Ordenamiento del Recurso Hídrico deberá definir la conveniencia de adelantar la reglamentación del uso de las aguas, de conformidad con lo establecido en el artículo 2.2.3.2.13.2 del presente Decreto o la norma que lo modifique o sustituya, y la reglamentación de vertimientos según lo dispuesto en el presente decreto o de administrar el cuerpo de agua a través de concesiones de agua y permisos de vertimiento. Así mismo, dará lugar al ajuste de la reglamentación del uso de las aguas, de la reglamentación de vertimientos, de las concesiones, de los permisos de vertimiento, de los planes de cumplimiento y de los planes de saneamiento y manejo de vertimientos y de las metas de reducción, según el caso.”</t>
  </si>
  <si>
    <t>De lo anterior se concluye que adelantar los procedimientos mencionados obedecerá a los resultados de los análisis elaborados en el PORH.</t>
  </si>
  <si>
    <r>
      <t xml:space="preserve">PRUA </t>
    </r>
    <r>
      <rPr>
        <vertAlign val="subscript"/>
        <sz val="9"/>
        <color rgb="FF000000"/>
        <rFont val="Calibri"/>
        <family val="2"/>
        <scheme val="minor"/>
      </rPr>
      <t>t</t>
    </r>
    <r>
      <rPr>
        <sz val="9"/>
        <color rgb="FF000000"/>
        <rFont val="Calibri"/>
        <family val="2"/>
        <scheme val="minor"/>
      </rPr>
      <t xml:space="preserve"> = Porcentaje de cuerpos de agua con reglamentación del uso de las aguas, en el tiempo t.</t>
    </r>
  </si>
  <si>
    <r>
      <t xml:space="preserve">RUA </t>
    </r>
    <r>
      <rPr>
        <vertAlign val="subscript"/>
        <sz val="9"/>
        <color rgb="FF000000"/>
        <rFont val="Calibri"/>
        <family val="2"/>
        <scheme val="minor"/>
      </rPr>
      <t>t</t>
    </r>
    <r>
      <rPr>
        <sz val="9"/>
        <color rgb="FF000000"/>
        <rFont val="Calibri"/>
        <family val="2"/>
        <scheme val="minor"/>
      </rPr>
      <t xml:space="preserve"> = Número de cuerpos de agua con reglamentación del uso de las aguas, en el tiempo t.</t>
    </r>
  </si>
  <si>
    <r>
      <t xml:space="preserve">MRUA </t>
    </r>
    <r>
      <rPr>
        <vertAlign val="subscript"/>
        <sz val="9"/>
        <color rgb="FF000000"/>
        <rFont val="Calibri"/>
        <family val="2"/>
        <scheme val="minor"/>
      </rPr>
      <t>t</t>
    </r>
    <r>
      <rPr>
        <sz val="9"/>
        <color rgb="FF000000"/>
        <rFont val="Calibri"/>
        <family val="2"/>
        <scheme val="minor"/>
      </rPr>
      <t xml:space="preserve"> = Meta de número de cuerpos de agua con reglamentación del uso de las aguas, en el tiempo t.</t>
    </r>
  </si>
  <si>
    <t>La meta de número de cuerpos de agua con reglamentación del uso de las aguas es establecida en el Plan de Acción de la Corporación.</t>
  </si>
  <si>
    <t>Número total de cuerpos de agua sujeto de reglamentación del uso de las aguas:</t>
  </si>
  <si>
    <t>Número total de cuerpos de agua a ser reglamentados en su uso de las aguas durante el cuatrienio:</t>
  </si>
  <si>
    <t>Meta de cuerpos de agua con reglamentación del uso de las aguas (MRUA)</t>
  </si>
  <si>
    <t>Número de cuerpos de agua con reglamentación del uso de las aguas (RUA)</t>
  </si>
  <si>
    <t>Porcentaje de Cuerpos de agua con reglamentación del uso de las aguas (PRUA) (C = B / A)</t>
  </si>
  <si>
    <t>Cuanto más cercano a cien por ciento, mayor es el cumplimiento de las metas que la autoridad ambiental se ha propuesto alcanzar en relación con el número de cuerpos de agua con reglamentación del uso de las aguas.</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</si>
  <si>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Cuerpos de agua con reglamentación del uso de las aguas (Versión 1.0).</t>
    </r>
    <r>
      <rPr>
        <sz val="9"/>
        <color rgb="FF000000"/>
        <rFont val="Calibri"/>
        <family val="2"/>
        <scheme val="minor"/>
      </rPr>
      <t xml:space="preserve"> Ministerio de Ambiente y Desarrollo Sostenible, DGOAT-SINA y DRH.</t>
    </r>
  </si>
  <si>
    <t>Porcentaje de Programas de Uso Eficiente y Ahorro del Agua (PUEAA) con seguimiento</t>
  </si>
  <si>
    <t>Es la relación entre el número de Programas de Uso Eficiente y Ahorro del Agua (PUEAA) con seguimiento con respecto a la meta de seguimiento de dichos planes por parte de la autoridad ambiental.</t>
  </si>
  <si>
    <t>El indicador mide el cumplimiento de las metas que la autoridad ambiental se ha propuesto alcanzar en relación con el seguimiento a los Programas de Uso Eficiente y Ahorro del Agua (PUEAA).</t>
  </si>
  <si>
    <t>Ley 1437 de 2011</t>
  </si>
  <si>
    <t>Ley 373 de 1997</t>
  </si>
  <si>
    <t>Ley 1450 de 2011 (literal h del artículo 215) (vigente)</t>
  </si>
  <si>
    <t>La Ley 373 de 1997 define por programa para el uso eficiente y ahorro de agua el conjunto de proyectos y acciones que deben elaborar y adoptar las entidades encargadas de la prestación de los servicios de acueducto, alcantarillado, riego y drenaje, producción hidroeléctrica y demás usuarios del recurso hídrico. Así mismo, la mencionada Ley establece que todo plan ambiental regional y municipal debe incorporar obligatoriamente un programa para el uso eficiente y ahorro de agua.</t>
  </si>
  <si>
    <t>Adicionalmente, la citada Ley determina que las Corporaciones Autónomas Regionales y demás autoridades ambientales encargadas del manejo, protección y control del recurso hídrico en su respectiva jurisdicción, aprobarán la implantación y ejecución de dichos programas en coordinación con otras corporaciones autónomas que compartan las fuentes que abastecen los diferentes usos.</t>
  </si>
  <si>
    <t>El Programa de Uso Eficiente y Ahorro del Agua (PUEAA) es quinquenal y deberá estar basado en el diagnóstico de la oferta hídrica de las fuentes de abastecimiento y la demanda de agua, y contener las metas anuales de reducción de pérdidas, las campañas educativas a la comunidad, la utilización de aguas superficiales, lluvias y subterráneas, los incentivos y otros aspectos que definan las Corporaciones Autónomas Regionales y demás autoridades ambientales, las entidades prestadoras de los servicios de acueducto y alcantarillado, las que manejen proyectos de riego y drenaje, las hidroeléctricas y demás usuarios del recurso, que se consideren convenientes para el cumplimiento del programa.</t>
  </si>
  <si>
    <t>Por su parte, el literal h del artículo 215 de la Ley 1450 de 2011 (vigente) estableció la competencia de las corporaciones autónomas regionales en el seguimiento a los Planes de Uso Eficiente y Ahorro del Agua.</t>
  </si>
  <si>
    <r>
      <t xml:space="preserve">PPUEAACS </t>
    </r>
    <r>
      <rPr>
        <vertAlign val="subscript"/>
        <sz val="9"/>
        <color rgb="FF000000"/>
        <rFont val="Calibri"/>
        <family val="2"/>
        <scheme val="minor"/>
      </rPr>
      <t>t</t>
    </r>
    <r>
      <rPr>
        <sz val="9"/>
        <color rgb="FF000000"/>
        <rFont val="Calibri"/>
        <family val="2"/>
        <scheme val="minor"/>
      </rPr>
      <t xml:space="preserve"> = Porcentaje de Programas de Uso Eficiente y Ahorro del Agua (PUEAA) con seguimiento, en el tiempo t.</t>
    </r>
  </si>
  <si>
    <r>
      <t xml:space="preserve">PUEAACS </t>
    </r>
    <r>
      <rPr>
        <vertAlign val="subscript"/>
        <sz val="9"/>
        <color rgb="FF000000"/>
        <rFont val="Calibri"/>
        <family val="2"/>
        <scheme val="minor"/>
      </rPr>
      <t>t</t>
    </r>
    <r>
      <rPr>
        <sz val="9"/>
        <color rgb="FF000000"/>
        <rFont val="Calibri"/>
        <family val="2"/>
        <scheme val="minor"/>
      </rPr>
      <t xml:space="preserve"> = Número de Programas de Uso Eficiente y Ahorro del Agua con seguimiento, en el tiempo t.</t>
    </r>
  </si>
  <si>
    <r>
      <t xml:space="preserve">MPUEAACS </t>
    </r>
    <r>
      <rPr>
        <vertAlign val="subscript"/>
        <sz val="9"/>
        <color rgb="FF000000"/>
        <rFont val="Calibri"/>
        <family val="2"/>
        <scheme val="minor"/>
      </rPr>
      <t>t</t>
    </r>
    <r>
      <rPr>
        <sz val="9"/>
        <color rgb="FF000000"/>
        <rFont val="Calibri"/>
        <family val="2"/>
        <scheme val="minor"/>
      </rPr>
      <t xml:space="preserve"> = Meta de Programas de Uso Eficiente y Ahorro del Agua con seguimiento, en el tiempo t.</t>
    </r>
  </si>
  <si>
    <t>La meta de número de Programas de Uso Eficiente y Ahorro del Agua sujetos a seguimiento es establecida en el Plan de Acción de la Corporación.</t>
  </si>
  <si>
    <t>Número total de Programas de Uso Eficiente y Ahorro del Agua (PUEAA) priorizados por la Corporación para hacer seguimiento en el cuatrienio:</t>
  </si>
  <si>
    <t>Meta de Programas de Uso Eficiente y Ahorro del Agua (PUEAA) con seguimiento MPUEAACS</t>
  </si>
  <si>
    <t>Número de Programas de Uso Eficiente y Ahorro del Agua con seguimiento (PPUEAACS)</t>
  </si>
  <si>
    <t>Porcentaje de Programas de Uso Eficiente y Ahorro del Agua con seguimiento (PPUEAACS) (C = B / A)</t>
  </si>
  <si>
    <t>Cuanto más cercano a cien por ciento, mayor es el cumplimiento de las metas que la autoridad ambiental se ha propuesto alcanzar en relación con el seguimiento a los Programas de Uso Eficiente y Ahorro del Agua (PUEAA)</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</si>
  <si>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Programas de Uso Eficiente y Ahorro del Agua (PUEAA) con seguimiento (Versión 1.0).</t>
    </r>
    <r>
      <rPr>
        <sz val="9"/>
        <color rgb="FF000000"/>
        <rFont val="Calibri"/>
        <family val="2"/>
        <scheme val="minor"/>
      </rPr>
      <t xml:space="preserve"> Ministerio de Ambiente y Desarrollo Sostenible, DGOAT-SINA y DRH.</t>
    </r>
  </si>
  <si>
    <t>Porcentaje de Planes de Ordenación y Manejo de Cuencas (POMCAS), Planes de Manejo de Acuíferos (PMA) y Planes de Manejo de Microcuencas (PMM) en ejecución</t>
  </si>
  <si>
    <t>Es el porcentaje de Planes de Ordenación y Manejo de Cuencas (POMCAS), Planes de Manejo de Acuíferos (PMA) y Planes de Manejo de Microcuencas (PMM) en ejecución, en relación con los Planes de Ordenación y Manejo de Cuencas (POMCAS), Planes de Manejo de Acuíferos (PMA) y Planes de Manejo de Microcuencas (PMM) aprobados en la corporación.</t>
  </si>
  <si>
    <t>El indicador mide el cumplimiento de las metas establecidas en relación con la ejecución de los Planes de Ordenación y Manejo de Cuencas (POMCAS), Planes de Manejo de Acuíferos (PMA) y Planes de Manejo de Microcuencas (PMM).</t>
  </si>
  <si>
    <t>Seguimiento a las metas del Plan Nacional de Desarrollo 2014-2018 (Planes Estratégicos de Macrocuenca, POMCA y PMA acuíferos en implementación)</t>
  </si>
  <si>
    <r>
      <t>Normatividad de soporte</t>
    </r>
    <r>
      <rPr>
        <sz val="9"/>
        <color rgb="FF000000"/>
        <rFont val="Calibri"/>
        <family val="2"/>
        <scheme val="minor"/>
      </rPr>
      <t>:</t>
    </r>
  </si>
  <si>
    <t>Resolución 1907 de 2013</t>
  </si>
  <si>
    <t>El Plan de Ordenación y manejo de Cuencas Hidrográficas (POMCA) es el instrumento a través del cual se realiza la planeación del adecuado uso del suelo, de las aguas, de la flora y la fauna; y el manejo de la cuenca, entendido como la ejecución de obras y tratamientos, con el propósito de mantener el equilibrio entre el aprovechamiento social y el aprovechamiento económico de tales recursos, así como la conservación de la estructura físico -biótica de la cuenca y particularmente del recurso hídrico.</t>
  </si>
  <si>
    <t>La implementación de los POMCAS es resultado de un esfuerzo conjunto de diversas instituciones presentes en la región. El indicador se centra en la implementación de las acciones previstas en los POMCAS que están a cargo de las corporaciones autónomas regionales, incluyendo el seguimiento por parte de la autoridad ambiental a los compromisos de las demás entidades responsables de la ejecución de los POMCAS.</t>
  </si>
  <si>
    <r>
      <t xml:space="preserve">PPEE </t>
    </r>
    <r>
      <rPr>
        <vertAlign val="subscript"/>
        <sz val="9"/>
        <color rgb="FF000000"/>
        <rFont val="Calibri"/>
        <family val="2"/>
        <scheme val="minor"/>
      </rPr>
      <t>t</t>
    </r>
    <r>
      <rPr>
        <sz val="9"/>
        <color rgb="FF000000"/>
        <rFont val="Calibri"/>
        <family val="2"/>
        <scheme val="minor"/>
      </rPr>
      <t xml:space="preserve"> = Porcentaje de Planes de Ordenación y Manejo de Cuencas (POMCAS), Planes de Manejo de Acuíferos (PMA) y Planes de Manejo de Microcuencas (PMM) en ejecución, en el tiempo t.</t>
    </r>
  </si>
  <si>
    <r>
      <t xml:space="preserve">PPOMCASEE </t>
    </r>
    <r>
      <rPr>
        <vertAlign val="subscript"/>
        <sz val="9"/>
        <color rgb="FF000000"/>
        <rFont val="Calibri"/>
        <family val="2"/>
        <scheme val="minor"/>
      </rPr>
      <t>t</t>
    </r>
    <r>
      <rPr>
        <sz val="9"/>
        <color rgb="FF000000"/>
        <rFont val="Calibri"/>
        <family val="2"/>
        <scheme val="minor"/>
      </rPr>
      <t xml:space="preserve"> = Porcentaje de Planes de Ordenación y Manejo de Cuencas (POMCAS) en ejecución, en el tiempo t.</t>
    </r>
  </si>
  <si>
    <r>
      <t xml:space="preserve">PPMAEE </t>
    </r>
    <r>
      <rPr>
        <vertAlign val="subscript"/>
        <sz val="9"/>
        <color rgb="FF000000"/>
        <rFont val="Calibri"/>
        <family val="2"/>
        <scheme val="minor"/>
      </rPr>
      <t>t</t>
    </r>
    <r>
      <rPr>
        <sz val="9"/>
        <color rgb="FF000000"/>
        <rFont val="Calibri"/>
        <family val="2"/>
        <scheme val="minor"/>
      </rPr>
      <t xml:space="preserve"> = Porcentaje de Planes de Manejo de Acuíferos (PMA) en ejecución, en el tiempo t.</t>
    </r>
  </si>
  <si>
    <r>
      <t xml:space="preserve">PPMMME </t>
    </r>
    <r>
      <rPr>
        <vertAlign val="subscript"/>
        <sz val="9"/>
        <color rgb="FF000000"/>
        <rFont val="Calibri"/>
        <family val="2"/>
        <scheme val="minor"/>
      </rPr>
      <t>t</t>
    </r>
    <r>
      <rPr>
        <sz val="9"/>
        <color rgb="FF000000"/>
        <rFont val="Calibri"/>
        <family val="2"/>
        <scheme val="minor"/>
      </rPr>
      <t xml:space="preserve"> = Porcentaje de Planes de Manejo de Microcuencas (PMM) en ejecución, en el tiempo t.</t>
    </r>
  </si>
  <si>
    <t>a = ponderador de PPOMCASEE</t>
  </si>
  <si>
    <t>b = ponderador de PPMAEE</t>
  </si>
  <si>
    <t>c = ponderador de PPMMME</t>
  </si>
  <si>
    <r>
      <t>Nota:</t>
    </r>
    <r>
      <rPr>
        <sz val="9"/>
        <color rgb="FF000000"/>
        <rFont val="Calibri"/>
        <family val="2"/>
        <scheme val="minor"/>
      </rPr>
      <t xml:space="preserve"> los ponderadores de las acciones serán definidos por las CAR teniendo en cuenta el presupuesto asignado para cada una de ellas. Por su parte, la ejecución de cada acción corresponde a la ejecución presupuestal de la acción (compromisos / presupuesto definitivo).</t>
    </r>
  </si>
  <si>
    <r>
      <t xml:space="preserve">Porcentaje de POMCAS en ejecución </t>
    </r>
    <r>
      <rPr>
        <sz val="9"/>
        <color rgb="FF000000"/>
        <rFont val="Calibri"/>
        <family val="2"/>
        <scheme val="minor"/>
      </rPr>
      <t>(PPOMCASEE)</t>
    </r>
  </si>
  <si>
    <r>
      <t xml:space="preserve">POMCASEE </t>
    </r>
    <r>
      <rPr>
        <vertAlign val="subscript"/>
        <sz val="9"/>
        <color rgb="FF000000"/>
        <rFont val="Calibri"/>
        <family val="2"/>
        <scheme val="minor"/>
      </rPr>
      <t>t</t>
    </r>
    <r>
      <rPr>
        <sz val="9"/>
        <color rgb="FF000000"/>
        <rFont val="Calibri"/>
        <family val="2"/>
        <scheme val="minor"/>
      </rPr>
      <t xml:space="preserve"> = Número de POMCAS en ejecución, en el tiempo t.</t>
    </r>
  </si>
  <si>
    <t>POMCASF = Número de POMCAS aprobados.</t>
  </si>
  <si>
    <r>
      <t>Porcentaje de PMA en ejecución (</t>
    </r>
    <r>
      <rPr>
        <sz val="9"/>
        <color rgb="FF000000"/>
        <rFont val="Calibri"/>
        <family val="2"/>
        <scheme val="minor"/>
      </rPr>
      <t>PPMAEE)</t>
    </r>
  </si>
  <si>
    <r>
      <t xml:space="preserve">PMAEE </t>
    </r>
    <r>
      <rPr>
        <vertAlign val="subscript"/>
        <sz val="9"/>
        <color rgb="FF000000"/>
        <rFont val="Calibri"/>
        <family val="2"/>
        <scheme val="minor"/>
      </rPr>
      <t>t</t>
    </r>
    <r>
      <rPr>
        <sz val="9"/>
        <color rgb="FF000000"/>
        <rFont val="Calibri"/>
        <family val="2"/>
        <scheme val="minor"/>
      </rPr>
      <t xml:space="preserve"> = Número de POMCAS en ejecución, en el tiempo t.</t>
    </r>
  </si>
  <si>
    <t>PMAF = Número de POMCAS aprobados.</t>
  </si>
  <si>
    <r>
      <t>Porcentaje de PMM en ejecución (</t>
    </r>
    <r>
      <rPr>
        <sz val="9"/>
        <color rgb="FF000000"/>
        <rFont val="Calibri"/>
        <family val="2"/>
        <scheme val="minor"/>
      </rPr>
      <t>PPMMEE)</t>
    </r>
  </si>
  <si>
    <r>
      <t xml:space="preserve">PPMMEE </t>
    </r>
    <r>
      <rPr>
        <vertAlign val="subscript"/>
        <sz val="9"/>
        <color rgb="FF000000"/>
        <rFont val="Calibri"/>
        <family val="2"/>
        <scheme val="minor"/>
      </rPr>
      <t>t</t>
    </r>
    <r>
      <rPr>
        <sz val="9"/>
        <color rgb="FF000000"/>
        <rFont val="Calibri"/>
        <family val="2"/>
        <scheme val="minor"/>
      </rPr>
      <t xml:space="preserve"> = Porcentaje de Planes de Manejo de Microcuencas (PMM) en ejecución, en el tiempo t.</t>
    </r>
  </si>
  <si>
    <r>
      <t xml:space="preserve">PMMEE </t>
    </r>
    <r>
      <rPr>
        <vertAlign val="subscript"/>
        <sz val="9"/>
        <color rgb="FF000000"/>
        <rFont val="Calibri"/>
        <family val="2"/>
        <scheme val="minor"/>
      </rPr>
      <t>t</t>
    </r>
    <r>
      <rPr>
        <sz val="9"/>
        <color rgb="FF000000"/>
        <rFont val="Calibri"/>
        <family val="2"/>
        <scheme val="minor"/>
      </rPr>
      <t xml:space="preserve"> = Número de PMM en ejecución, en el tiempo t.</t>
    </r>
  </si>
  <si>
    <t>PMMF = Número de PMM aprobados.</t>
  </si>
  <si>
    <t>Indicador complementario:</t>
  </si>
  <si>
    <t>Ejecución presupuestal de acciones relacionadas con la implementación de los POMCAS, PMA y PMM</t>
  </si>
  <si>
    <t>.</t>
  </si>
  <si>
    <r>
      <t xml:space="preserve">EPPAM </t>
    </r>
    <r>
      <rPr>
        <vertAlign val="subscript"/>
        <sz val="9"/>
        <color rgb="FF000000"/>
        <rFont val="Calibri"/>
        <family val="2"/>
        <scheme val="minor"/>
      </rPr>
      <t>t</t>
    </r>
    <r>
      <rPr>
        <sz val="9"/>
        <color rgb="FF000000"/>
        <rFont val="Calibri"/>
        <family val="2"/>
        <scheme val="minor"/>
      </rPr>
      <t xml:space="preserve"> = Ejecución presupuestal de acciones relacionadas con la implementación de los POMCAS, PMA y PMM, en el año t.</t>
    </r>
  </si>
  <si>
    <r>
      <t xml:space="preserve">CPAM </t>
    </r>
    <r>
      <rPr>
        <vertAlign val="subscript"/>
        <sz val="9"/>
        <color rgb="FF000000"/>
        <rFont val="Calibri"/>
        <family val="2"/>
        <scheme val="minor"/>
      </rPr>
      <t>it</t>
    </r>
    <r>
      <rPr>
        <sz val="9"/>
        <color rgb="FF000000"/>
        <rFont val="Calibri"/>
        <family val="2"/>
        <scheme val="minor"/>
      </rPr>
      <t xml:space="preserve"> = Compromisos correspondientes a la acción i relacionada con la implementación de los POMCAS, PMA y PMM, en el año t.</t>
    </r>
  </si>
  <si>
    <r>
      <t xml:space="preserve">PDPAM </t>
    </r>
    <r>
      <rPr>
        <vertAlign val="subscript"/>
        <sz val="9"/>
        <color rgb="FF000000"/>
        <rFont val="Calibri"/>
        <family val="2"/>
        <scheme val="minor"/>
      </rPr>
      <t>it</t>
    </r>
    <r>
      <rPr>
        <sz val="9"/>
        <color rgb="FF000000"/>
        <rFont val="Calibri"/>
        <family val="2"/>
        <scheme val="minor"/>
      </rPr>
      <t xml:space="preserve"> = Presupuesto definitivo a la acción i relacionada con la implementación de los POMCAS, PMA y PMM, en el año t.</t>
    </r>
  </si>
  <si>
    <t>Reporte de ejecución de POMCAS, PMA y PMM</t>
  </si>
  <si>
    <t>Número / Año</t>
  </si>
  <si>
    <t>Acumulado</t>
  </si>
  <si>
    <t>Número de POMCAS aprobados</t>
  </si>
  <si>
    <t>Número de POMCAS en ejecución</t>
  </si>
  <si>
    <t>Número de PMA aprobados</t>
  </si>
  <si>
    <t>D</t>
  </si>
  <si>
    <t>Número de PMA en ejecución</t>
  </si>
  <si>
    <t>E</t>
  </si>
  <si>
    <t>Número de PMM aprobados</t>
  </si>
  <si>
    <t>F</t>
  </si>
  <si>
    <t>Número de PMM en ejecución</t>
  </si>
  <si>
    <t>G</t>
  </si>
  <si>
    <t>Porcentaje de POMCAS en ejecución (G = B / A)</t>
  </si>
  <si>
    <t>H</t>
  </si>
  <si>
    <t>Porcentaje de PMA en ejecución (H = D /C)</t>
  </si>
  <si>
    <t>I</t>
  </si>
  <si>
    <t>Porcentaje de PMM en ejecución (I = F / E)</t>
  </si>
  <si>
    <t>Nombre de acción / proyecto (*)</t>
  </si>
  <si>
    <t>Plan</t>
  </si>
  <si>
    <t>PPTO Inicial</t>
  </si>
  <si>
    <t>PPTO. Def.</t>
  </si>
  <si>
    <t>Compromisos</t>
  </si>
  <si>
    <t>Pagos</t>
  </si>
  <si>
    <t>(*) nombre del proyecto o actividad en el Plan de Acción de la Corporación. Utilice tantas filas cuantas sean necesarias</t>
  </si>
  <si>
    <t>Cuanto más cercano a cien por ciento, mayor es el cumplimiento de las metas establecidas en relación con la implementación de los Planes de Ordenación y Manejo de Cuencas (POMCAS), Planes de Manejo de Acuíferos (PMA) y Planes de Manejo de Microcuencas (PMM) aprobados.</t>
  </si>
  <si>
    <t>Se pueden presentar situaciones de orden operativo, político y social que pueden afectar los cronogramas definidos.</t>
  </si>
  <si>
    <r>
      <t>Hoja Metodológica de referencia:</t>
    </r>
    <r>
      <rPr>
        <sz val="9"/>
        <color rgb="FF000000"/>
        <rFont val="Calibri"/>
        <family val="2"/>
        <scheme val="minor"/>
      </rPr>
      <t xml:space="preserve"> MADS (2016). </t>
    </r>
    <r>
      <rPr>
        <i/>
        <sz val="9"/>
        <color rgb="FF000000"/>
        <rFont val="Calibri"/>
        <family val="2"/>
        <scheme val="minor"/>
      </rPr>
      <t>Hoja metodológica de Planes de Ordenación y Manejo de Cuencas (POMCAS), Planes de Manejo de Acuíferos (PMA) y Planes de Manejo de Microcuencas (PMM) en ejecución (Versión 1.0).</t>
    </r>
    <r>
      <rPr>
        <sz val="9"/>
        <color rgb="FF000000"/>
        <rFont val="Calibri"/>
        <family val="2"/>
        <scheme val="minor"/>
      </rPr>
      <t xml:space="preserve"> Ministerio de Ambiente y Desarrollo Sostenible MADS, DGOAT-SINA y DRH.</t>
    </r>
  </si>
  <si>
    <t>Porcentaje de entes territoriales asesorados en la incorporación, planificación y ejecución de acciones relacionadas con cambio climático en el marco de los instrumentos de planificación territorial</t>
  </si>
  <si>
    <t>Es la relación entre el número de entes territoriales asesorados en la incorporación, planificación y ejecución de acciones relacionadas con cambio climático en el marco de los instrumentos de planificación territorial, con respecto a la meta de entes territoriales a ser asesorados durante un periodo de gobierno en los departamentos y municipios.</t>
  </si>
  <si>
    <t>El indicador mide el cumplimiento de las metas establecidas, por parte de la Corporación Autónoma Regional, en relación con la asesoría a los entes territoriales en la incorporación, planificación y ejecución de acciones de cambio climático en sus instrumentos de planificación territorial.</t>
  </si>
  <si>
    <t>Cumplimiento y Seguimiento a las metas del Plan Nacional de Desarrollo 2014-2018 (Entidades territoriales que incorporan en los instrumentos de planificación acciones de cambio climático)</t>
  </si>
  <si>
    <t>Convención Marco de Cambio Climático CMCC</t>
  </si>
  <si>
    <t>Objetivos de Desarrollo Sostenible, Objetivo 13: adoptar medidas urgentes para combatir el cambio climático y sus efectos.</t>
  </si>
  <si>
    <t>Ley 99 de 1993, Artículo 31, numerales 4 y 5.</t>
  </si>
  <si>
    <t>Ley 1753 de 2015, Plan Nacional de Desarrollo (Crecimiento Verde), Artículo 170 y ss.</t>
  </si>
  <si>
    <t>Documentos de referencia:</t>
  </si>
  <si>
    <t>Plan Nacional de Desarrollo</t>
  </si>
  <si>
    <t>Acuerdo COP 21 y Guía para la incorporación de cambio climático en el ciclo del ordenamiento territorial.</t>
  </si>
  <si>
    <t>Mayor información: http://cambioclimatico.minambiente.gov.co/</t>
  </si>
  <si>
    <t>El Plan Nacional de Desarrollo 2014-2018 (crecimiento verde) establece que las entidades territoriales incorporen, en sus instrumentos formales de planificación del desarrollo y de ordenamiento territorial, acciones de adaptación y/o mitigación al cambio climático; mediante la reducción de vulnerabilidad, el incremento de la capacidad adaptativa y la reducción de la exposición y sensibilidad; así como la reducción de emisiones de Gases de Efecto Invernadero. Cabe indicar que los instrumentos formales de planificación del desarrollo y de ordenamiento territorial abarcan los Planes de Desarrollo departamentales y municipales y Planes de Ordenamiento Territorial.</t>
  </si>
  <si>
    <t>En éste mismo sentido la Ley 99 de 1993 en su Artículo 31, numerales 4 y 5, contempla que “asesorar a los Departamentos, Distritos y Municipios de su comprensión territorial en la definición de los planes de desarrollo ambiental y en sus programas y proyectos en materia de protección del medio ambiente” y “Participar con los demás organismos y entes competentes en el ámbito de su jurisdicción, en los procesos de planificación y ordenamiento territorial a fin de que el factor ambiental sea tenido en cuenta en las decisiones que se adopten”</t>
  </si>
  <si>
    <t>Las autoridades ambientales juegan un papel central como asesores técnicos de la incorporación del cambio climático en sus instrumentos de planificación de los entes territoriales, tanto a nivel departamental como municipal.</t>
  </si>
  <si>
    <t>Por asesoría se entienden las siguientes acciones:</t>
  </si>
  <si>
    <r>
      <t>·</t>
    </r>
    <r>
      <rPr>
        <sz val="7"/>
        <color rgb="FF000000"/>
        <rFont val="Times New Roman"/>
        <family val="1"/>
      </rPr>
      <t xml:space="preserve">        </t>
    </r>
    <r>
      <rPr>
        <sz val="9"/>
        <color rgb="FF000000"/>
        <rFont val="Calibri"/>
        <family val="2"/>
      </rPr>
      <t>Elaborar informes de análisis de la incorporación de cambio climático en el proceso de formulación de los Planes de Desarrollo departamentales y municipales y en los Planes de Ordenamiento Territorial.</t>
    </r>
  </si>
  <si>
    <r>
      <t>·</t>
    </r>
    <r>
      <rPr>
        <sz val="7"/>
        <color rgb="FF000000"/>
        <rFont val="Times New Roman"/>
        <family val="1"/>
      </rPr>
      <t xml:space="preserve">        </t>
    </r>
    <r>
      <rPr>
        <sz val="9"/>
        <color rgb="FF000000"/>
        <rFont val="Calibri"/>
        <family val="2"/>
      </rPr>
      <t>Entregar a los territorios documentos con recomendaciones y orientaciones específicas para la incorporación, planificación y ejecución de acciones de cambio climático en los instrumentos de planificación del desarrollo y de ordenamiento territorial</t>
    </r>
  </si>
  <si>
    <r>
      <t>·</t>
    </r>
    <r>
      <rPr>
        <sz val="7"/>
        <color rgb="FF000000"/>
        <rFont val="Times New Roman"/>
        <family val="1"/>
      </rPr>
      <t xml:space="preserve">        </t>
    </r>
    <r>
      <rPr>
        <sz val="9"/>
        <color rgb="FF000000"/>
        <rFont val="Calibri"/>
        <family val="2"/>
      </rPr>
      <t>Elaborar estudios para medir el riesgo climático en la jurisdicción y realizar la socialización con los entes territoriales.</t>
    </r>
  </si>
  <si>
    <r>
      <t>·</t>
    </r>
    <r>
      <rPr>
        <sz val="7"/>
        <color rgb="FF000000"/>
        <rFont val="Times New Roman"/>
        <family val="1"/>
      </rPr>
      <t xml:space="preserve">        </t>
    </r>
    <r>
      <rPr>
        <sz val="9"/>
        <color rgb="FF000000"/>
        <rFont val="Calibri"/>
        <family val="2"/>
      </rPr>
      <t>Elaboración y difusión de estudios sobre las oportunidades del cambio climático a nivel regional.</t>
    </r>
  </si>
  <si>
    <r>
      <t>·</t>
    </r>
    <r>
      <rPr>
        <sz val="7"/>
        <color rgb="FF000000"/>
        <rFont val="Times New Roman"/>
        <family val="1"/>
      </rPr>
      <t xml:space="preserve">        </t>
    </r>
    <r>
      <rPr>
        <sz val="9"/>
        <color rgb="FF000000"/>
        <rFont val="Calibri"/>
        <family val="2"/>
      </rPr>
      <t>Fortalecer los sistemas de información que permitan generar conocimiento del cambio climático y sus efectos a nivel regional y local.</t>
    </r>
  </si>
  <si>
    <r>
      <t>·</t>
    </r>
    <r>
      <rPr>
        <sz val="7"/>
        <color rgb="FF000000"/>
        <rFont val="Times New Roman"/>
        <family val="1"/>
      </rPr>
      <t xml:space="preserve">        </t>
    </r>
    <r>
      <rPr>
        <sz val="9"/>
        <color rgb="FF000000"/>
        <rFont val="Calibri"/>
        <family val="2"/>
      </rPr>
      <t>Realizar eventos de capacitación para la incorporación de cambio climático en los Planes de Desarrollo departamentales y municipales y en los Planes de Ordenamiento Territorial.</t>
    </r>
  </si>
  <si>
    <r>
      <t xml:space="preserve">PETACC </t>
    </r>
    <r>
      <rPr>
        <vertAlign val="subscript"/>
        <sz val="9"/>
        <color rgb="FF000000"/>
        <rFont val="Calibri"/>
        <family val="2"/>
        <scheme val="minor"/>
      </rPr>
      <t>t</t>
    </r>
    <r>
      <rPr>
        <sz val="9"/>
        <color rgb="FF000000"/>
        <rFont val="Calibri"/>
        <family val="2"/>
        <scheme val="minor"/>
      </rPr>
      <t xml:space="preserve"> = Porcentaje de entes territoriales asesorados en la incorporación, planificación y ejecución de cambio climático en los instrumentos de planificación territorial, en el tiempo t.</t>
    </r>
  </si>
  <si>
    <r>
      <t xml:space="preserve">ETACC </t>
    </r>
    <r>
      <rPr>
        <vertAlign val="subscript"/>
        <sz val="9"/>
        <color rgb="FF000000"/>
        <rFont val="Calibri"/>
        <family val="2"/>
        <scheme val="minor"/>
      </rPr>
      <t>t</t>
    </r>
    <r>
      <rPr>
        <sz val="9"/>
        <color rgb="FF000000"/>
        <rFont val="Calibri"/>
        <family val="2"/>
        <scheme val="minor"/>
      </rPr>
      <t xml:space="preserve"> = Número de entes territoriales efectivamente asesorados en la incorporación, planificación y ejecución de cambio climático en los instrumentos de planificación territorial, en el tiempo t.</t>
    </r>
  </si>
  <si>
    <r>
      <t xml:space="preserve">METACC </t>
    </r>
    <r>
      <rPr>
        <vertAlign val="subscript"/>
        <sz val="9"/>
        <color rgb="FF000000"/>
        <rFont val="Calibri"/>
        <family val="2"/>
        <scheme val="minor"/>
      </rPr>
      <t>t</t>
    </r>
    <r>
      <rPr>
        <sz val="9"/>
        <color rgb="FF000000"/>
        <rFont val="Calibri"/>
        <family val="2"/>
        <scheme val="minor"/>
      </rPr>
      <t xml:space="preserve"> = Meta de entes territoriales a ser asesorados en la incorporación, planificación y ejecución de cambio climático en los instrumentos de planificación territorial, en el tiempo t.</t>
    </r>
  </si>
  <si>
    <t>Meta de entes territoriales a ser asesorados en la incorporación, planificación y ejecución de cambio climático en los instrumentos de planificación territorial (METACC)</t>
  </si>
  <si>
    <t>Entes territoriales efectivamente asesorados en la incorporación, planificación y ejecución de cambio climático en los instrumentos de planificación territorial (ETACC)</t>
  </si>
  <si>
    <t>Porcentaje de entes territoriales asesorados en la incorporación, planificación y ejecución de cambio climático en los instrumentos de planificación territorial (PETACC)</t>
  </si>
  <si>
    <t>Detalle de acciones de asesoría realizadas en la vigencia (utilice tantas filas cuantas sean necesarias)</t>
  </si>
  <si>
    <t>Acciones</t>
  </si>
  <si>
    <t>Nombres de entidades territoriales</t>
  </si>
  <si>
    <t>Cuanto más cercano a cien por ciento, mayor es el cumplimiento de las metas establecidas en relación con la asesoría a los entes territoriales en la incorporación de cambio climático en los instrumentos de planificación territorial.</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</si>
  <si>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entes territoriales asesorados en la incorporación de cambio climático en los instrumentos de planificación territorial (Versión 1.0).</t>
    </r>
    <r>
      <rPr>
        <sz val="9"/>
        <color rgb="FF000000"/>
        <rFont val="Calibri"/>
        <family val="2"/>
        <scheme val="minor"/>
      </rPr>
      <t xml:space="preserve"> Ministerio de Ambiente y Desarrollo Sostenible MADS, DGOAT-SINA y DCC.</t>
    </r>
  </si>
  <si>
    <t xml:space="preserve">Número de entes territoriales </t>
  </si>
  <si>
    <t>Porcentaje de suelos degradados en recuperación o rehabilitación</t>
  </si>
  <si>
    <t>Es la relación entre la superficie de suelos en restauración y en rehabilitación, con respecto a la meta de suelos en restauración y rehabilitación priorizadas por la Corporación.</t>
  </si>
  <si>
    <t>El indicador mide el cumplimiento de las metas de la Corporación en materia de restauración y rehabilitación de suelos, como contribución a la implementación regional de la Política de Gestión Sostenible del Suelo.</t>
  </si>
  <si>
    <t>Normas soporte:</t>
  </si>
  <si>
    <t>Ley 99 de 1993</t>
  </si>
  <si>
    <t>Decreto 1076 de 2015. Artículo 2.2.1.1.18.7. “En todo caso los propietarios están obligados a…… cooperar en las labores de prevención o corrección que adelante la autoridad ambiental competente”</t>
  </si>
  <si>
    <t>La estrategia transversal “Crecimiento Verde” del Plan Nacional de Desarrollo 2014-2018, “Todos por un nuevo país: Paz, Equidad y Educación”, tiene entre sus objetivos: “Proteger y asegurar el uso sostenible del capital natural y mejorar la calidad y la gobernanza ambiental”, y plantea como una de sus acciones prioritarias, aprobar e implementar la política para la gestión sostenible del suelo, “(…) a través de la cual se definirán los lineamientos para su uso sostenible relacionados con 1) promover la investigación, innovación y transferencia de tecnología para el conocimiento de los suelos, su conservación, recuperación, uso y manejo sostenible; 2) articular instrumentos normativos relacionados con la gestión del suelo y; 3) adelantar procesos de monitoreo y seguimiento a la calidad de los suelos”.</t>
  </si>
  <si>
    <t>Política de Gestión Sostenible del Suelo</t>
  </si>
  <si>
    <t>La Política de Gestión Sostenible del Suelo concibe los suelos como sistemas complejos y dinámicos, que se constituyen en componente fundamental del ambiente, y cumplen múltiples funciones vitales para la supervivencia humana y las relaciones sociales. Entre los servicios ecosistémicos asociados al suelo se destacan: producción de alimentos; filtrado e intercambio de gases; depuración de la contaminación; regulación climática e hídrica; ciclado de nutrientes; filtrado de agua; soporte para industria, infraestructura y turismo; entre otros.</t>
  </si>
  <si>
    <t>Los suelos hacen parte de la diversidad natural y biológica y están compuestos por minerales, agua, aire y organismos vivos; sus usos son esencialmente culturales, según las prácticas y las costumbres de los individuos y las comunidades, las cuales están predeterminadas por normas, reglas u orientaciones sociales, comunitarias o estatales.</t>
  </si>
  <si>
    <t>Así mismo, son indispensables y determinantes para la estructura y el funcionamiento de los ciclos del agua, del aire y de los nutrientes, así como para la biodiversidad. Esto en razón a que el suelo es parte esencial de los ciclos biogeoquímicos, en los cuales hay distribución, transporte, almacenamiento y transformación de materiales y energía necesarios para la vida en el planeta.</t>
  </si>
  <si>
    <t>A pesar de su importancia, el uso insostenible del suelo, entre otras actividades antrópicas, ocasiona su degradación, la cual resulta particularmente preocupante, por el efecto negativo en los ecosistemas, los organismos y las comunidades.</t>
  </si>
  <si>
    <t>Los procesos de degradación más relevantes en Colombia son la erosión, el sellamiento de suelos, la contaminación, la pérdida de la materia orgánica, la salinización, la compactación y la desertificación.</t>
  </si>
  <si>
    <t>Los procesos de recuperación o rehabilitación de suelos degradados deben dar cuenta de las acciones adelantadas para el mejoramiento de las condiciones del suelo (propiedades físicas, químicas y bilógicas) y las acciones para el monitoreo y seguimiento al mejoramiento de su calidad de acuerdo con las orientaciones establecidas en la Política para la Gestión Sostenible del Suelo. La Corporación partiendo de la información línea base disponible deberá identificar y priorizar las áreas con suelos degradados a intervenir, las cuales serán objeto de seguimiento al presente indicador.</t>
  </si>
  <si>
    <t>Entre la información línea base, se encuentra el mapa de degradación de suelos por erosión a escala 1:100.000 elaborado por el IDEAM y el MADS, los estudios de suelos e información del IGAC, las investigaciones desarrolladas por los Institutos de Investigación y las Universidades y la generada por las Corporaciones.</t>
  </si>
  <si>
    <t>Porcentaje de suelos degradados en recuperación o rehabilitación.</t>
  </si>
  <si>
    <r>
      <t xml:space="preserve">PSER </t>
    </r>
    <r>
      <rPr>
        <vertAlign val="subscript"/>
        <sz val="9"/>
        <color rgb="FF000000"/>
        <rFont val="Calibri"/>
        <family val="2"/>
        <scheme val="minor"/>
      </rPr>
      <t>t</t>
    </r>
    <r>
      <rPr>
        <sz val="9"/>
        <color rgb="FF000000"/>
        <rFont val="Calibri"/>
        <family val="2"/>
        <scheme val="minor"/>
      </rPr>
      <t xml:space="preserve"> = Porcentaje de suelos degradados en recuperación o rehabilitación, en el tiempo t.</t>
    </r>
  </si>
  <si>
    <r>
      <t xml:space="preserve">SER </t>
    </r>
    <r>
      <rPr>
        <vertAlign val="subscript"/>
        <sz val="9"/>
        <color rgb="FF000000"/>
        <rFont val="Calibri"/>
        <family val="2"/>
        <scheme val="minor"/>
      </rPr>
      <t>it</t>
    </r>
    <r>
      <rPr>
        <sz val="9"/>
        <color rgb="FF000000"/>
        <rFont val="Calibri"/>
        <family val="2"/>
        <scheme val="minor"/>
      </rPr>
      <t xml:space="preserve"> = Superficie de suelos degradados en recuperación o rehabilitación (ha), en el tiempo t.</t>
    </r>
  </si>
  <si>
    <r>
      <t xml:space="preserve">MSER </t>
    </r>
    <r>
      <rPr>
        <vertAlign val="subscript"/>
        <sz val="9"/>
        <color rgb="FF000000"/>
        <rFont val="Calibri"/>
        <family val="2"/>
        <scheme val="minor"/>
      </rPr>
      <t>it</t>
    </r>
    <r>
      <rPr>
        <sz val="9"/>
        <color rgb="FF000000"/>
        <rFont val="Calibri"/>
        <family val="2"/>
        <scheme val="minor"/>
      </rPr>
      <t xml:space="preserve"> = Meta de suelos degradados en recuperación o rehabilitación (ha), en el tiempo t.</t>
    </r>
  </si>
  <si>
    <t>Inversión asociada a recuperación o rehabilitación de suelos degradados (Millones de $)</t>
  </si>
  <si>
    <r>
      <t xml:space="preserve">IRSD </t>
    </r>
    <r>
      <rPr>
        <vertAlign val="subscript"/>
        <sz val="9"/>
        <color rgb="FF000000"/>
        <rFont val="Calibri"/>
        <family val="2"/>
        <scheme val="minor"/>
      </rPr>
      <t>t</t>
    </r>
    <r>
      <rPr>
        <sz val="9"/>
        <color rgb="FF000000"/>
        <rFont val="Calibri"/>
        <family val="2"/>
        <scheme val="minor"/>
      </rPr>
      <t xml:space="preserve"> = Inversión asociada a recuperación o rehabilitación de suelos degradados, en el año t.</t>
    </r>
  </si>
  <si>
    <r>
      <t xml:space="preserve">PDARSD </t>
    </r>
    <r>
      <rPr>
        <vertAlign val="subscript"/>
        <sz val="9"/>
        <color rgb="FF000000"/>
        <rFont val="Calibri"/>
        <family val="2"/>
        <scheme val="minor"/>
      </rPr>
      <t>i</t>
    </r>
    <r>
      <rPr>
        <sz val="9"/>
        <color rgb="FF000000"/>
        <rFont val="Calibri"/>
        <family val="2"/>
        <scheme val="minor"/>
      </rPr>
      <t xml:space="preserve"> = Presupuesto definitivo asociado a la ejecución de la acción o proyecto i relacionado con la recuperación o rehabilitación de suelos degradados, en el año t.</t>
    </r>
  </si>
  <si>
    <t>Para su cálculo, se reporta la siguiente información:</t>
  </si>
  <si>
    <t>Meta de suelos degradados en recuperación o rehabilitación (ha)</t>
  </si>
  <si>
    <t>Áreas de suelos degradados en recuperación o rehabilitación (ha)</t>
  </si>
  <si>
    <t>Porcentaje de suelos degradados en recuperación o rehabilitación (C = B / A)</t>
  </si>
  <si>
    <t>(*) Adicione tantas filas cuantas sean necesarias.</t>
  </si>
  <si>
    <t xml:space="preserve">Tipo de acción </t>
  </si>
  <si>
    <t>Área de intervención (ha)</t>
  </si>
  <si>
    <t>Ppto. inicial</t>
  </si>
  <si>
    <t>Presupuesto Definitivo</t>
  </si>
  <si>
    <r>
      <t>Cuanto más cercano a cien por ciento, mayor es el cumplimiento de las metas establecidas por la Corporación en materia de recuperación o rehabilitación</t>
    </r>
    <r>
      <rPr>
        <b/>
        <sz val="9"/>
        <color rgb="FF000000"/>
        <rFont val="Calibri"/>
        <family val="2"/>
        <scheme val="minor"/>
      </rPr>
      <t xml:space="preserve"> </t>
    </r>
    <r>
      <rPr>
        <sz val="9"/>
        <color rgb="FF000000"/>
        <rFont val="Calibri"/>
        <family val="2"/>
        <scheme val="minor"/>
      </rPr>
      <t>de suelos degradados.</t>
    </r>
  </si>
  <si>
    <t>Se pueden presentar situaciones de orden operativo, financiero, político y social que pueden afectar los presupuestos y los cronogramas definidos en el Plan de Acción de la Corporación.</t>
  </si>
  <si>
    <r>
      <t>Hoja Metodológica de referencia:</t>
    </r>
    <r>
      <rPr>
        <sz val="9"/>
        <color rgb="FF000000"/>
        <rFont val="Calibri"/>
        <family val="2"/>
        <scheme val="minor"/>
      </rPr>
      <t xml:space="preserve"> MADS (2016). </t>
    </r>
    <r>
      <rPr>
        <i/>
        <sz val="9"/>
        <color rgb="FF000000"/>
        <rFont val="Calibri"/>
        <family val="2"/>
        <scheme val="minor"/>
      </rPr>
      <t>Hoja metodológica Porcentaje de suelos degradados en recuperación o rehabilitación. (Versión 1.0).</t>
    </r>
    <r>
      <rPr>
        <sz val="9"/>
        <color rgb="FF000000"/>
        <rFont val="Calibri"/>
        <family val="2"/>
        <scheme val="minor"/>
      </rPr>
      <t xml:space="preserve"> Ministerio de Ambiente y Desarrollo Sostenible MADS, DGOAT-SINA y DAASU.</t>
    </r>
  </si>
  <si>
    <t>Porcentaje de la superficie de áreas protegidas regionales declaradas, homologadas o recategorizadas, inscritas en el RUNAP</t>
  </si>
  <si>
    <t>Mide la superficie en hectáreas de las áreas protegidas regionales, declaradas homologadas o recategorizadas inscritas en el RUNAP, con respecto a la meta de áreas protegidas regionales definida en el Plan de Acción de la Corporación. Comprende las áreas protegidas tanto continentales como marinas, costeras e insulares.</t>
  </si>
  <si>
    <t>El indicador busca hacer seguimiento a la contribución de las CAR a la Política Nacional de Gestión Integral de la Biodiversidad y sus Servicios Ecosistémicos y específicamente a la estrategia de declaración de áreas protegidas.</t>
  </si>
  <si>
    <t>Contribución a la Meta del plan de desarrollo (Hectáreas de Áreas Protegidas declaradas en el SINAP)</t>
  </si>
  <si>
    <t>Resolución 1125 de 2015.</t>
  </si>
  <si>
    <t>Política Nacional de Gestión Integral de la Biodiversidad y sus Servicios Ecosistémicos.</t>
  </si>
  <si>
    <t>Ruta declaratoria de áreas protegidas del Sistema Nacional de Áreas Protegidas (SINAP).</t>
  </si>
  <si>
    <t>Plan Nacional de Desarrollo 2014-2018.</t>
  </si>
  <si>
    <t>El Convenio sobre Diversidad Biológica, aprobado por la Ley 165 de 1994, señala que los objetivos de conservación de la biodiversidad que se persiguen son: la conservación de la diversidad, la utilización sostenible de sus componentes y la participación justa y equitativa en los beneficios que se deriven del uso de recursos genéticos.</t>
  </si>
  <si>
    <t>La Decisión VII.28 de la Séptima Conferencia de las Partes -COP 7- del Convenio sobre Diversidad Biológica, aprobó el Programa Temático de Áreas Protegidas que confirma que es indispensable hacer esfuerzos para establecer y mantener sistemas de áreas protegidas, aplicando el enfoque ecosistémico con el objetivo de establecer y mantener sistemas completos, eficazmente manejados y ecológicamente representativos de áreas protegidas.</t>
  </si>
  <si>
    <r>
      <t xml:space="preserve">La Meta 11 de Aichi planteada en el marco del plan estratégico de biodiversidad definido en Nagoya establece que para </t>
    </r>
    <r>
      <rPr>
        <b/>
        <sz val="9"/>
        <color rgb="FF000000"/>
        <rFont val="Calibri"/>
        <family val="2"/>
        <scheme val="minor"/>
      </rPr>
      <t xml:space="preserve">2020, </t>
    </r>
    <r>
      <rPr>
        <sz val="9"/>
        <color rgb="FF000000"/>
        <rFont val="Calibri"/>
        <family val="2"/>
        <scheme val="minor"/>
      </rPr>
      <t xml:space="preserve">al menos el </t>
    </r>
    <r>
      <rPr>
        <b/>
        <sz val="9"/>
        <color rgb="FF000000"/>
        <rFont val="Calibri"/>
        <family val="2"/>
        <scheme val="minor"/>
      </rPr>
      <t xml:space="preserve">17 por ciento de las zonas terrestres </t>
    </r>
    <r>
      <rPr>
        <sz val="9"/>
        <color rgb="FF000000"/>
        <rFont val="Calibri"/>
        <family val="2"/>
        <scheme val="minor"/>
      </rPr>
      <t xml:space="preserve">y de aguas continentales y el </t>
    </r>
    <r>
      <rPr>
        <b/>
        <sz val="9"/>
        <color rgb="FF000000"/>
        <rFont val="Calibri"/>
        <family val="2"/>
        <scheme val="minor"/>
      </rPr>
      <t xml:space="preserve">10 por ciento de las zonas marinas y costeras, </t>
    </r>
    <r>
      <rPr>
        <sz val="9"/>
        <color rgb="FF000000"/>
        <rFont val="Calibri"/>
        <family val="2"/>
        <scheme val="minor"/>
      </rPr>
      <t xml:space="preserve">especialmente aquellas de particular importancia para la diversidad biológica y los servicios de los ecosistemas, </t>
    </r>
    <r>
      <rPr>
        <b/>
        <sz val="9"/>
        <color rgb="FF000000"/>
        <rFont val="Calibri"/>
        <family val="2"/>
        <scheme val="minor"/>
      </rPr>
      <t xml:space="preserve">se conservan por medio de sistemas de áreas protegidas administrados de manera eficaz y equitativa, ecológicamente representativos y bien conectados </t>
    </r>
    <r>
      <rPr>
        <sz val="9"/>
        <color rgb="FF000000"/>
        <rFont val="Calibri"/>
        <family val="2"/>
        <scheme val="minor"/>
      </rPr>
      <t>y otras medidas de conservación eficaces basadas en áreas, y están integradas en los paisajes terrestres y marinos más amplios.</t>
    </r>
  </si>
  <si>
    <t>En tal sentido, el Decreto 1076 de 2015 define un área protegida como una superficie definida geográficamente que haya sido designada, regulada y administrada a fin de alcanzar objetivos específicos de conservación.</t>
  </si>
  <si>
    <t>De acuerdo con el Decreto 1076 de 2015, las categorías de áreas protegidas son: Sistema de Parques Nacionales Naturales, Reserva Forestal Protectora Nacional, Distrito de Manejo Integrado Nacional, Reserva Forestal Protectora Regional, Distrito de Manejo Integrado Regional, Distrito de Conservación de Suelos, Área de Recreación y Reserva Natural de la Sociedad Civil.</t>
  </si>
  <si>
    <r>
      <t xml:space="preserve">PAPR </t>
    </r>
    <r>
      <rPr>
        <vertAlign val="subscript"/>
        <sz val="9"/>
        <color rgb="FF000000"/>
        <rFont val="Calibri"/>
        <family val="2"/>
        <scheme val="minor"/>
      </rPr>
      <t>t</t>
    </r>
    <r>
      <rPr>
        <sz val="9"/>
        <color rgb="FF000000"/>
        <rFont val="Calibri"/>
        <family val="2"/>
        <scheme val="minor"/>
      </rPr>
      <t xml:space="preserve"> = Porcentaje de áreas protegidas regionales declaradas, homologadas o recategorizadas, inscritas en el RUNAP, en el tiempo t.</t>
    </r>
  </si>
  <si>
    <r>
      <t xml:space="preserve">SAPR </t>
    </r>
    <r>
      <rPr>
        <vertAlign val="subscript"/>
        <sz val="9"/>
        <color rgb="FF000000"/>
        <rFont val="Calibri"/>
        <family val="2"/>
        <scheme val="minor"/>
      </rPr>
      <t>it</t>
    </r>
    <r>
      <rPr>
        <sz val="9"/>
        <color rgb="FF000000"/>
        <rFont val="Calibri"/>
        <family val="2"/>
        <scheme val="minor"/>
      </rPr>
      <t xml:space="preserve"> = Superficie de áreas protegidas regionales declaradas, homologadas o recategorizadas, inscritas en el RUNAP (ha), en el tiempo t.</t>
    </r>
  </si>
  <si>
    <r>
      <t xml:space="preserve">MAPR </t>
    </r>
    <r>
      <rPr>
        <vertAlign val="subscript"/>
        <sz val="9"/>
        <color rgb="FF000000"/>
        <rFont val="Calibri"/>
        <family val="2"/>
        <scheme val="minor"/>
      </rPr>
      <t>it</t>
    </r>
    <r>
      <rPr>
        <sz val="9"/>
        <color rgb="FF000000"/>
        <rFont val="Calibri"/>
        <family val="2"/>
        <scheme val="minor"/>
      </rPr>
      <t xml:space="preserve"> = Meta de áreas protegidas regionales declaradas, homologadas o recategorizadas, inscritas en el RUNAP (ha), en el tiempo t.</t>
    </r>
  </si>
  <si>
    <t>Continentales</t>
  </si>
  <si>
    <t>Meta de áreas protegidas regionales a ser homologadas o recategorizadas, e inscritas en el RUNAP en el cuatrienio (ha)</t>
  </si>
  <si>
    <t>(*) si aplica. Para evitar doble contabilidad, se clasifican en el grupo de áreas marinas, costeras e insulares, aquellas áreas protegidas con superficie tanto en áreas marinas y continentales.</t>
  </si>
  <si>
    <t>AREAS PROTEGIDAS CONTINENTALES</t>
  </si>
  <si>
    <t>Número de áreas protegidas en proceso de declaratoria (*)</t>
  </si>
  <si>
    <t>Meta de áreas inscritas en el RUNAP</t>
  </si>
  <si>
    <t>Sin iniciar</t>
  </si>
  <si>
    <t>FASE I: Preparación</t>
  </si>
  <si>
    <t>FASE II: Aprestamiento</t>
  </si>
  <si>
    <t>FASE III: Declaratoria o Ampliación</t>
  </si>
  <si>
    <t>(*) Ubique cada área protegida sólo en la última etapa que se encuentre</t>
  </si>
  <si>
    <t>La suma de las áreas protegidas debe ser igual a la meta de número de áreas protegidas en el cuatrienio</t>
  </si>
  <si>
    <t>Superficie de áreas protegidas en proceso de declaratoria (*)</t>
  </si>
  <si>
    <t>(*) Ubique la superficie de cada área protegida sólo en la última etapa que se encuentre</t>
  </si>
  <si>
    <t>La suma de las áreas protegidas debe ser igual a la meta de superficie de áreas protegidas en el cuatrienio.</t>
  </si>
  <si>
    <t>AREAS PROTEGIDAS MARINAS, COSTERAS E INSULARES</t>
  </si>
  <si>
    <t>Relación de áreas protegidas en proceso de declaración</t>
  </si>
  <si>
    <t>Nombre de área protegida</t>
  </si>
  <si>
    <t>Tipo (continental, marina, costera, insular)</t>
  </si>
  <si>
    <t>Categoría</t>
  </si>
  <si>
    <t>Superficie en acto administrativo (ha) (*)</t>
  </si>
  <si>
    <t>Superficie en shape (ha)(a)</t>
  </si>
  <si>
    <t>Estado de avance (b)</t>
  </si>
  <si>
    <t>Acto administrativo</t>
  </si>
  <si>
    <t>de declaratoria</t>
  </si>
  <si>
    <t>(a) superficie estimada</t>
  </si>
  <si>
    <t>(b) en preparación, en aprestamiento, en declaración y declarado. Si está declarado, escriba el número del acto administrativo correspondiente.</t>
  </si>
  <si>
    <t>Cuanto más cercano a cien por ciento, mayor es el cumplimiento de las metas establecidas por la Corporación en materia de declaración de nuevas áreas protegidas.</t>
  </si>
  <si>
    <t>Se pueden llegar a presentar superposiciones en áreas protegidas declaradas u homologadas, es decir, que sobre una misma área se hayan declarado una figura regional o una nacional, con distintas definiciones y regímenes de manejo. Para efectos del presente indicador sólo se cuantificará una vez el área, eliminando en el reporte de área las superposiciones, es decir, que se deberá contar solo una vez las áreas traslapadas.</t>
  </si>
  <si>
    <r>
      <t>Lo anterior teniendo en cuenta que el artículo 2.2.2.1.3.5 del Decreto 1076 de 2015 (artículo 26 del Decreto 2372 de 2010) contempla que “</t>
    </r>
    <r>
      <rPr>
        <i/>
        <sz val="9"/>
        <color rgb="FF000000"/>
        <rFont val="Calibri"/>
        <family val="2"/>
        <scheme val="minor"/>
      </rPr>
      <t>No podrán superponerse categorías de manejo de áreas públicas</t>
    </r>
    <r>
      <rPr>
        <sz val="9"/>
        <color rgb="FF000000"/>
        <rFont val="Calibri"/>
        <family val="2"/>
        <scheme val="minor"/>
      </rPr>
      <t xml:space="preserve">”. Por tal razón, recomendamos a las Autoridades Ambientales revisar la información oficial que se encuentra en el RUNAP y cotejarla con sus procesos de declaratoria para evitar traslapes que pueden llegar a limitar el registro de las áreas protegidas en el RUNAP. </t>
    </r>
  </si>
  <si>
    <r>
      <t>Hoja Metodológica de referencia:</t>
    </r>
    <r>
      <rPr>
        <sz val="9"/>
        <color rgb="FF000000"/>
        <rFont val="Calibri"/>
        <family val="2"/>
        <scheme val="minor"/>
      </rPr>
      <t xml:space="preserve"> MADS (2016). </t>
    </r>
    <r>
      <rPr>
        <i/>
        <sz val="9"/>
        <color rgb="FF000000"/>
        <rFont val="Calibri"/>
        <family val="2"/>
        <scheme val="minor"/>
      </rPr>
      <t>Hoja metodológica Porcentaje de la Superficie de áreas protegidas regionales declaradas, homologadas o recategorizadas, inscritas en el RUNAP (Versión 1.0).</t>
    </r>
    <r>
      <rPr>
        <sz val="9"/>
        <color rgb="FF000000"/>
        <rFont val="Calibri"/>
        <family val="2"/>
        <scheme val="minor"/>
      </rPr>
      <t xml:space="preserve"> Ministerio de Ambiente y Desarrollo Sostenible MADS y Parques Nacionales de Colombia.</t>
    </r>
  </si>
  <si>
    <t>Se recomienda a las Autoridades Ambientales enviar adicionalmente reportes cualitativos del avance de los procesos de declaratoria regionales de manera periódica (mensualmente) a Parques Nacionales Naturales de Colombia, dado que en el marco de la Coordinación del SINAP y Administración del RUNAP debe entregar el respectivo reporte oficial al DNP y diferentes entidades.</t>
  </si>
  <si>
    <t>Porcentaje de páramos delimitados por el MADS, con zonificación y régimen de usos adoptados por la CAR</t>
  </si>
  <si>
    <t>Es el porcentaje de páramos con zonificación y régimen de usos adoptados por la CAR, en relación con los páramos delimitados por el MADS en la jurisdicción de la Corporación.</t>
  </si>
  <si>
    <t>Mide el avance en la zonificación y en la determinación del régimen de usos, de las áreas de páramo delimitadas por el MADS, que están ubicados en la jurisdicción de la Corporación. De esta manera, el indicador busca hacer seguimiento a la contribución de las CAR a la ejecución de la Política Nacional de Gestión Integral de la Biodiversidad y sus Servicios Ecosistémicos.</t>
  </si>
  <si>
    <t>Ley 1753 de 2015</t>
  </si>
  <si>
    <t>Resolución 769 de 2002</t>
  </si>
  <si>
    <t>Resolución 839 de 2003</t>
  </si>
  <si>
    <t>Resolución 1128 de 2006</t>
  </si>
  <si>
    <t>Resolución 937 de 2011</t>
  </si>
  <si>
    <t>Los ecosistemas de páramos han sido reconocidos como áreas de especial importancia ecológica que cuentan con una protección especial por parte del Estado, toda vez que resultan de vital importancia por los servicios ecosistémicos que prestan a la población colombiana, especialmente los relacionados con la estabilidad de los ciclos climáticos e hidrológicos y con la regulación de los flujos de agua en cantidad y calidad.</t>
  </si>
  <si>
    <t>Por ello, el artículo 1° de la Ley 99 de 1993, establece entre los Principios Generales Ambientales que las zonas de páramos, subpáramos, los nacimientos de agua y las zonas de recarga de acuíferos serán objeto de protección especial.</t>
  </si>
  <si>
    <t>El artículo 173 de la Ley 1753 de 2015 determina que en las áreas delimitadas como páramos no se podrán adelantar actividades agropecuarias ni de exploración o explotación de recursos naturales no renovables, ni construcción de refinerías de hidrocarburos.</t>
  </si>
  <si>
    <t>El Parágrafo 3 del mencionado artículo establece que “dentro de los tres (3) años siguientes a la delimitación, las autoridades ambientales deberán zonificar y determinar el régimen de usos del área de páramo delimitada, de acuerdo con los lineamientos que para el efecto defina el Ministerio de Ambiente y Desarrollo Sostenible”.</t>
  </si>
  <si>
    <r>
      <t xml:space="preserve">PPDZRU </t>
    </r>
    <r>
      <rPr>
        <vertAlign val="subscript"/>
        <sz val="9"/>
        <color rgb="FF000000"/>
        <rFont val="Calibri"/>
        <family val="2"/>
        <scheme val="minor"/>
      </rPr>
      <t>t</t>
    </r>
    <r>
      <rPr>
        <sz val="9"/>
        <color rgb="FF000000"/>
        <rFont val="Calibri"/>
        <family val="2"/>
        <scheme val="minor"/>
      </rPr>
      <t xml:space="preserve"> = Porcentaje de los páramos delimitados por el MADS, a los cuales la CAR les expide el Acto Administrativo de zonificación y régimen de usos, en el tiempo t.</t>
    </r>
  </si>
  <si>
    <r>
      <t xml:space="preserve">PZRU </t>
    </r>
    <r>
      <rPr>
        <vertAlign val="subscript"/>
        <sz val="9"/>
        <color rgb="FF000000"/>
        <rFont val="Calibri"/>
        <family val="2"/>
        <scheme val="minor"/>
      </rPr>
      <t>it</t>
    </r>
    <r>
      <rPr>
        <sz val="9"/>
        <color rgb="FF000000"/>
        <rFont val="Calibri"/>
        <family val="2"/>
        <scheme val="minor"/>
      </rPr>
      <t xml:space="preserve"> = Número de páramos previamente delimitados por el MADS en la jurisdicción de la CAR, a los cuales la CAR les expide el Acto Administrativo de zonificación y régimen de usos, en el tiempo t.</t>
    </r>
  </si>
  <si>
    <r>
      <t xml:space="preserve">PD </t>
    </r>
    <r>
      <rPr>
        <vertAlign val="subscript"/>
        <sz val="9"/>
        <color rgb="FF000000"/>
        <rFont val="Calibri"/>
        <family val="2"/>
        <scheme val="minor"/>
      </rPr>
      <t>it</t>
    </r>
    <r>
      <rPr>
        <sz val="9"/>
        <color rgb="FF000000"/>
        <rFont val="Calibri"/>
        <family val="2"/>
        <scheme val="minor"/>
      </rPr>
      <t xml:space="preserve"> = Número de páramos delimitados por el MADS en la jurisdicción de la CAR, en el tiempo t.</t>
    </r>
  </si>
  <si>
    <t>Reporte de avance</t>
  </si>
  <si>
    <t>Etapa</t>
  </si>
  <si>
    <t>Páramos delimitados por el MADS (número) ubicados en la jurisdicción de la Corporación</t>
  </si>
  <si>
    <t>Actos Administrativos de la CAR que adoptan la Zonificación y régimen de usos de páramos (número)</t>
  </si>
  <si>
    <t>Cuanto más cercano a cien por ciento, mayor es el cumplimiento de las metas de la autoridad ambiental en la gestión de paramos ubicados en la jurisdicción de la Corporación.</t>
  </si>
  <si>
    <r>
      <t>Hoja Metodológica de referencia:</t>
    </r>
    <r>
      <rPr>
        <sz val="9"/>
        <color rgb="FF000000"/>
        <rFont val="Calibri"/>
        <family val="2"/>
        <scheme val="minor"/>
      </rPr>
      <t xml:space="preserve"> MADS (2016). </t>
    </r>
    <r>
      <rPr>
        <i/>
        <sz val="9"/>
        <color rgb="FF000000"/>
        <rFont val="Calibri"/>
        <family val="2"/>
        <scheme val="minor"/>
      </rPr>
      <t>Hoja metodológica Porcentaje de páramos delimitados, con zonificación y régimen de usos (Versión 1.0).</t>
    </r>
    <r>
      <rPr>
        <sz val="9"/>
        <color rgb="FF000000"/>
        <rFont val="Calibri"/>
        <family val="2"/>
        <scheme val="minor"/>
      </rPr>
      <t xml:space="preserve"> Ministerio de Ambiente y Desarrollo Sostenible MADS, DGOAT-SINA y DBBSE.</t>
    </r>
  </si>
  <si>
    <t>Observaciones.</t>
  </si>
  <si>
    <t>Porcentaje de avance en la formulación del Plan de Ordenación Forestal</t>
  </si>
  <si>
    <t>Es el porcentaje de avance en la formulación del Plan de Ordenación Forestal, con respecto a la meta de Ordenación Forestal definida en el Plan de Acción de la Corporación.</t>
  </si>
  <si>
    <t>Mide el avance del Plan de Ordenación Forestal, con respecto a la meta de Ordenación Forestal definida en el Plan de Acción de la Corporación. De esta manera, el indicador busca hacer seguimiento a la contribución de las CAR a la Política Nacional de Gestión Integral de la Biodiversidad y sus Servicios Ecosistémicos, así como a los instrumentos de política relacionados con el recurso forestal.</t>
  </si>
  <si>
    <r>
      <t>·</t>
    </r>
    <r>
      <rPr>
        <sz val="7"/>
        <color rgb="FF000000"/>
        <rFont val="Times New Roman"/>
        <family val="1"/>
      </rPr>
      <t xml:space="preserve">        </t>
    </r>
    <r>
      <rPr>
        <sz val="9"/>
        <color rgb="FF000000"/>
        <rFont val="Calibri"/>
        <family val="2"/>
      </rPr>
      <t>Ley 2ª de 1959</t>
    </r>
  </si>
  <si>
    <r>
      <t>·</t>
    </r>
    <r>
      <rPr>
        <sz val="7"/>
        <color rgb="FF000000"/>
        <rFont val="Times New Roman"/>
        <family val="1"/>
      </rPr>
      <t xml:space="preserve">        </t>
    </r>
    <r>
      <rPr>
        <sz val="9"/>
        <color rgb="FF000000"/>
        <rFont val="Calibri"/>
        <family val="2"/>
      </rPr>
      <t>Ley 99 de 1993</t>
    </r>
  </si>
  <si>
    <r>
      <t>·</t>
    </r>
    <r>
      <rPr>
        <sz val="7"/>
        <color rgb="FF000000"/>
        <rFont val="Times New Roman"/>
        <family val="1"/>
      </rPr>
      <t xml:space="preserve">        </t>
    </r>
    <r>
      <rPr>
        <sz val="9"/>
        <color rgb="FF000000"/>
        <rFont val="Calibri"/>
        <family val="2"/>
      </rPr>
      <t>Decreto-Ley 2811 de 1974.</t>
    </r>
  </si>
  <si>
    <r>
      <t>·</t>
    </r>
    <r>
      <rPr>
        <sz val="7"/>
        <color rgb="FF000000"/>
        <rFont val="Times New Roman"/>
        <family val="1"/>
      </rPr>
      <t xml:space="preserve">        </t>
    </r>
    <r>
      <rPr>
        <sz val="9"/>
        <color rgb="FF000000"/>
        <rFont val="Calibri"/>
        <family val="2"/>
      </rPr>
      <t>Decreto 1076 de 2015.</t>
    </r>
  </si>
  <si>
    <t>Los artículos 8°, 79 y 80 de la Constitución Política de Colombia, señalan que es deber del Estado proteger la diversidad e integridad del ambiente, conservar las áreas de especial importancia ecológica, fomentar la educación para el logro de estos fines, planificar el manejo y aprovechamiento de los recursos naturales para garantizar su desarrollo sostenible, su conservación, restauración o sustitución.</t>
  </si>
  <si>
    <t>El Plan de ordenación forestal es el estudio elaborado por las Corporaciones que, fundamentado en la descripción de los aspectos bióticos, abióticos, sociales y económicos, tiene por objeto asegurar que el interesado en utilizar el recurso en un área forestal productora, desarrolle su actividad en forma planificada para así garantizar el manejo adecuado y el aprovechamiento sostenible del recurso</t>
  </si>
  <si>
    <r>
      <t xml:space="preserve">PAPOF </t>
    </r>
    <r>
      <rPr>
        <vertAlign val="subscript"/>
        <sz val="9"/>
        <color rgb="FF000000"/>
        <rFont val="Calibri"/>
        <family val="2"/>
        <scheme val="minor"/>
      </rPr>
      <t>t</t>
    </r>
    <r>
      <rPr>
        <sz val="9"/>
        <color rgb="FF000000"/>
        <rFont val="Calibri"/>
        <family val="2"/>
        <scheme val="minor"/>
      </rPr>
      <t xml:space="preserve"> = Porcentaje de avance en la formulación del Plan de Ordenación Forestal, en el tiempo t.</t>
    </r>
  </si>
  <si>
    <r>
      <t xml:space="preserve">APOF </t>
    </r>
    <r>
      <rPr>
        <vertAlign val="subscript"/>
        <sz val="9"/>
        <color rgb="FF000000"/>
        <rFont val="Calibri"/>
        <family val="2"/>
        <scheme val="minor"/>
      </rPr>
      <t>it</t>
    </r>
    <r>
      <rPr>
        <sz val="9"/>
        <color rgb="FF000000"/>
        <rFont val="Calibri"/>
        <family val="2"/>
        <scheme val="minor"/>
      </rPr>
      <t xml:space="preserve"> = Superficie de avance en la formulación del Plan de Ordenación Forestal (ha), en el tiempo t.</t>
    </r>
  </si>
  <si>
    <r>
      <t xml:space="preserve">MAPOF </t>
    </r>
    <r>
      <rPr>
        <vertAlign val="subscript"/>
        <sz val="9"/>
        <color rgb="FF000000"/>
        <rFont val="Calibri"/>
        <family val="2"/>
        <scheme val="minor"/>
      </rPr>
      <t>it</t>
    </r>
    <r>
      <rPr>
        <sz val="9"/>
        <color rgb="FF000000"/>
        <rFont val="Calibri"/>
        <family val="2"/>
        <scheme val="minor"/>
      </rPr>
      <t xml:space="preserve"> = Meta de avance en la formulación del Plan de Ordenación Forestal (ha), en el tiempo t.</t>
    </r>
  </si>
  <si>
    <t>Meta de nuevas hectáreas forestales a ser ordenadas en el Plan de Ordenación Forestal en el cuatrienio (ha)</t>
  </si>
  <si>
    <t>Meta de hectáreas forestales a ser actualizadas en el Plan de Ordenación Forestal en el cuatrienio (ha) -si aplica-</t>
  </si>
  <si>
    <t>Meta: hectáreas forestales sujeto de ordenación en el cuatrienio (ha) (B+C)</t>
  </si>
  <si>
    <t>Superficie a ser ordenada en el Plan de Ordenación Forestal (*)</t>
  </si>
  <si>
    <t>Meta: hectáreas forestales sujeto de ordenación (a)</t>
  </si>
  <si>
    <t>En formulación</t>
  </si>
  <si>
    <t>En actualización</t>
  </si>
  <si>
    <t>Plan forestal adoptado</t>
  </si>
  <si>
    <t>(*) Ubique cada superficie sólo en la última etapa que se encuentre</t>
  </si>
  <si>
    <t>La suma de la superficie de las áreas en proceso de ordenación debe ser igual a la meta de hectáreas forestales a ser ordenadas.</t>
  </si>
  <si>
    <t>Relación de áreas a ser ordenadas en el Plan de Ordenación Forestal</t>
  </si>
  <si>
    <t>Nombre del área a ser ordenada</t>
  </si>
  <si>
    <t>Municipios donde se ubica</t>
  </si>
  <si>
    <t>Superficie (ha)</t>
  </si>
  <si>
    <t>Estado de avance (a)</t>
  </si>
  <si>
    <t>Acto administrativo de adopción</t>
  </si>
  <si>
    <t>(a) en formulación, en actualización, en adopción, adoptado. Si está adoptado, escriba el número del acto administrativo correspondiente.</t>
  </si>
  <si>
    <t>Cuanto más cercano a cien por ciento, mayor es el cumplimiento de las metas establecidas por la Corporación en materia de ordenación de las áreas forestales.</t>
  </si>
  <si>
    <r>
      <t>Hoja Metodológica de referencia:</t>
    </r>
    <r>
      <rPr>
        <sz val="9"/>
        <color rgb="FF000000"/>
        <rFont val="Calibri"/>
        <family val="2"/>
        <scheme val="minor"/>
      </rPr>
      <t xml:space="preserve"> MADS (2016). </t>
    </r>
    <r>
      <rPr>
        <i/>
        <sz val="9"/>
        <color rgb="FF000000"/>
        <rFont val="Calibri"/>
        <family val="2"/>
        <scheme val="minor"/>
      </rPr>
      <t>Hoja metodológica Porcentaje de avance en la formulación del Plan de Ordenación Forestal (Versión 1.0).</t>
    </r>
    <r>
      <rPr>
        <sz val="9"/>
        <color rgb="FF000000"/>
        <rFont val="Calibri"/>
        <family val="2"/>
        <scheme val="minor"/>
      </rPr>
      <t xml:space="preserve"> Ministerio de Ambiente y Desarrollo Sostenible MADS, DGOAT-SINA y DBBSE.</t>
    </r>
  </si>
  <si>
    <t>Porcentaje de áreas protegidas con planes de manejo en ejecución</t>
  </si>
  <si>
    <t xml:space="preserve">Descripción del Indicador </t>
  </si>
  <si>
    <t>Es la relación entre el número de áreas protegidas con planes de manejo en ejecución y el número de áreas protegidas regionales en jurisdicción de la Corporación registradas en el RUNAP, cuya administración es responsabilidad de la autoridad ambiental. Comprende áreas protegidas tanto continentales como marinas, costeras e insulares.</t>
  </si>
  <si>
    <t>El indicador mide que la autoridad ambiental realice acciones dirigidas a la implementación de los planes de manejo de las áreas protegidas, cuya administración es responsabilidad de la autoridad ambiental. De esta manera, la Corporación contribuye a la ejecución a nivel regional de la Política Nacional de Gestión de la Biodiversidad y sus Servicios Ecosistémicos.</t>
  </si>
  <si>
    <t>Política Nacional de Gestión Integral de la Biodiversidad y sus Servicios Ecosistémicos</t>
  </si>
  <si>
    <t>El mencionado Decreto, establece las categorías de áreas protegidas nacionales y regionales.</t>
  </si>
  <si>
    <t>Adicionalmente, el Decreto ibídem, establece que cada una de las áreas protegidas que integran el SINAP contarán con un plan de manejo que será el principal instrumento de planificación que orienta su gestión de conservación para un periodo de cinco (5) años de manera que se evidencien resultados frente al logro de los objetivos de conservación que motivaron su designación y su contribución al desarrollo del SINAP. Este plan deberá formularse dentro del año siguiente a la declaratoria o en el caso de las áreas existentes que se integren al SINAP dentro del año siguiente al registro.</t>
  </si>
  <si>
    <t>Indicador Porcentaje de áreas protegidas con planes de manejo en ejecución</t>
  </si>
  <si>
    <r>
      <t xml:space="preserve">PAPME </t>
    </r>
    <r>
      <rPr>
        <vertAlign val="subscript"/>
        <sz val="9"/>
        <color rgb="FF000000"/>
        <rFont val="Calibri"/>
        <family val="2"/>
        <scheme val="minor"/>
      </rPr>
      <t>t</t>
    </r>
    <r>
      <rPr>
        <sz val="9"/>
        <color rgb="FF000000"/>
        <rFont val="Calibri"/>
        <family val="2"/>
        <scheme val="minor"/>
      </rPr>
      <t xml:space="preserve"> = Porcentaje de áreas protegidas con planes de manejo en ejecución, en el tiempo t.</t>
    </r>
  </si>
  <si>
    <r>
      <t xml:space="preserve">APME </t>
    </r>
    <r>
      <rPr>
        <vertAlign val="subscript"/>
        <sz val="9"/>
        <color rgb="FF000000"/>
        <rFont val="Calibri"/>
        <family val="2"/>
        <scheme val="minor"/>
      </rPr>
      <t>it</t>
    </r>
    <r>
      <rPr>
        <sz val="9"/>
        <color rgb="FF000000"/>
        <rFont val="Calibri"/>
        <family val="2"/>
        <scheme val="minor"/>
      </rPr>
      <t xml:space="preserve"> = Número de áreas protegidas </t>
    </r>
    <r>
      <rPr>
        <i/>
        <sz val="9"/>
        <color rgb="FF000000"/>
        <rFont val="Calibri"/>
        <family val="2"/>
        <scheme val="minor"/>
      </rPr>
      <t>i</t>
    </r>
    <r>
      <rPr>
        <sz val="9"/>
        <color rgb="FF000000"/>
        <rFont val="Calibri"/>
        <family val="2"/>
        <scheme val="minor"/>
      </rPr>
      <t xml:space="preserve"> con planes de manejo en ejecución, en el tiempo t.</t>
    </r>
  </si>
  <si>
    <r>
      <t xml:space="preserve">APCAR </t>
    </r>
    <r>
      <rPr>
        <vertAlign val="subscript"/>
        <sz val="9"/>
        <color rgb="FF000000"/>
        <rFont val="Calibri"/>
        <family val="2"/>
        <scheme val="minor"/>
      </rPr>
      <t>it</t>
    </r>
    <r>
      <rPr>
        <sz val="9"/>
        <color rgb="FF000000"/>
        <rFont val="Calibri"/>
        <family val="2"/>
        <scheme val="minor"/>
      </rPr>
      <t xml:space="preserve"> = Número de áreas protegidas </t>
    </r>
    <r>
      <rPr>
        <i/>
        <sz val="9"/>
        <color rgb="FF000000"/>
        <rFont val="Calibri"/>
        <family val="2"/>
        <scheme val="minor"/>
      </rPr>
      <t>i</t>
    </r>
    <r>
      <rPr>
        <sz val="9"/>
        <color rgb="FF000000"/>
        <rFont val="Calibri"/>
        <family val="2"/>
        <scheme val="minor"/>
      </rPr>
      <t xml:space="preserve"> cuya administración es responsabilidad de la Corporación Autónoma Regional, en el tiempo t.</t>
    </r>
  </si>
  <si>
    <t>Inversión asociada a la ejecución de los planes de manejo de áreas protegidas</t>
  </si>
  <si>
    <r>
      <t xml:space="preserve">IPMAP </t>
    </r>
    <r>
      <rPr>
        <vertAlign val="subscript"/>
        <sz val="9"/>
        <color rgb="FF000000"/>
        <rFont val="Calibri"/>
        <family val="2"/>
        <scheme val="minor"/>
      </rPr>
      <t>t</t>
    </r>
    <r>
      <rPr>
        <sz val="9"/>
        <color rgb="FF000000"/>
        <rFont val="Calibri"/>
        <family val="2"/>
        <scheme val="minor"/>
      </rPr>
      <t xml:space="preserve"> = Inversión asociada a la ejecución de los planes de manejo de las áreas protegidas a cargo de la Corporación Autónoma Regional, en el año t.</t>
    </r>
  </si>
  <si>
    <r>
      <t xml:space="preserve">PDAP </t>
    </r>
    <r>
      <rPr>
        <vertAlign val="subscript"/>
        <sz val="9"/>
        <color rgb="FF000000"/>
        <rFont val="Calibri"/>
        <family val="2"/>
        <scheme val="minor"/>
      </rPr>
      <t>i</t>
    </r>
    <r>
      <rPr>
        <sz val="9"/>
        <color rgb="FF000000"/>
        <rFont val="Calibri"/>
        <family val="2"/>
        <scheme val="minor"/>
      </rPr>
      <t xml:space="preserve"> = Presupuesto definitivo asociado a la ejecución del plan de manejo del área protegida i, en el año t.</t>
    </r>
  </si>
  <si>
    <t>VARIABLE</t>
  </si>
  <si>
    <t>CONTINENTALES</t>
  </si>
  <si>
    <t>MARINAS, COSTERAS E INSULARES</t>
  </si>
  <si>
    <t>TOTAL</t>
  </si>
  <si>
    <t xml:space="preserve">Número de áreas protegidas cuya administración es responsabilidad de la Corporación Autónoma Regional </t>
  </si>
  <si>
    <t>Número de áreas protegidas con plan de manejo adoptado</t>
  </si>
  <si>
    <t>Número de áreas protegidas con plan de manejo en ejecución</t>
  </si>
  <si>
    <t>Inversión asociada a la ejecución de los planes de manejo de áreas protegidas (Millones de $)</t>
  </si>
  <si>
    <t>Nombre de AP</t>
  </si>
  <si>
    <t>Categoría de AP</t>
  </si>
  <si>
    <t>Ppto.</t>
  </si>
  <si>
    <t>Inicial</t>
  </si>
  <si>
    <t>Presupuesto</t>
  </si>
  <si>
    <t>Definitivo</t>
  </si>
  <si>
    <t>Cuanto más cercano a cien por ciento, mayores son las acciones que la autoridad ambiental realiza para la ejecución de los planes de manejo de las áreas protegidas que están a cargo de la Corporación Autónoma Regional.</t>
  </si>
  <si>
    <r>
      <t>Hoja Metodológica de referencia:</t>
    </r>
    <r>
      <rPr>
        <sz val="9"/>
        <color rgb="FF000000"/>
        <rFont val="Calibri"/>
        <family val="2"/>
        <scheme val="minor"/>
      </rPr>
      <t xml:space="preserve"> MADS (2016). </t>
    </r>
    <r>
      <rPr>
        <i/>
        <sz val="9"/>
        <color rgb="FF000000"/>
        <rFont val="Calibri"/>
        <family val="2"/>
        <scheme val="minor"/>
      </rPr>
      <t>Hoja metodológica Porcentaje de áreas protegidas con planes de manejo en ejecución (Versión 1.0).</t>
    </r>
    <r>
      <rPr>
        <sz val="9"/>
        <color rgb="FF000000"/>
        <rFont val="Calibri"/>
        <family val="2"/>
        <scheme val="minor"/>
      </rPr>
      <t xml:space="preserve"> Ministerio de Ambiente y Desarrollo Sostenible y Parques Nacionales Naturales.</t>
    </r>
  </si>
  <si>
    <t>Se recomienda a las autoridades ambientales que una vez el plan de manejo ya esté aprobado y soportado bajo acto administrativo este sea cargado en la Plataforma del RUNAP. http://runap.parquesnacionales.gov.co)</t>
  </si>
  <si>
    <t>Porcentaje de especies amenazadas con medidas de conservación y manejo en ejecución</t>
  </si>
  <si>
    <t>Es la relación entre el número de especies amenazadas con medidas de conservación y manejo en ejecución y el número de especies que cuentan con medidas de manejo formuladas, tanto para fauna y flora como en el medio continental y marino.</t>
  </si>
  <si>
    <t>El indicador mide que la autoridad ambiental realice acciones dirigidas a la implementación de las medidas de conservación y manejo de especies amenazadas. De esta manera, la Corporación contribuye a la ejecución a nivel regional de la Política Nacional de Gestión de la Biodiversidad y sus Servicios Ecosistémicos, así como de las Metas Aichi.</t>
  </si>
  <si>
    <t>Decreto 1071 de 2015, compilatorio del Decreto 1124 de 2013, por el cual se adopta el Plan de Acción Nacional para la Conservación y Manejo de Tiburones, Rayas y Quimeras de Colombia – PAN Tiburones Colombia</t>
  </si>
  <si>
    <t>Resolución 2210 de 2010</t>
  </si>
  <si>
    <t>Resolución 0192 de 2014</t>
  </si>
  <si>
    <t>El Plan Estratégico para la Diversidad Biológica 2011-2020 y las Metas de Aichi se agrupan en los siguientes objetivos estratégicos:</t>
  </si>
  <si>
    <r>
      <t>A.</t>
    </r>
    <r>
      <rPr>
        <sz val="7"/>
        <color rgb="FF000000"/>
        <rFont val="Times New Roman"/>
        <family val="1"/>
      </rPr>
      <t xml:space="preserve">    </t>
    </r>
    <r>
      <rPr>
        <sz val="9"/>
        <color rgb="FF000000"/>
        <rFont val="Calibri"/>
        <family val="2"/>
      </rPr>
      <t>Abordar las causas subyacentes de la pérdida de diversidad biológica mediante la incorporación de la diversidad biológica en todos los ámbitos gubernamentales y de la sociedad.</t>
    </r>
  </si>
  <si>
    <r>
      <t>B.</t>
    </r>
    <r>
      <rPr>
        <sz val="7"/>
        <color rgb="FF000000"/>
        <rFont val="Times New Roman"/>
        <family val="1"/>
      </rPr>
      <t xml:space="preserve">    </t>
    </r>
    <r>
      <rPr>
        <sz val="9"/>
        <color rgb="FF000000"/>
        <rFont val="Calibri"/>
        <family val="2"/>
      </rPr>
      <t>Reducir las presiones directas sobre la diversidad biológica y promover la utilización sostenible.</t>
    </r>
  </si>
  <si>
    <r>
      <t>C.</t>
    </r>
    <r>
      <rPr>
        <sz val="7"/>
        <color rgb="FF000000"/>
        <rFont val="Times New Roman"/>
        <family val="1"/>
      </rPr>
      <t xml:space="preserve">    </t>
    </r>
    <r>
      <rPr>
        <sz val="9"/>
        <color rgb="FF000000"/>
        <rFont val="Calibri"/>
        <family val="2"/>
      </rPr>
      <t>Mejorar la situación de la diversidad biológica salvaguardando los ecosistemas, las especies y la diversidad genética.</t>
    </r>
  </si>
  <si>
    <r>
      <t>D.</t>
    </r>
    <r>
      <rPr>
        <sz val="7"/>
        <color rgb="FF000000"/>
        <rFont val="Times New Roman"/>
        <family val="1"/>
      </rPr>
      <t xml:space="preserve">    </t>
    </r>
    <r>
      <rPr>
        <sz val="9"/>
        <color rgb="FF000000"/>
        <rFont val="Calibri"/>
        <family val="2"/>
      </rPr>
      <t>Aumentar los beneficios de la diversidad biológica y los servicios de los ecosistemas para todos</t>
    </r>
  </si>
  <si>
    <t>La Resolución 192 de 2014 define Especie Amenazada, como aquella que ha sido declarada como tal por Tratados o Convenios Internacionales aprobados y ratificados por Colombia o haya sido declarada en alguna categoría de amenaza por el Ministerio de Ambiente y Desarrollo Sostenible.</t>
  </si>
  <si>
    <t>Especie en Peligro Crítico (CR): Aquellas que están enfrentando un riesgo de extinción extremadamente alto en estado de vida silvestre.</t>
  </si>
  <si>
    <t>Especie en Peligro (EN): Aquellas que están enfrentando un riesgo de extinción muy alto en estado de vida silvestre.</t>
  </si>
  <si>
    <t>Especie Vulnerable (VU): Aquellas que están enfrentando un riesgo de extinción alto en estado de vida silvestre.</t>
  </si>
  <si>
    <t>Adicionalmente, la Resolución 192 de 2014 establece que “el Ministerio de Ambiente y Desarrollo Sostenible en conjunto con las demás entidades del SINA, definirán las medidas de conservación y manejo de las especies amenazadas, sin perjuicio de las funciones y competencias asignadas a otras entidades públicas”</t>
  </si>
  <si>
    <t>Indicador Porcentaje de especies amenazadas con medidas de manejo en ejecución</t>
  </si>
  <si>
    <t xml:space="preserve"> x 100</t>
  </si>
  <si>
    <r>
      <t xml:space="preserve">PEAMME </t>
    </r>
    <r>
      <rPr>
        <vertAlign val="subscript"/>
        <sz val="9"/>
        <color rgb="FF000000"/>
        <rFont val="Calibri"/>
        <family val="2"/>
        <scheme val="minor"/>
      </rPr>
      <t>t</t>
    </r>
    <r>
      <rPr>
        <sz val="9"/>
        <color rgb="FF000000"/>
        <rFont val="Calibri"/>
        <family val="2"/>
        <scheme val="minor"/>
      </rPr>
      <t xml:space="preserve"> = Porcentaje de especies amenazadas con medidas de conservación y manejo en ejecución, en tiempo t.</t>
    </r>
  </si>
  <si>
    <r>
      <t xml:space="preserve">EAMME </t>
    </r>
    <r>
      <rPr>
        <vertAlign val="subscript"/>
        <sz val="9"/>
        <color rgb="FF000000"/>
        <rFont val="Calibri"/>
        <family val="2"/>
        <scheme val="minor"/>
      </rPr>
      <t>it</t>
    </r>
    <r>
      <rPr>
        <sz val="9"/>
        <color rgb="FF000000"/>
        <rFont val="Calibri"/>
        <family val="2"/>
        <scheme val="minor"/>
      </rPr>
      <t xml:space="preserve"> = Número de especies amenazadas </t>
    </r>
    <r>
      <rPr>
        <i/>
        <sz val="9"/>
        <color rgb="FF000000"/>
        <rFont val="Calibri"/>
        <family val="2"/>
        <scheme val="minor"/>
      </rPr>
      <t>i</t>
    </r>
    <r>
      <rPr>
        <sz val="9"/>
        <color rgb="FF000000"/>
        <rFont val="Calibri"/>
        <family val="2"/>
        <scheme val="minor"/>
      </rPr>
      <t xml:space="preserve"> con medidas de conservación y manejo en ejecución, en el tiempo t.</t>
    </r>
  </si>
  <si>
    <r>
      <t xml:space="preserve">EAMMF </t>
    </r>
    <r>
      <rPr>
        <vertAlign val="subscript"/>
        <sz val="9"/>
        <color rgb="FF000000"/>
        <rFont val="Calibri"/>
        <family val="2"/>
        <scheme val="minor"/>
      </rPr>
      <t>it</t>
    </r>
    <r>
      <rPr>
        <sz val="9"/>
        <color rgb="FF000000"/>
        <rFont val="Calibri"/>
        <family val="2"/>
        <scheme val="minor"/>
      </rPr>
      <t xml:space="preserve"> = Número de especies amenazadas </t>
    </r>
    <r>
      <rPr>
        <i/>
        <sz val="9"/>
        <color rgb="FF000000"/>
        <rFont val="Calibri"/>
        <family val="2"/>
        <scheme val="minor"/>
      </rPr>
      <t>i</t>
    </r>
    <r>
      <rPr>
        <sz val="9"/>
        <color rgb="FF000000"/>
        <rFont val="Calibri"/>
        <family val="2"/>
        <scheme val="minor"/>
      </rPr>
      <t xml:space="preserve"> con medidas de conservación y manejo formuladas, en el tiempo t.</t>
    </r>
  </si>
  <si>
    <t>Inversión asociada a la ejecución de las medidas de conservación y manejo de especies amenazadas</t>
  </si>
  <si>
    <r>
      <t xml:space="preserve">IMMEA </t>
    </r>
    <r>
      <rPr>
        <vertAlign val="subscript"/>
        <sz val="9"/>
        <color rgb="FF000000"/>
        <rFont val="Calibri"/>
        <family val="2"/>
        <scheme val="minor"/>
      </rPr>
      <t>t</t>
    </r>
    <r>
      <rPr>
        <sz val="9"/>
        <color rgb="FF000000"/>
        <rFont val="Calibri"/>
        <family val="2"/>
        <scheme val="minor"/>
      </rPr>
      <t xml:space="preserve"> = Inversión asociada a la ejecución de las medidas de conservación y manejo de especies amenazadas, en el año t.</t>
    </r>
  </si>
  <si>
    <r>
      <t xml:space="preserve">PDEA </t>
    </r>
    <r>
      <rPr>
        <vertAlign val="subscript"/>
        <sz val="9"/>
        <color rgb="FF000000"/>
        <rFont val="Calibri"/>
        <family val="2"/>
        <scheme val="minor"/>
      </rPr>
      <t>i</t>
    </r>
    <r>
      <rPr>
        <sz val="9"/>
        <color rgb="FF000000"/>
        <rFont val="Calibri"/>
        <family val="2"/>
        <scheme val="minor"/>
      </rPr>
      <t xml:space="preserve"> = Presupuesto definitivo asociado a la ejecución de medidas de conservación y manejo de la especie amenazada i, en el año t.</t>
    </r>
  </si>
  <si>
    <t>ESPECIES AMENAZADAS CONTINENTALES</t>
  </si>
  <si>
    <t>ESPECIES AMENAZADAS MARINAS</t>
  </si>
  <si>
    <t>FLORA</t>
  </si>
  <si>
    <t>FAUNA</t>
  </si>
  <si>
    <t>CR</t>
  </si>
  <si>
    <t>EN</t>
  </si>
  <si>
    <t>VU</t>
  </si>
  <si>
    <t>Número de especies amenazadas presentes en la jurisdicción</t>
  </si>
  <si>
    <t>Número de especies amenazadas con medidas de conservación y manejo formulado</t>
  </si>
  <si>
    <t>Número de especies amenazadas con medidas de conservación y manejo en ejecución</t>
  </si>
  <si>
    <t>(CR) Especie en peligro crítico</t>
  </si>
  <si>
    <t>(EN) Especie en peligro</t>
  </si>
  <si>
    <t>(VU) Especie vulnerable</t>
  </si>
  <si>
    <t>Inversión asociada a la ejecución de las medidas de conservación y manejo de especies amenazadas (Millones de $)</t>
  </si>
  <si>
    <t>Tipo (Continental o marina)</t>
  </si>
  <si>
    <t>Tipo (Flora o fauna)</t>
  </si>
  <si>
    <t>Nombre (común y/o científico)</t>
  </si>
  <si>
    <t>Cuanto más cercano a cien por ciento, mayores son las acciones que la autoridad ambiental realiza para la ejecución de las medidas de conservación y manejo de las especies amenazadas que cuentan con plan de manejo, dadas las prioridades regionales que se han definido en este campo.</t>
  </si>
  <si>
    <t>Ministerio de Ambiente y Desarrollo Sostenible - MADS</t>
  </si>
  <si>
    <r>
      <t>Hoja Metodológica de referencia:</t>
    </r>
    <r>
      <rPr>
        <sz val="9"/>
        <color rgb="FF000000"/>
        <rFont val="Calibri"/>
        <family val="2"/>
        <scheme val="minor"/>
      </rPr>
      <t xml:space="preserve"> MADS (2016). </t>
    </r>
    <r>
      <rPr>
        <i/>
        <sz val="9"/>
        <color rgb="FF000000"/>
        <rFont val="Calibri"/>
        <family val="2"/>
        <scheme val="minor"/>
      </rPr>
      <t>Hoja metodológica Porcentaje de especies amenazadas con medidas de manejo en ejecución (Versión 1.0).</t>
    </r>
    <r>
      <rPr>
        <sz val="9"/>
        <color rgb="FF000000"/>
        <rFont val="Calibri"/>
        <family val="2"/>
        <scheme val="minor"/>
      </rPr>
      <t xml:space="preserve"> Ministerio de Ambiente y Desarrollo Sostenible MADS, DGOAT-SINA, DBBSE y DAMCRA.</t>
    </r>
  </si>
  <si>
    <t>- La formulación de las medidas de conservación y manejo estaran a cargo del MADS y/o de las CARs.</t>
  </si>
  <si>
    <t>- Como limitación tambien se identifica la información disponible que sobre estas especies pueda tener cada CAR.</t>
  </si>
  <si>
    <t>Porcentaje de especies invasoras con medidas de prevención, control y manejo en ejecución</t>
  </si>
  <si>
    <t>Es la relación entre el número de especies invasoras con medidas de prevención, control y manejo en ejecución y el número de especies que cuentan con medidas de prevención, control y manejo formulado, tanto para fauna y flora como en el medio continental y marino.</t>
  </si>
  <si>
    <t>El indicador mide que la autoridad ambiental realice acciones dirigidas a la implementación de las medidas de prevención, control y manejo de especies invasoras. De esta manera, la Corporación contribuye a la ejecución a nivel regional de la Política Nacional de Gestión de la Biodiversidad y sus Servicios Ecosistémicos, así como al cumplimiento de las Metas Aichi.</t>
  </si>
  <si>
    <t>Resolución 848 de 2008, especies exóticas invasoras.</t>
  </si>
  <si>
    <t>Resolución 132 de 2010, pez león.</t>
  </si>
  <si>
    <t>Resolución 207 de 2010, pez león y caracol tigre.</t>
  </si>
  <si>
    <t>Resolución 654 de 2011, caracol gigante africano.</t>
  </si>
  <si>
    <t>Resolución 675 de 2013, adopta el Plan y Protocolo de manejo del pez león.</t>
  </si>
  <si>
    <t>Plan de Acción para la Prevención, Manejo y Control de las Especies Introducidas, Trasplantadas e Invasoras.</t>
  </si>
  <si>
    <t>Baptiste M.P., Castaño N., Cárdenas D., Gutiérrez F. P., Gil D.L. y Lasso C.A. (eds). 2010. Análisis de riesgo y propuesta de categorización de especies introducidas para Colombia. Instituto de Investigación de Recursos Biológicos Alexander von Humboldt. Bogotá, D. C., Colombia. 200 p.</t>
  </si>
  <si>
    <t>Las especies invasoras, son la segunda causa de pérdida de biodiversidad en el mundo, ya que afectan su funcionalidad y estructura además de traer consecuencias de alto impacto en el ámbito económico, la salud pública y la cultura (Baptiste et al., 2010).</t>
  </si>
  <si>
    <t>El Convenio sobre Diversidad Biológica, aprobado en Colombia a través de la Ley 165 de 1994, se refiere en el artículo 8° a las obligaciones de los países parte y en su literal h) establece: “impedirá que se introduzcan, controlará o erradicará las especies exóticas que amenacen a ecosistemas, hábitats o especies.</t>
  </si>
  <si>
    <t>Se entiende por especies exóticas de carácter invasor aquellas que han sido capaces de colonizar efectivamente un área en donde se ha interrumpido la barrera geográfica y se han propagado sin asistencia humana directa en hábitats naturales o seminaturales y cuyo establecimiento y expansión amenaza los ecosistemas, hábitats o especies con daños económicos o ambientales (Resolución 848 de 2008).</t>
  </si>
  <si>
    <t>El artículo 3° de la Resolución 848 de 2008 establece que las autoridades ambientales regionales deberán tomar medidas para la prevención, control y manejo de las especies introducidas exóticas, invasoras y trasplantadas presentes en el territorio nacional, que se estimen pertinentes, tales como el otorgamiento de permisos de caza de control y demás medidas de manejo que resulten aplicables conforme a las disposiciones legales vigentes.</t>
  </si>
  <si>
    <r>
      <t xml:space="preserve">PEIME </t>
    </r>
    <r>
      <rPr>
        <vertAlign val="subscript"/>
        <sz val="9"/>
        <color rgb="FF000000"/>
        <rFont val="Calibri"/>
        <family val="2"/>
        <scheme val="minor"/>
      </rPr>
      <t>t</t>
    </r>
    <r>
      <rPr>
        <sz val="9"/>
        <color rgb="FF000000"/>
        <rFont val="Calibri"/>
        <family val="2"/>
        <scheme val="minor"/>
      </rPr>
      <t xml:space="preserve"> = Porcentaje de especies invasoras con medidas de prevención, control y manejo en ejecución, en tiempo t.</t>
    </r>
  </si>
  <si>
    <r>
      <t xml:space="preserve">EIPMEE </t>
    </r>
    <r>
      <rPr>
        <vertAlign val="subscript"/>
        <sz val="9"/>
        <color rgb="FF000000"/>
        <rFont val="Calibri"/>
        <family val="2"/>
        <scheme val="minor"/>
      </rPr>
      <t>it</t>
    </r>
    <r>
      <rPr>
        <sz val="9"/>
        <color rgb="FF000000"/>
        <rFont val="Calibri"/>
        <family val="2"/>
        <scheme val="minor"/>
      </rPr>
      <t xml:space="preserve"> = Número de especies invasoras </t>
    </r>
    <r>
      <rPr>
        <i/>
        <sz val="9"/>
        <color rgb="FF000000"/>
        <rFont val="Calibri"/>
        <family val="2"/>
        <scheme val="minor"/>
      </rPr>
      <t>i</t>
    </r>
    <r>
      <rPr>
        <sz val="9"/>
        <color rgb="FF000000"/>
        <rFont val="Calibri"/>
        <family val="2"/>
        <scheme val="minor"/>
      </rPr>
      <t xml:space="preserve"> con medidas de prevención, control y manejo en ejecución, en tiempo t.</t>
    </r>
  </si>
  <si>
    <r>
      <t xml:space="preserve">EIPMEF </t>
    </r>
    <r>
      <rPr>
        <vertAlign val="subscript"/>
        <sz val="9"/>
        <color rgb="FF000000"/>
        <rFont val="Calibri"/>
        <family val="2"/>
        <scheme val="minor"/>
      </rPr>
      <t>it</t>
    </r>
    <r>
      <rPr>
        <sz val="9"/>
        <color rgb="FF000000"/>
        <rFont val="Calibri"/>
        <family val="2"/>
        <scheme val="minor"/>
      </rPr>
      <t xml:space="preserve"> = Número de especies invasoras </t>
    </r>
    <r>
      <rPr>
        <i/>
        <sz val="9"/>
        <color rgb="FF000000"/>
        <rFont val="Calibri"/>
        <family val="2"/>
        <scheme val="minor"/>
      </rPr>
      <t>i</t>
    </r>
    <r>
      <rPr>
        <sz val="9"/>
        <color rgb="FF000000"/>
        <rFont val="Calibri"/>
        <family val="2"/>
        <scheme val="minor"/>
      </rPr>
      <t xml:space="preserve"> con medidas de prevención, control y manejo formulado, en el tiempo t.</t>
    </r>
  </si>
  <si>
    <t>Inversión asociada a la ejecución de medidas de manejo de especies invasoras</t>
  </si>
  <si>
    <r>
      <t xml:space="preserve">IPMEI </t>
    </r>
    <r>
      <rPr>
        <vertAlign val="subscript"/>
        <sz val="9"/>
        <color rgb="FF000000"/>
        <rFont val="Calibri"/>
        <family val="2"/>
        <scheme val="minor"/>
      </rPr>
      <t>t</t>
    </r>
    <r>
      <rPr>
        <sz val="9"/>
        <color rgb="FF000000"/>
        <rFont val="Calibri"/>
        <family val="2"/>
        <scheme val="minor"/>
      </rPr>
      <t xml:space="preserve"> = Inversión asociada a la ejecución de las medidas de prevención, control y manejo de especies invasoras, en el año t.</t>
    </r>
  </si>
  <si>
    <r>
      <t xml:space="preserve">PDEI </t>
    </r>
    <r>
      <rPr>
        <vertAlign val="subscript"/>
        <sz val="9"/>
        <color rgb="FF000000"/>
        <rFont val="Calibri"/>
        <family val="2"/>
        <scheme val="minor"/>
      </rPr>
      <t>i</t>
    </r>
    <r>
      <rPr>
        <sz val="9"/>
        <color rgb="FF000000"/>
        <rFont val="Calibri"/>
        <family val="2"/>
        <scheme val="minor"/>
      </rPr>
      <t xml:space="preserve"> = Presupuesto definitivo asociado a la ejecución de las medidas de prevención, control y manejo de la especie invasora i, en el año t.</t>
    </r>
  </si>
  <si>
    <t>CONTINENTAL</t>
  </si>
  <si>
    <t>MARINA</t>
  </si>
  <si>
    <t>SUBTOTAL</t>
  </si>
  <si>
    <t>Número de especies invasoras en la jurisdicción</t>
  </si>
  <si>
    <t>Número de especies invasoras con medidas de prevención, control y manejo formulado</t>
  </si>
  <si>
    <t>Número de especies invasoras con medidas de prevención, control y manejo en ejecución</t>
  </si>
  <si>
    <t>Inversión asociada a la ejecución de las medidas de prevención, control y manejo de especies invasoras (Millones de $)</t>
  </si>
  <si>
    <t>Cuanto más cercano a cien por ciento, mayores son las acciones que la autoridad ambiental realiza para la ejecución de las medidas de prevención, control y manejo de las especies invasoras que cuentan con medidas de prevención, control y manejo, dadas las prioridades regionales que se han definido en este campo.</t>
  </si>
  <si>
    <t>Se pueden presentar situaciones de orden operativo, financiero, político y social que pueden afectar los presupuestos y los cronogramas definidos en el Plan de Acción de la Corporación. Así mismo, pueden existir limitaciones de información sobre las especies invasoras presentes en la Corporación.</t>
  </si>
  <si>
    <r>
      <t>Hoja Metodológica de referencia:</t>
    </r>
    <r>
      <rPr>
        <sz val="9"/>
        <color rgb="FF000000"/>
        <rFont val="Calibri"/>
        <family val="2"/>
        <scheme val="minor"/>
      </rPr>
      <t xml:space="preserve"> MADS (2016). </t>
    </r>
    <r>
      <rPr>
        <i/>
        <sz val="9"/>
        <color rgb="FF000000"/>
        <rFont val="Calibri"/>
        <family val="2"/>
        <scheme val="minor"/>
      </rPr>
      <t>Hoja metodológica Porcentaje de especies invasoras con medidas de manejo en ejecución (Versión 1.0).</t>
    </r>
    <r>
      <rPr>
        <sz val="9"/>
        <color rgb="FF000000"/>
        <rFont val="Calibri"/>
        <family val="2"/>
        <scheme val="minor"/>
      </rPr>
      <t xml:space="preserve"> Ministerio de Ambiente y Desarrollo Sostenible MADS, DGOAT-SINA, DBBSE y DAMCRA.</t>
    </r>
  </si>
  <si>
    <t>La formulación de las medidas de prevención, control y manejo estarán a cargo del MADS y/o las CARs.</t>
  </si>
  <si>
    <t>Porcentaje de áreas de ecosistemas en restauración, rehabilitación y reforestación</t>
  </si>
  <si>
    <t>Mide la superficie de ecosistemas en restauración, rehabilitación y reforestación, con respecto a la meta de áreas en restauración, rehabilitación y recuperación priorizadas por la Corporación.</t>
  </si>
  <si>
    <t>El indicador busca hacer seguimiento a la contribución de las CAR a la Política Nacional de Gestión Integral de la Biodiversidad y sus Servicios Ecosistémicos y específicamente las acciones relacionadas con la restauración, recuperación y rehabilitación de ecosistemas.</t>
  </si>
  <si>
    <t>Contribución a la Meta del plan de desarrollo (Hectáreas en Proceso de Restauración)</t>
  </si>
  <si>
    <t>Plan Nacional de Restauración</t>
  </si>
  <si>
    <t>El Plan Nacional de Restauración concibe la restauración, en su visión amplia, como el restablecimiento parcial o totalmente la composición, estructura y función de la biodiversidad, que hayan sido alterados o degradados.</t>
  </si>
  <si>
    <t>La restauración ecológica, por su parte, es el proceso de ayudar al restablecimiento de un ecosistema que se ha degradado, dañado o destruido. Es una actividad deliberada que inicia o acelera la recuperación de un ecosistema con respecto a su salud, integridad y sostenibilidad y busca iniciar o facilitar la reanudación de estos procesos, los cuales retornarán el ecosistema a la trayectoria deseada.</t>
  </si>
  <si>
    <t>La rehabilitación de ecosistemas enfatiza la reparación de los procesos, la productividad y los servicios de un ecosistema. Comparte con la restauración un enfoque fundamental en los ecosistemas históricos o preexistentes como modelos o referencias, pero las dos actividades difieren en sus metas y estrategias.</t>
  </si>
  <si>
    <t>La recuperación de ecosistemas incluye la estabilización del terreno, el aseguramiento de la seguridad pública, el mejoramiento estético y, por lo general, el retorno de las tierras a lo que se consideraría un propósito útil dentro del contexto regional.</t>
  </si>
  <si>
    <t>Se debe tener en cuenta que la restauración es un proceso a largo plazo por lo que sólo el establecimiento (revegetación) no significa que el ecosistema haya sido restaurado, si no que corresponde a una fase en el proceso, por lo tanto, las hectáreas establecidas se encuentran en “Proceso de restauración”.</t>
  </si>
  <si>
    <t>Se considera que el proyecto de restauración, en este caso el área, se encuentra en proceso de restauración cuando se han realizado las etapas de un proyecto de restauración.</t>
  </si>
  <si>
    <t>Las mencionadas etapas de un proyecto de restauración, identificadas en el Plan Nacional de Restauración, son: a. planeación del proyecto de restauración; b. ejecución; c. mantenimiento; d. monitoreo; y e. divulgación de modelos regionales.</t>
  </si>
  <si>
    <r>
      <t xml:space="preserve">PAERRR </t>
    </r>
    <r>
      <rPr>
        <vertAlign val="subscript"/>
        <sz val="9"/>
        <color rgb="FF000000"/>
        <rFont val="Calibri"/>
        <family val="2"/>
        <scheme val="minor"/>
      </rPr>
      <t>t</t>
    </r>
    <r>
      <rPr>
        <sz val="9"/>
        <color rgb="FF000000"/>
        <rFont val="Calibri"/>
        <family val="2"/>
        <scheme val="minor"/>
      </rPr>
      <t xml:space="preserve"> = Porcentaje de áreas de ecosistemas en restauración, rehabilitación y recuperación, en el tiempo t.</t>
    </r>
  </si>
  <si>
    <r>
      <t xml:space="preserve">AERRR </t>
    </r>
    <r>
      <rPr>
        <vertAlign val="subscript"/>
        <sz val="9"/>
        <color rgb="FF000000"/>
        <rFont val="Calibri"/>
        <family val="2"/>
        <scheme val="minor"/>
      </rPr>
      <t>it</t>
    </r>
    <r>
      <rPr>
        <sz val="9"/>
        <color rgb="FF000000"/>
        <rFont val="Calibri"/>
        <family val="2"/>
        <scheme val="minor"/>
      </rPr>
      <t xml:space="preserve"> = Superficie de áreas en restauración, rehabilitación y recuperación (ha), en el tiempo t.</t>
    </r>
  </si>
  <si>
    <r>
      <t xml:space="preserve">MAERRR </t>
    </r>
    <r>
      <rPr>
        <vertAlign val="subscript"/>
        <sz val="9"/>
        <color rgb="FF000000"/>
        <rFont val="Calibri"/>
        <family val="2"/>
        <scheme val="minor"/>
      </rPr>
      <t>it</t>
    </r>
    <r>
      <rPr>
        <sz val="9"/>
        <color rgb="FF000000"/>
        <rFont val="Calibri"/>
        <family val="2"/>
        <scheme val="minor"/>
      </rPr>
      <t xml:space="preserve"> = Meta de áreas en restauración, rehabilitación y recuperación (ha), en el tiempo t.</t>
    </r>
  </si>
  <si>
    <t>Inversión asociada a restauración, rehabilitación y recuperación de los ecosistemas naturales</t>
  </si>
  <si>
    <t>(Millones de $)</t>
  </si>
  <si>
    <r>
      <t xml:space="preserve">IRRR </t>
    </r>
    <r>
      <rPr>
        <vertAlign val="subscript"/>
        <sz val="9"/>
        <color rgb="FF000000"/>
        <rFont val="Calibri"/>
        <family val="2"/>
        <scheme val="minor"/>
      </rPr>
      <t>t</t>
    </r>
    <r>
      <rPr>
        <sz val="9"/>
        <color rgb="FF000000"/>
        <rFont val="Calibri"/>
        <family val="2"/>
        <scheme val="minor"/>
      </rPr>
      <t xml:space="preserve"> = Inversión asociada a restauración, rehabilitación y recuperación de los ecosistemas naturales, en el año t.</t>
    </r>
  </si>
  <si>
    <r>
      <t xml:space="preserve">PDIRRR </t>
    </r>
    <r>
      <rPr>
        <vertAlign val="subscript"/>
        <sz val="9"/>
        <color rgb="FF000000"/>
        <rFont val="Calibri"/>
        <family val="2"/>
        <scheme val="minor"/>
      </rPr>
      <t>i</t>
    </r>
    <r>
      <rPr>
        <sz val="9"/>
        <color rgb="FF000000"/>
        <rFont val="Calibri"/>
        <family val="2"/>
        <scheme val="minor"/>
      </rPr>
      <t xml:space="preserve"> = Presupuesto definitivo asociado a la ejecución de la acción o proyecto i relacionado con la restauración, rehabilitación y recuperación de los ecosistemas naturales, en el año t.</t>
    </r>
  </si>
  <si>
    <t>Meta de áreas de ecosistemas en restauración, rehabilitación y recuperación (ha)</t>
  </si>
  <si>
    <t>Áreas de ecosistemas en restauración ecológica</t>
  </si>
  <si>
    <t>Áreas de ecosistemas en rehabilitación</t>
  </si>
  <si>
    <t>Áreas de ecosistemas en recuperación</t>
  </si>
  <si>
    <t>Inversión asociada a restauración, rehabilitación y recuperación de los ecosistemas (Millones de $)</t>
  </si>
  <si>
    <t>Tipo de acción (restauración, rehabilitación o recuperación)</t>
  </si>
  <si>
    <t>Área en restauración, rehabilitación o recuperación (ha)</t>
  </si>
  <si>
    <t>Cuanto más cercano a cien por ciento, mayor es el cumplimiento de las metas establecidas por la Corporación en materia de restauración, rehabilitación y reforestación.</t>
  </si>
  <si>
    <r>
      <t>Hoja Metodológica de referencia:</t>
    </r>
    <r>
      <rPr>
        <sz val="9"/>
        <color rgb="FF000000"/>
        <rFont val="Calibri"/>
        <family val="2"/>
        <scheme val="minor"/>
      </rPr>
      <t xml:space="preserve"> MADS (2016). </t>
    </r>
    <r>
      <rPr>
        <i/>
        <sz val="9"/>
        <color rgb="FF000000"/>
        <rFont val="Calibri"/>
        <family val="2"/>
        <scheme val="minor"/>
      </rPr>
      <t>Hoja metodológica Porcentaje de áreas de ecosistemas en restauración, rehabilitación y reforestación (Versión 1.0).</t>
    </r>
    <r>
      <rPr>
        <sz val="9"/>
        <color rgb="FF000000"/>
        <rFont val="Calibri"/>
        <family val="2"/>
        <scheme val="minor"/>
      </rPr>
      <t xml:space="preserve"> Ministerio de Ambiente y Desarrollo Sostenible MADS, DGOAT-SINA, DBBSE y DAMCRA.</t>
    </r>
  </si>
  <si>
    <t>Implementación de acciones en manejo integrado de zonas costeras</t>
  </si>
  <si>
    <t>Es el porcentaje de avance en la ejecución, por parte de la corporación autónoma regional, de las acciones relacionadas con el manejo integrado de zonas costeras en el marco del Plan de Acción.</t>
  </si>
  <si>
    <t>El indicador mide el cumplimiento de las metas que la autoridad ambiental se ha propuesto alcanzar en relación con el manejo integrado de zonas costeras, en el marco del Plan de Acción de la Corporación. De esta manera, contribuye a la implementación regional de la Política nacional ambiental para el desarrollo sostenible de los espacios oceánicos y las zonas costeras e insulares de Colombia.</t>
  </si>
  <si>
    <t>Ley 99 de 1993, Ley Marco de Medio Ambiente.</t>
  </si>
  <si>
    <t>Ley 1450 de 2011 (artículos 207 y 208) (vigentes).</t>
  </si>
  <si>
    <t>Decreto 1076 de 2015, Decreto Único Reglamentario.</t>
  </si>
  <si>
    <t>Resolución 1602 de 1995, manglares</t>
  </si>
  <si>
    <t>Resolución 20 de 1996, manglares</t>
  </si>
  <si>
    <t>Resolución 924 de 1997, manglares</t>
  </si>
  <si>
    <t>Política nacional ambiental para el desarrollo sostenible de los espacios oceánicos y las zonas costeras e insulares de Colombia – PNAOCI 2000</t>
  </si>
  <si>
    <t>La Política Nacional Ambiental para el Desarrollo Sostenible de los Espacios Oceánicos y las Zonas Costeras e Insulares de Colombia- PNAOCI-, , señala que el manejo integrado costero es un proceso de planificación especial dirigido hacia un área compleja y dinámica, que se enfoca en la interfase mar – tierra y que considera los siguientes aspectos: algunos conceptos fijos y otros flexibles que la demarcan, una ética de conservación de los ecosistemas, metas socioeconómicas, un estilo de manejo activo participativo y de solución de problemas, y una fuerte base científica.</t>
  </si>
  <si>
    <t>La mencionada política promueve el ordenamiento territorial para asignar usos sostenibles al territorio marítimo y costero nacional, la formas mejoradas de gobierno que armonicen y articulen la planificación del desarrollo costero sectorial, la conservación y restauración de los bienes y servicios que proveen sus ecosistemas, la generación de conocimiento que permita la obtención de información estratégica para la toma de decisiones de manejo integrado de esta áreas, y los procesos de autogestión comunitaria y de aprendizaje que permitan integrar a los múltiples usuarios de la zona costera en la gestión de su manejo sostenible.</t>
  </si>
  <si>
    <t>Las principales temáticas en el Manejo Integrado de Zonas Costeras en las que tienen competencia las Corporaciones Autónomas Regionales son:</t>
  </si>
  <si>
    <r>
      <t>1)</t>
    </r>
    <r>
      <rPr>
        <sz val="7"/>
        <color rgb="FF000000"/>
        <rFont val="Times New Roman"/>
        <family val="1"/>
      </rPr>
      <t xml:space="preserve">      </t>
    </r>
    <r>
      <rPr>
        <sz val="9"/>
        <color rgb="FF000000"/>
        <rFont val="Calibri"/>
        <family val="2"/>
        <scheme val="minor"/>
      </rPr>
      <t>Planificación y ordenamiento de la Unidad Ambiental Costera UAC</t>
    </r>
  </si>
  <si>
    <r>
      <t>a)</t>
    </r>
    <r>
      <rPr>
        <sz val="7"/>
        <color rgb="FF000000"/>
        <rFont val="Times New Roman"/>
        <family val="1"/>
      </rPr>
      <t xml:space="preserve">      </t>
    </r>
    <r>
      <rPr>
        <sz val="9"/>
        <color rgb="FF000000"/>
        <rFont val="Calibri"/>
        <family val="2"/>
        <scheme val="minor"/>
      </rPr>
      <t>Participación en la Formulación del POMIUAC en el marco de la Unidad Ambiental Costera correspondiente a su jurisdicción y en el Diagnóstico y Zonificación de los Manglares.</t>
    </r>
  </si>
  <si>
    <r>
      <t>2)</t>
    </r>
    <r>
      <rPr>
        <sz val="7"/>
        <color rgb="FF000000"/>
        <rFont val="Times New Roman"/>
        <family val="1"/>
      </rPr>
      <t xml:space="preserve">      </t>
    </r>
    <r>
      <rPr>
        <sz val="9"/>
        <color rgb="FF000000"/>
        <rFont val="Calibri"/>
        <family val="2"/>
        <scheme val="minor"/>
      </rPr>
      <t>Gestión ambiental en las zonas costeras de su jurisdicción</t>
    </r>
  </si>
  <si>
    <r>
      <t>a)</t>
    </r>
    <r>
      <rPr>
        <sz val="7"/>
        <color rgb="FF000000"/>
        <rFont val="Times New Roman"/>
        <family val="1"/>
      </rPr>
      <t xml:space="preserve">      </t>
    </r>
    <r>
      <rPr>
        <sz val="9"/>
        <color rgb="FF000000"/>
        <rFont val="Calibri"/>
        <family val="2"/>
        <scheme val="minor"/>
      </rPr>
      <t>Manejo de ecosistemas marinos y costeros.</t>
    </r>
  </si>
  <si>
    <r>
      <t>3)</t>
    </r>
    <r>
      <rPr>
        <sz val="7"/>
        <color rgb="FF000000"/>
        <rFont val="Times New Roman"/>
        <family val="1"/>
      </rPr>
      <t xml:space="preserve">      </t>
    </r>
    <r>
      <rPr>
        <sz val="9"/>
        <color rgb="FF000000"/>
        <rFont val="Calibri"/>
        <family val="2"/>
        <scheme val="minor"/>
      </rPr>
      <t>Articulación junto con los entes territoriales en el manejo integrado de zonas costeras.</t>
    </r>
  </si>
  <si>
    <r>
      <t>4)</t>
    </r>
    <r>
      <rPr>
        <sz val="7"/>
        <color rgb="FF000000"/>
        <rFont val="Times New Roman"/>
        <family val="1"/>
      </rPr>
      <t xml:space="preserve">      </t>
    </r>
    <r>
      <rPr>
        <sz val="9"/>
        <color rgb="FF000000"/>
        <rFont val="Calibri"/>
        <family val="2"/>
        <scheme val="minor"/>
      </rPr>
      <t>Educación y participación en manejo integrado de zonas costeras.</t>
    </r>
  </si>
  <si>
    <r>
      <t>5)</t>
    </r>
    <r>
      <rPr>
        <sz val="7"/>
        <color rgb="FF000000"/>
        <rFont val="Times New Roman"/>
        <family val="1"/>
      </rPr>
      <t xml:space="preserve">      </t>
    </r>
    <r>
      <rPr>
        <sz val="9"/>
        <color rgb="FF000000"/>
        <rFont val="Calibri"/>
        <family val="2"/>
        <scheme val="minor"/>
      </rPr>
      <t>Gestión de Información en manejo integrado de zonas costeras</t>
    </r>
  </si>
  <si>
    <r>
      <t>a)</t>
    </r>
    <r>
      <rPr>
        <sz val="7"/>
        <color rgb="FF000000"/>
        <rFont val="Times New Roman"/>
        <family val="1"/>
      </rPr>
      <t xml:space="preserve">      </t>
    </r>
    <r>
      <rPr>
        <sz val="9"/>
        <color rgb="FF000000"/>
        <rFont val="Calibri"/>
        <family val="2"/>
        <scheme val="minor"/>
      </rPr>
      <t>Monitoreo de la calidad ambiental en las zonas marinas y costeras</t>
    </r>
  </si>
  <si>
    <r>
      <t>b)</t>
    </r>
    <r>
      <rPr>
        <sz val="7"/>
        <color rgb="FF000000"/>
        <rFont val="Times New Roman"/>
        <family val="1"/>
      </rPr>
      <t xml:space="preserve">      </t>
    </r>
    <r>
      <rPr>
        <sz val="9"/>
        <color rgb="FF000000"/>
        <rFont val="Calibri"/>
        <family val="2"/>
        <scheme val="minor"/>
      </rPr>
      <t>Fortalecimiento de los sistemas de información regional ambiental en el ámbito marino-costero</t>
    </r>
  </si>
  <si>
    <r>
      <t>c)</t>
    </r>
    <r>
      <rPr>
        <sz val="7"/>
        <color rgb="FF000000"/>
        <rFont val="Times New Roman"/>
        <family val="1"/>
      </rPr>
      <t xml:space="preserve">       </t>
    </r>
    <r>
      <rPr>
        <sz val="9"/>
        <color rgb="FF000000"/>
        <rFont val="Calibri"/>
        <family val="2"/>
        <scheme val="minor"/>
      </rPr>
      <t>Monitoreo de ecosistemas y recursos acuáticos marinos y costeros</t>
    </r>
  </si>
  <si>
    <t>Cabe señalar que las acciones a ser realizadas por las Corporaciones deben corresponder a las competencias otorgadas por la normatividad y en el marco de sus funciones misionales.</t>
  </si>
  <si>
    <t>Porcentaje de ejecución de acciones relacionadas con el manejo integrado de zonas costeras</t>
  </si>
  <si>
    <t>Es el promedio ponderado de la ejecución de acciones relacionadas con el manejo integrado de las zonas costeras.</t>
  </si>
  <si>
    <r>
      <t xml:space="preserve">ETAMIZC </t>
    </r>
    <r>
      <rPr>
        <vertAlign val="subscript"/>
        <sz val="9"/>
        <color rgb="FF000000"/>
        <rFont val="Calibri"/>
        <family val="2"/>
        <scheme val="minor"/>
      </rPr>
      <t>t</t>
    </r>
    <r>
      <rPr>
        <sz val="9"/>
        <color rgb="FF000000"/>
        <rFont val="Calibri"/>
        <family val="2"/>
        <scheme val="minor"/>
      </rPr>
      <t xml:space="preserve"> = Porcentaje de ejecución total de acciones en manejo integrado de zonas costeras, en el tiempo t.</t>
    </r>
  </si>
  <si>
    <r>
      <t xml:space="preserve">EAMIZC </t>
    </r>
    <r>
      <rPr>
        <vertAlign val="subscript"/>
        <sz val="9"/>
        <color rgb="FF000000"/>
        <rFont val="Calibri"/>
        <family val="2"/>
        <scheme val="minor"/>
      </rPr>
      <t>It</t>
    </r>
    <r>
      <rPr>
        <sz val="9"/>
        <color rgb="FF000000"/>
        <rFont val="Calibri"/>
        <family val="2"/>
        <scheme val="minor"/>
      </rPr>
      <t xml:space="preserve"> = Porcentaje de ejecución de la acción </t>
    </r>
    <r>
      <rPr>
        <i/>
        <sz val="9"/>
        <color rgb="FF000000"/>
        <rFont val="Calibri"/>
        <family val="2"/>
        <scheme val="minor"/>
      </rPr>
      <t>i</t>
    </r>
    <r>
      <rPr>
        <sz val="9"/>
        <color rgb="FF000000"/>
        <rFont val="Calibri"/>
        <family val="2"/>
        <scheme val="minor"/>
      </rPr>
      <t xml:space="preserve"> relacionada con el manejo integrado de zonas costeras, en el tiempo t.</t>
    </r>
  </si>
  <si>
    <r>
      <t xml:space="preserve"> a </t>
    </r>
    <r>
      <rPr>
        <vertAlign val="subscript"/>
        <sz val="9"/>
        <color rgb="FF000000"/>
        <rFont val="Calibri"/>
        <family val="2"/>
        <scheme val="minor"/>
      </rPr>
      <t>i</t>
    </r>
    <r>
      <rPr>
        <sz val="9"/>
        <color rgb="FF000000"/>
        <rFont val="Calibri"/>
        <family val="2"/>
        <scheme val="minor"/>
      </rPr>
      <t xml:space="preserve"> = ponderador de la acción i de manejo integrado de zonas costeras</t>
    </r>
  </si>
  <si>
    <r>
      <t xml:space="preserve">Σ a </t>
    </r>
    <r>
      <rPr>
        <vertAlign val="subscript"/>
        <sz val="9"/>
        <color rgb="FF000000"/>
        <rFont val="Calibri"/>
        <family val="2"/>
        <scheme val="minor"/>
      </rPr>
      <t>i</t>
    </r>
    <r>
      <rPr>
        <sz val="9"/>
        <color rgb="FF000000"/>
        <rFont val="Calibri"/>
        <family val="2"/>
        <scheme val="minor"/>
      </rPr>
      <t xml:space="preserve"> = 1.</t>
    </r>
  </si>
  <si>
    <r>
      <t>Nota:</t>
    </r>
    <r>
      <rPr>
        <sz val="9"/>
        <color rgb="FF000000"/>
        <rFont val="Calibri"/>
        <family val="2"/>
        <scheme val="minor"/>
      </rPr>
      <t xml:space="preserve"> los ponderadores de las acciones serán definidos por las CAR teniendo en cuenta el peso asignado para cada una de ellas.</t>
    </r>
  </si>
  <si>
    <t>Porcentaje de ejecución de acciones relacionadas con el manejo integrado de zonas costeras.</t>
  </si>
  <si>
    <t>Número de acciones relacionadas con el manejo integrado de zonas Costeras</t>
  </si>
  <si>
    <t>Ejecución física de las acciones relacionadas con el manejo integrado de zonas costeras</t>
  </si>
  <si>
    <t>Temática</t>
  </si>
  <si>
    <t>Ejecución Física (%)</t>
  </si>
  <si>
    <t>% Ejecución Física Cuatrienal</t>
  </si>
  <si>
    <t>% Ejecución Física Anual</t>
  </si>
  <si>
    <t>Ponderación (100%)</t>
  </si>
  <si>
    <t>Ejecución ponderada (%)</t>
  </si>
  <si>
    <t>Planificación y ordenamiento de UAC</t>
  </si>
  <si>
    <t>Gestión ambiental en las zonas costeras</t>
  </si>
  <si>
    <t>Articulación junto con los entes territoriales en el manejo integrado de zonas costeras</t>
  </si>
  <si>
    <t>Educación y participación en MIZC</t>
  </si>
  <si>
    <t>Gestión de Información en MIZC</t>
  </si>
  <si>
    <t>(*) Nombre de la acción, actividad o proyecto en el Plan de Acción de la Corporación.</t>
  </si>
  <si>
    <t>Cuanto más cercano a cien por ciento, mayor es el cumplimiento de las metas que la autoridad ambiental se ha propuesto alcanzar en relación con el manejo integrado de zonas costeras, en el marco del Plan de Acción de la Corporación.</t>
  </si>
  <si>
    <t>Se pueden presentar situaciones de orden operativo, financiero, político y social que pueden afectar los presupuestos y los cronogramas definidos en el Plan de Acción de la Corporación. Así mismo, pueden existir limitaciones sobre la disponibilidad de información.</t>
  </si>
  <si>
    <r>
      <t xml:space="preserve">Hoja Metodológica de referencia: MADS (2016). </t>
    </r>
    <r>
      <rPr>
        <i/>
        <sz val="9"/>
        <color rgb="FF000000"/>
        <rFont val="Calibri"/>
        <family val="2"/>
        <scheme val="minor"/>
      </rPr>
      <t>Hoja metodológica Ejecución de acciones en Manejo Integrado de Zonas Costeras (Versión 1.0).</t>
    </r>
    <r>
      <rPr>
        <sz val="9"/>
        <color rgb="FF000000"/>
        <rFont val="Calibri"/>
        <family val="2"/>
        <scheme val="minor"/>
      </rPr>
      <t xml:space="preserve"> Ministerio de Ambiente y Desarrollo Sostenible MADS, DGOAT-SINA y DAMCRA.</t>
    </r>
  </si>
  <si>
    <t>Porcentaje de Planes de Gestión Integral de Residuos Sólidos (PGIRS) con seguimiento a metas de aprovechamiento</t>
  </si>
  <si>
    <t>Es la relación entre el número de Planes de Gestión Integral de Residuos Sólidos (PGIRS) con seguimiento con respecto a la meta de seguimiento de dichos planes por parte de la autoridad ambiental, exclusivamente en lo relacionado con las metas de aprovechamiento.</t>
  </si>
  <si>
    <t>El indicador mide el cumplimiento de las metas que la autoridad ambiental se ha propuesto alcanzar en relación con el seguimiento a los Planes de Gestión Integral de Residuos Sólidos (PGIRS), exclusivamente en lo relacionado con las metas de aprovechamiento.</t>
  </si>
  <si>
    <t>Decreto 1076 de 2015, Decreto Único Reglamentario Sector Ambiente, Articulo 2.2.6.1.1.1 al 2.2.7.3.1.7.</t>
  </si>
  <si>
    <t>Decreto 1077 de 2015. Artículo 2.3.2.2.3.90. Programa de aprovechamiento.</t>
  </si>
  <si>
    <t>Resolución 754 de 2014</t>
  </si>
  <si>
    <t>Metodología para la formulación, implementación, evaluación, seguimiento, control y actualización de los Planes de Gestión Integral de Residuos Sólidos (PGIRS)</t>
  </si>
  <si>
    <t>El Decreto 1077 de 2015 define el Plan de Gestión Integral de Residuos Sólidos como el “instrumento de planeación municipal o regional que contiene un conjunto ordenado de objetivos, metas, programas, proyectos, actividades y recursos definidos por uno o más entes territoriales para el manejo de los residuos sólidos, basado en la política de gestión integral de los mismos, el cual se ejecutará durante un período determinado, basándose en un diagnóstico inicial, en su proyección hacia el futuro y en un plan financiero viable que permita garantizar el mejoramiento continuo del manejo de residuos y la prestación del servicio de aseo a nivel municipal o regional, evaluado a través de la medición de resultados. Corresponde a la entidad territorial la formulación, implementación, evaluación, seguimiento y control y actualización del PGIRS”.</t>
  </si>
  <si>
    <t>El parágrafo del artículo 2.3.2.2.3.90 del mencionado decreto determina que “a las autoridades ambientales competentes, les corresponde realizar el control y seguimiento de la ejecución del PGIRS, exclusivamente en lo relacionado con las metas de aprovechamiento y las autorizaciones ambientales que requiera el prestador del servicio de aseo, de conformidad con la normatividad ambiental vigente”.</t>
  </si>
  <si>
    <t>Por su parte, la Resolución 754 de 2014 adopta la metodología para la formulación, implementación, evaluación, seguimiento, control y actualización de los Planes de Gestión Integral de Residuos Sólidos (PGIRS).</t>
  </si>
  <si>
    <r>
      <t xml:space="preserve">PPGIRSCS </t>
    </r>
    <r>
      <rPr>
        <vertAlign val="subscript"/>
        <sz val="9"/>
        <color rgb="FF000000"/>
        <rFont val="Calibri"/>
        <family val="2"/>
        <scheme val="minor"/>
      </rPr>
      <t>t</t>
    </r>
    <r>
      <rPr>
        <sz val="9"/>
        <color rgb="FF000000"/>
        <rFont val="Calibri"/>
        <family val="2"/>
        <scheme val="minor"/>
      </rPr>
      <t xml:space="preserve"> = Porcentaje de Planes de Gestión Integral de Residuos Sólidos (PGIRS) con seguimiento, exclusivamente en lo relacionado con las metas de aprovechamiento en el tiempo t.</t>
    </r>
  </si>
  <si>
    <r>
      <t xml:space="preserve">PGIRSCS </t>
    </r>
    <r>
      <rPr>
        <vertAlign val="subscript"/>
        <sz val="9"/>
        <color rgb="FF000000"/>
        <rFont val="Calibri"/>
        <family val="2"/>
        <scheme val="minor"/>
      </rPr>
      <t>t</t>
    </r>
    <r>
      <rPr>
        <sz val="9"/>
        <color rgb="FF000000"/>
        <rFont val="Calibri"/>
        <family val="2"/>
        <scheme val="minor"/>
      </rPr>
      <t xml:space="preserve"> = Número de Planes de Gestión Integral de Residuos Sólidos con seguimiento a las metas de aprovechamiento, en el tiempo t.</t>
    </r>
  </si>
  <si>
    <r>
      <t xml:space="preserve">MPGIRSCS </t>
    </r>
    <r>
      <rPr>
        <vertAlign val="subscript"/>
        <sz val="9"/>
        <color rgb="FF000000"/>
        <rFont val="Calibri"/>
        <family val="2"/>
        <scheme val="minor"/>
      </rPr>
      <t>t</t>
    </r>
    <r>
      <rPr>
        <sz val="9"/>
        <color rgb="FF000000"/>
        <rFont val="Calibri"/>
        <family val="2"/>
        <scheme val="minor"/>
      </rPr>
      <t xml:space="preserve"> = Meta de Planes de Gestión Integral de Residuos Sólidos con seguimiento a las metas de aprovechamiento, en el tiempo t.</t>
    </r>
  </si>
  <si>
    <t>La meta de número de Planes de Gestión Integral de Residuos Sólidos sujetos a seguimiento es establecida en el Plan de Acción de la Corporación. (Exclusivamente en lo relacionado con las metas de aprovechamiento)</t>
  </si>
  <si>
    <t>Número total de Planes de Gestión Integral de Residuos Sólidos (PGIRS) de la jurisdicción de la Corporación:</t>
  </si>
  <si>
    <t>Número total de Planes de Gestión Integral de Residuos Sólidos (PGIRS) priorizados por la Corporación para hacer seguimiento, exclusivamente en lo relacionado con las metas de aprovechamiento, en el cuatrienio:</t>
  </si>
  <si>
    <t>Meta de Planes de Gestión Integral de Residuos Sólidos (PGIRS) con seguimiento a las metas de aprovechamiento MPGIRSCS</t>
  </si>
  <si>
    <t>Número de Planes de Gestión Integral de Residuos Sólidos con seguimiento a las metas de aprovechamiento (PPGIRSCS)</t>
  </si>
  <si>
    <t>Porcentaje de Planes de Gestión Integral de Residuos Sólidos con seguimiento exclusivamente en lo relacionado con las metas de aprovechamiento (PPGIRSCS)</t>
  </si>
  <si>
    <t>Cuanto más cercano a cien por ciento, mayor es el cumplimiento de las metas que la autoridad ambiental se ha propuesto alcanzar en relación con el seguimiento a los Planes de Gestión Integral de Residuos Sólidos (PGIRS)</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</si>
  <si>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Planes de Gestión Integral de Residuos Sólidos (PGIRS) con seguimiento (Versión 1.0).</t>
    </r>
    <r>
      <rPr>
        <sz val="9"/>
        <color rgb="FF000000"/>
        <rFont val="Calibri"/>
        <family val="2"/>
        <scheme val="minor"/>
      </rPr>
      <t xml:space="preserve"> Ministerio de Ambiente y Desarrollo Sostenible, DGOAT-SINA y DAASU.</t>
    </r>
  </si>
  <si>
    <t>Porcentaje de sectores con acompañamiento para la reconversión hacia sistemas sostenibles de producción</t>
  </si>
  <si>
    <t>Es la relación entre el número de sectores acompañados por la Corporación Autónoma Regional en la reconversión hacia sistemas sostenibles de producción, y la meta de sectores priorizados por la autoridad ambiental para dicho acompañamiento.</t>
  </si>
  <si>
    <t>El indicador mide el cumplimiento de las metas establecidas en relación con los sectores priorizados por la Corporación para hacerles acompañamiento en la reconversión hacia sistemas sostenibles de producción. De esta manera, contribuye a la implementación de la Política de Producción y Consumo Sostenible y de la Estrategia de Crecimiento Verde del Plan Nacional de Desarrollo 2014-2018.</t>
  </si>
  <si>
    <t>Decreto 1076 de 2016.</t>
  </si>
  <si>
    <t>Ley 1753 de 2015, Plan Nacional de Desarrollo.</t>
  </si>
  <si>
    <t>Política de Producción y Consumo Sostenible (PPyCS)</t>
  </si>
  <si>
    <t>Plan Nacional de Desarrollo PND 2015-2018</t>
  </si>
  <si>
    <r>
      <t xml:space="preserve">El Ministerio de Ambiente formuló en 2010 la </t>
    </r>
    <r>
      <rPr>
        <b/>
        <sz val="9"/>
        <color rgb="FF000000"/>
        <rFont val="Calibri"/>
        <family val="2"/>
        <scheme val="minor"/>
      </rPr>
      <t>Política Nacional de Producción y Consumo Sostenible (PPyCS)</t>
    </r>
    <r>
      <rPr>
        <sz val="9"/>
        <color rgb="FF000000"/>
        <rFont val="Calibri"/>
        <family val="2"/>
        <scheme val="minor"/>
      </rPr>
      <t>, con el propósito de orientar el cambio de los patrones de producción y consumo de la economía colombiana hacia la sostenibilidad ambiental y consecuente con ello, contribuir al mejoramiento de la competitividad empresarial.</t>
    </r>
  </si>
  <si>
    <t>Los sectores prioritarios de la PPyCS son:</t>
  </si>
  <si>
    <r>
      <t xml:space="preserve">Sector </t>
    </r>
    <r>
      <rPr>
        <b/>
        <sz val="9"/>
        <color rgb="FF000000"/>
        <rFont val="Calibri"/>
        <family val="2"/>
        <scheme val="minor"/>
      </rPr>
      <t xml:space="preserve">público </t>
    </r>
    <r>
      <rPr>
        <sz val="9"/>
        <color rgb="FF000000"/>
        <rFont val="Calibri"/>
        <family val="2"/>
        <scheme val="minor"/>
      </rPr>
      <t>(obras de infraestructura, vivienda social, tecnologías, transporte público, generación de energía). (i) Con perspectivas de incidir en avances de sostenibilidad de obras y proyectos de gran impacto; (ii) Con potencial de que sea considerado como ejemplo en las prácticas de producción y consumo sostenible.</t>
    </r>
  </si>
  <si>
    <r>
      <t xml:space="preserve">Sector de la </t>
    </r>
    <r>
      <rPr>
        <b/>
        <sz val="9"/>
        <color rgb="FF000000"/>
        <rFont val="Calibri"/>
        <family val="2"/>
        <scheme val="minor"/>
      </rPr>
      <t>construcción</t>
    </r>
    <r>
      <rPr>
        <sz val="9"/>
        <color rgb="FF000000"/>
        <rFont val="Calibri"/>
        <family val="2"/>
        <scheme val="minor"/>
      </rPr>
      <t>. (i) Con perspectivas de incidir a través de su diseño, en el consumo de energía y agua y en el manejo de residuos en el sector doméstico. (ii) Gran escala y crecimiento. (iii) Con perspectivas de utilizar materiales sostenibles y estimular a los proveedores hacia procesos de producción más sostenibles.</t>
    </r>
  </si>
  <si>
    <r>
      <t xml:space="preserve">Sector </t>
    </r>
    <r>
      <rPr>
        <b/>
        <sz val="9"/>
        <color rgb="FF000000"/>
        <rFont val="Calibri"/>
        <family val="2"/>
        <scheme val="minor"/>
      </rPr>
      <t>manufacturero</t>
    </r>
    <r>
      <rPr>
        <sz val="9"/>
        <color rgb="FF000000"/>
        <rFont val="Calibri"/>
        <family val="2"/>
        <scheme val="minor"/>
      </rPr>
      <t xml:space="preserve"> (envases y empaques, alimentos, productos químicos, metalurgia). (i)Con perspectivas de optimizar en sus procesos productivos el uso eficiente de energía, agua y materias primas. (ii) Con potencial para la reducción y el aprovechamiento de los residuos. (iii) Con potencial de reducir su huella de carbono.</t>
    </r>
  </si>
  <si>
    <r>
      <t xml:space="preserve">Sector </t>
    </r>
    <r>
      <rPr>
        <b/>
        <sz val="9"/>
        <color rgb="FF000000"/>
        <rFont val="Calibri"/>
        <family val="2"/>
        <scheme val="minor"/>
      </rPr>
      <t>agroindustrial</t>
    </r>
    <r>
      <rPr>
        <sz val="9"/>
        <color rgb="FF000000"/>
        <rFont val="Calibri"/>
        <family val="2"/>
        <scheme val="minor"/>
      </rPr>
      <t xml:space="preserve"> (azúcar, flores, banano, biocombustibles). (i) Con alto potencial de exportación. (ii) Sector en crecimiento, especialmente en relación con los biocombustibles. (iii) Sector intensivo en el uso de recursos y con alto potencial de optimización.</t>
    </r>
  </si>
  <si>
    <r>
      <t xml:space="preserve">Sector </t>
    </r>
    <r>
      <rPr>
        <b/>
        <sz val="9"/>
        <color rgb="FF000000"/>
        <rFont val="Calibri"/>
        <family val="2"/>
        <scheme val="minor"/>
      </rPr>
      <t>turismo</t>
    </r>
    <r>
      <rPr>
        <sz val="9"/>
        <color rgb="FF000000"/>
        <rFont val="Calibri"/>
        <family val="2"/>
        <scheme val="minor"/>
      </rPr>
      <t>. (i) Sector estratégico dentro las políticas de competitividad nacional. (ii) Con potencial para hacer uso eficiente de energía y agua y manejo adecuado de residuos. (iii) Con potencial para ser ejemplo por el uso racional de los recursos.</t>
    </r>
  </si>
  <si>
    <r>
      <t xml:space="preserve">Sector de </t>
    </r>
    <r>
      <rPr>
        <b/>
        <sz val="9"/>
        <color rgb="FF000000"/>
        <rFont val="Calibri"/>
        <family val="2"/>
        <scheme val="minor"/>
      </rPr>
      <t>alimentos ecológicos</t>
    </r>
    <r>
      <rPr>
        <sz val="9"/>
        <color rgb="FF000000"/>
        <rFont val="Calibri"/>
        <family val="2"/>
        <scheme val="minor"/>
      </rPr>
      <t>. (i) Con potencial de crecimiento hacia la exportación. (ii) Con potencial de ser considerado como ejemplo para prácticas de producción y consumo sostenible. Sector de productos y servicios provenientes de la biodiversidad. (i) Con potencial de crecimiento hacia la exportación. (ii) Con potencial de ser considerado como ejemplo para prácticas de producción, consumo y aprovechamiento sostenible. Pymes proveedoras de grandes empresas. (i) Con potencial de difusión de prácticas entre grupos de empresas. (ii) Con potencial de generación y conservación de empleo (iii) Con potencial para implementar prácticas de producción y consumo sostenible.</t>
    </r>
  </si>
  <si>
    <r>
      <t xml:space="preserve">Por su parte, el Plan Nacional de Desarrollo 2014-2018 incluyó la </t>
    </r>
    <r>
      <rPr>
        <b/>
        <sz val="9"/>
        <color rgb="FF000000"/>
        <rFont val="Calibri"/>
        <family val="2"/>
        <scheme val="minor"/>
      </rPr>
      <t>Estrategia Transversal y Envolvente de Crecimiento Verde</t>
    </r>
    <r>
      <rPr>
        <sz val="9"/>
        <color rgb="FF000000"/>
        <rFont val="Calibri"/>
        <family val="2"/>
        <scheme val="minor"/>
      </rPr>
      <t xml:space="preserve"> con el fin de alcanzar una Colombia en paz y un desarrollo económico sostenible. El crecimiento verde propende por un desarrollo sostenible que garantice el bienestar económico y social de la población en el largo plazo, asegurando que la base de los recursos provea los bienes y servicios ecosistémicos que el país necesita y el ambiente natural sea capaz de recuperarse ante los impactos de las actividades productivas (DNP 2014)</t>
    </r>
  </si>
  <si>
    <t>La Estrategia Nacional de Crecimiento Verde cuenta con tres objetivos:</t>
  </si>
  <si>
    <r>
      <t>1.</t>
    </r>
    <r>
      <rPr>
        <sz val="7"/>
        <color rgb="FF000000"/>
        <rFont val="Times New Roman"/>
        <family val="1"/>
      </rPr>
      <t xml:space="preserve">       </t>
    </r>
    <r>
      <rPr>
        <sz val="9"/>
        <color rgb="FF000000"/>
        <rFont val="Calibri"/>
        <family val="2"/>
      </rPr>
      <t>Avanzar hacia un crecimiento sostenible y bajo en carbono</t>
    </r>
  </si>
  <si>
    <r>
      <t>2.</t>
    </r>
    <r>
      <rPr>
        <sz val="7"/>
        <color rgb="FF000000"/>
        <rFont val="Times New Roman"/>
        <family val="1"/>
      </rPr>
      <t xml:space="preserve">       </t>
    </r>
    <r>
      <rPr>
        <sz val="9"/>
        <color rgb="FF000000"/>
        <rFont val="Calibri"/>
        <family val="2"/>
      </rPr>
      <t>Proteger y asegurar el uso sostenible del capital natural y mejorar la calidad y gobernanza ambiental</t>
    </r>
  </si>
  <si>
    <r>
      <t>3.</t>
    </r>
    <r>
      <rPr>
        <sz val="7"/>
        <color rgb="FF000000"/>
        <rFont val="Times New Roman"/>
        <family val="1"/>
      </rPr>
      <t xml:space="preserve">       </t>
    </r>
    <r>
      <rPr>
        <sz val="9"/>
        <color rgb="FF000000"/>
        <rFont val="Calibri"/>
        <family val="2"/>
      </rPr>
      <t>lograr un crecimiento resiliente y reducir la vulnerabilidad frente a los riesgos de desastres y al cambio climático.</t>
    </r>
  </si>
  <si>
    <t>En particular, la Estrategia promueve la adopción de prácticas de generación de valor agregado por parte de todos los sectores productivos; así como la identificación y aprovechamiento de las oportunidades de aumento en la competitividad, productividad y eficiencia, que a su vez reduzcan las emisiones de GEI en los diferentes sectores de la economía nacional y promuevan la resiliencia a los efectos adversos del cambio climático.</t>
  </si>
  <si>
    <t>Ahora bien, el papel de las Corporaciones Autónomas Regionales en este campo es acompañar los sectores productivos hacia la reconversión a sistemas sostenibles de producción.</t>
  </si>
  <si>
    <t>Se entiende por acompañamiento a los sectores productivos contiene las siguientes acciones:</t>
  </si>
  <si>
    <r>
      <t>·</t>
    </r>
    <r>
      <rPr>
        <sz val="7"/>
        <color rgb="FF000000"/>
        <rFont val="Times New Roman"/>
        <family val="1"/>
      </rPr>
      <t xml:space="preserve">        </t>
    </r>
    <r>
      <rPr>
        <sz val="9"/>
        <color rgb="FF000000"/>
        <rFont val="Calibri"/>
        <family val="2"/>
      </rPr>
      <t>Reuniones de construcción de agendas conjuntas de trabajo y de actualización de los convenios sectoriales de producción más limpia firmados como espacios de concertación</t>
    </r>
  </si>
  <si>
    <r>
      <t>·</t>
    </r>
    <r>
      <rPr>
        <sz val="7"/>
        <color rgb="FF000000"/>
        <rFont val="Times New Roman"/>
        <family val="1"/>
      </rPr>
      <t xml:space="preserve">        </t>
    </r>
    <r>
      <rPr>
        <sz val="9"/>
        <color rgb="FF000000"/>
        <rFont val="Calibri"/>
        <family val="2"/>
      </rPr>
      <t>Informes de seguimiento al cumplimiento de las agendas sectoriales.</t>
    </r>
  </si>
  <si>
    <r>
      <t>·</t>
    </r>
    <r>
      <rPr>
        <sz val="7"/>
        <color rgb="FF000000"/>
        <rFont val="Times New Roman"/>
        <family val="1"/>
      </rPr>
      <t xml:space="preserve">        </t>
    </r>
    <r>
      <rPr>
        <sz val="9"/>
        <color rgb="FF000000"/>
        <rFont val="Calibri"/>
        <family val="2"/>
      </rPr>
      <t>Eventos de capacitación a los sectores sobre producción y consumo sostenible.</t>
    </r>
  </si>
  <si>
    <r>
      <t>·</t>
    </r>
    <r>
      <rPr>
        <sz val="7"/>
        <color rgb="FF000000"/>
        <rFont val="Times New Roman"/>
        <family val="1"/>
      </rPr>
      <t xml:space="preserve">        </t>
    </r>
    <r>
      <rPr>
        <sz val="9"/>
        <color rgb="FF000000"/>
        <rFont val="Calibri"/>
        <family val="2"/>
      </rPr>
      <t>Eventos de socialización de experiencias exitosas de sistemas productivos sostenibles.</t>
    </r>
  </si>
  <si>
    <t>Número de sectores con acompañamiento para la reconversión hacia sistemas sostenibles de producción</t>
  </si>
  <si>
    <r>
      <t>PSA</t>
    </r>
    <r>
      <rPr>
        <vertAlign val="subscript"/>
        <sz val="9"/>
        <color rgb="FF000000"/>
        <rFont val="Calibri"/>
        <family val="2"/>
        <scheme val="minor"/>
      </rPr>
      <t xml:space="preserve"> t</t>
    </r>
    <r>
      <rPr>
        <sz val="9"/>
        <color rgb="FF000000"/>
        <rFont val="Calibri"/>
        <family val="2"/>
        <scheme val="minor"/>
      </rPr>
      <t xml:space="preserve"> = Porcentaje de sectores con acompañamiento para la reconversión hacia sistemas sostenibles de producción (PSA)</t>
    </r>
  </si>
  <si>
    <r>
      <t xml:space="preserve">SA </t>
    </r>
    <r>
      <rPr>
        <vertAlign val="subscript"/>
        <sz val="9"/>
        <color rgb="FF000000"/>
        <rFont val="Calibri"/>
        <family val="2"/>
        <scheme val="minor"/>
      </rPr>
      <t>it</t>
    </r>
    <r>
      <rPr>
        <sz val="9"/>
        <color rgb="FF000000"/>
        <rFont val="Calibri"/>
        <family val="2"/>
        <scheme val="minor"/>
      </rPr>
      <t xml:space="preserve"> = Sectores acompañados en la reconversión hacia sistemas sostenibles de producción (SA)</t>
    </r>
  </si>
  <si>
    <r>
      <t xml:space="preserve">SPA </t>
    </r>
    <r>
      <rPr>
        <vertAlign val="subscript"/>
        <sz val="9"/>
        <color rgb="FF000000"/>
        <rFont val="Calibri"/>
        <family val="2"/>
        <scheme val="minor"/>
      </rPr>
      <t>it</t>
    </r>
    <r>
      <rPr>
        <sz val="9"/>
        <color rgb="FF000000"/>
        <rFont val="Calibri"/>
        <family val="2"/>
        <scheme val="minor"/>
      </rPr>
      <t xml:space="preserve"> = Número de sectores priorizados para acompañamiento en la reconversión hacia sistemas sostenibles de producción (SPA)</t>
    </r>
  </si>
  <si>
    <t>Ejecución presupuestal de acciones relacionadas con el acompañamiento para la reconversión hacia sistemas sostenibles de producción</t>
  </si>
  <si>
    <r>
      <t xml:space="preserve">EPAARSSP </t>
    </r>
    <r>
      <rPr>
        <vertAlign val="subscript"/>
        <sz val="9"/>
        <color rgb="FF000000"/>
        <rFont val="Calibri"/>
        <family val="2"/>
        <scheme val="minor"/>
      </rPr>
      <t>t</t>
    </r>
    <r>
      <rPr>
        <sz val="9"/>
        <color rgb="FF000000"/>
        <rFont val="Calibri"/>
        <family val="2"/>
        <scheme val="minor"/>
      </rPr>
      <t xml:space="preserve"> = Ejecución presupuestal de acciones relacionadas con el acompañamiento para la reconversión hacia sistemas sostenibles de producción, en el tiempo t</t>
    </r>
  </si>
  <si>
    <r>
      <t xml:space="preserve">CARSSP </t>
    </r>
    <r>
      <rPr>
        <vertAlign val="subscript"/>
        <sz val="9"/>
        <color rgb="FF000000"/>
        <rFont val="Calibri"/>
        <family val="2"/>
        <scheme val="minor"/>
      </rPr>
      <t>it</t>
    </r>
    <r>
      <rPr>
        <sz val="9"/>
        <color rgb="FF000000"/>
        <rFont val="Calibri"/>
        <family val="2"/>
        <scheme val="minor"/>
      </rPr>
      <t xml:space="preserve"> = Compromisos correspondientes a la acción i relacionada con el acompañamiento para la reconversión hacia sistemas sostenibles de producción, en el tiempo t.</t>
    </r>
  </si>
  <si>
    <r>
      <t xml:space="preserve">PDAARSSP </t>
    </r>
    <r>
      <rPr>
        <vertAlign val="subscript"/>
        <sz val="9"/>
        <color rgb="FF000000"/>
        <rFont val="Calibri"/>
        <family val="2"/>
        <scheme val="minor"/>
      </rPr>
      <t>it</t>
    </r>
    <r>
      <rPr>
        <sz val="9"/>
        <color rgb="FF000000"/>
        <rFont val="Calibri"/>
        <family val="2"/>
        <scheme val="minor"/>
      </rPr>
      <t xml:space="preserve"> = Presupuesto definitivo a la acción i relacionada con el acompañamiento para la reconversión hacia sistemas sostenibles de producción, en el tiempo t.</t>
    </r>
  </si>
  <si>
    <t>Número de sectores priorizados para acompañamiento en la reconversión hacia sistemas sostenibles de producción (SPA)</t>
  </si>
  <si>
    <t>Indicador Complementario:</t>
  </si>
  <si>
    <t>Sector(es)</t>
  </si>
  <si>
    <t>Ejecución Presupuestal (%)</t>
  </si>
  <si>
    <t>inicial</t>
  </si>
  <si>
    <t>Ppto. Definitivo</t>
  </si>
  <si>
    <t>Eventos de capacitación</t>
  </si>
  <si>
    <t>Cálculo de la ejecución física y presupuestal de acciones relacionadas con el acompañamiento para la reconversión hacia sistemas sostenibles de producción</t>
  </si>
  <si>
    <t>Ponderador</t>
  </si>
  <si>
    <t>Ejecución Presupuestal</t>
  </si>
  <si>
    <t>Compromisos / Ppto. Definitivo</t>
  </si>
  <si>
    <t>Pagos /</t>
  </si>
  <si>
    <t>Cuanto más cercano a cien por ciento, mayor es el cumplimiento de las metas establecidas en relación con los sectores priorizados por la Corporación para hacerles acompañamiento en la reconversión hacia sistemas sostenibles de producción.</t>
  </si>
  <si>
    <r>
      <t>Hoja Metodológica de referencia:</t>
    </r>
    <r>
      <rPr>
        <sz val="9"/>
        <color rgb="FF000000"/>
        <rFont val="Calibri"/>
        <family val="2"/>
        <scheme val="minor"/>
      </rPr>
      <t xml:space="preserve"> MADS (2016). </t>
    </r>
    <r>
      <rPr>
        <i/>
        <sz val="9"/>
        <color rgb="FF000000"/>
        <rFont val="Calibri"/>
        <family val="2"/>
        <scheme val="minor"/>
      </rPr>
      <t>Hoja metodológica Porcentaje de sectores con acompañamiento para la reconversión hacia sistemas sostenibles de producción (Versión 1.0).</t>
    </r>
    <r>
      <rPr>
        <sz val="9"/>
        <color rgb="FF000000"/>
        <rFont val="Calibri"/>
        <family val="2"/>
        <scheme val="minor"/>
      </rPr>
      <t xml:space="preserve"> Ministerio de Ambiente y Desarrollo Sostenible MADS, DGOAT-SINA y DAASU.</t>
    </r>
  </si>
  <si>
    <t>Porcentaje de ejecución de acciones en Gestión Ambiental Urbana</t>
  </si>
  <si>
    <t>Es el porcentaje de avance en la ejecución, por parte de la corporación autónoma regional, de las acciones relacionadas con la gestión ambiental urbana en el marco del Plan de Acción.</t>
  </si>
  <si>
    <t>El indicador mide el cumplimiento de las metas que la autoridad ambiental se ha propuesto alcanzar en relación con la gestión ambiental urbana, en el marco del Plan de Acción de la Corporación. De esta manera, contribuye a la ejecución, a nivel regional y local, de la Política de Gestión Ambiental Urbana (2008).</t>
  </si>
  <si>
    <t>Ley 1753 de 2015.</t>
  </si>
  <si>
    <t>Espacio público: Decreto 1077 de 2015.</t>
  </si>
  <si>
    <t>Estructura Ecológica Principal: Decreto 1077 de 2015.</t>
  </si>
  <si>
    <t>Política de Gestión Ambiental Urbana.</t>
  </si>
  <si>
    <t>Política para la Prevención y Control de la Contaminación del Aire.</t>
  </si>
  <si>
    <t>Política para la Gestión Integral de Residuos Sólidos.</t>
  </si>
  <si>
    <t>Política para la Gestión Integral de la Biodiversidad y sus servicios ecosistémicos.</t>
  </si>
  <si>
    <t>CONPES 3718 de 2012, Espacio público.</t>
  </si>
  <si>
    <t>CONPES 3819 de 2014</t>
  </si>
  <si>
    <t>Circular 8000-2-344415 de 2013, ICAU.</t>
  </si>
  <si>
    <t>La gestión ambiental urbana se refiere a la “gestión de los recursos naturales renovables y los problemas ambientales urbanos y sus efectos en la región o regiones vecinas. La gestión ambiental urbana es una acción conjunta entre el Estado y los actores sociales, que se articula con la gestión territorial, las políticas ambientales y las políticas o planes sectoriales que tienen relación o afectan el medio ambiente en el ámbito urbano regional. Esta gestión, demanda el uso selectivo y combinado de herramientas jurídicas, de planeación, técnicas, económicas, financieras y administrativas para lograr la protección y funcionamiento de los ecosistemas y el mejoramiento de la calidad de vida de la población, dentro de un marco de ciudad sostenible” (Política de Gestión Ambiental Urbana).</t>
  </si>
  <si>
    <t>La gestión ambiental urbana se centra en dos ejes principales:</t>
  </si>
  <si>
    <r>
      <t>1)</t>
    </r>
    <r>
      <rPr>
        <sz val="7"/>
        <color rgb="FF000000"/>
        <rFont val="Times New Roman"/>
        <family val="1"/>
      </rPr>
      <t xml:space="preserve">      </t>
    </r>
    <r>
      <rPr>
        <sz val="9"/>
        <color rgb="FF000000"/>
        <rFont val="Calibri"/>
        <family val="2"/>
        <scheme val="minor"/>
      </rPr>
      <t>La gestión ambiental de los componentes constitutivos del medio ambiente, comúnmente denominados recursos naturales renovables: agua (en cualquier estado), atmósfera (troposfera y estratosfera), suelo y subsuelo, biodiversidad (ecosistemas, especies, recursos genéticos), fuentes primarias de energía no agotable y paisaje.</t>
    </r>
  </si>
  <si>
    <r>
      <t>2)</t>
    </r>
    <r>
      <rPr>
        <sz val="7"/>
        <color rgb="FF000000"/>
        <rFont val="Times New Roman"/>
        <family val="1"/>
      </rPr>
      <t xml:space="preserve">      </t>
    </r>
    <r>
      <rPr>
        <sz val="9"/>
        <color rgb="FF000000"/>
        <rFont val="Calibri"/>
        <family val="2"/>
        <scheme val="minor"/>
      </rPr>
      <t>La gestión ambiental de los problemas ambientales, entendida como la gestión sobre los elementos o factores que interactúan e inciden sobre el ambiente en las áreas urbanas, entre los cuales se pueden mencionar: factores que ocasionan contaminación y deterioro de los recursos naturales renovables; factores que ocasionan pérdida o deterioro de la biodiversidad; factores que ocasionan pérdida o deterioro del espacio público y del paisaje; inadecuada gestión y disposición de residuos sólidos, líquidos y gaseosos; uso ineficiente de la energía y falta de uso de fuentes no convencionales de energía; riesgos de origen natural y antrópico; pasivos ambientales, patrones insostenibles de ocupación del territorio, patrones insostenibles de producción y consumo; baja o falta de conciencia y cultura ambiental de la población de las áreas urbanas; pérdida de valores socio - culturales de la población urbana, que puede llevar a la pérdida de su identidad cultural y en consecuencia de su sentido de pertenencia del entorno; e insuficiente respuesta institucional del SINA, en términos de escasos niveles de coordinación y baja capacidad técnica y operativa para atender la problemática urbana (PGAU)</t>
    </r>
  </si>
  <si>
    <t>Cabe aclarar que la gestión para el manejo de estos recursos, elementos y factores en las áreas urbanas involucra, de manera diferenciada, a las autoridades ambientales: (Corporaciones autónomas regionales y de desarrollo sostenible); Grandes Centros Urbanos a que se refiere el artículo 66 de la Ley 99 de 1993, a los establecimientos públicos de que trata del artículo 13 de la Ley 768 de 2003; el artículo 124 de la Ley 1617 de 2013; las áreas metropolitanas a que se refiere el literal J del artículo 7 de la Ley 1625 de 2013 y a los entes territoriales, dentro de su respectivo marco de competencias y jurisdicción.</t>
  </si>
  <si>
    <t>Dicha gestión se realiza en el marco de la Política de Gestión Ambiental Urbana. En tal sentido, las principales temáticas en gestión ambiental urbana en las que tienen competencia las Corporaciones Autónomas Regionales son:</t>
  </si>
  <si>
    <r>
      <t>1)</t>
    </r>
    <r>
      <rPr>
        <sz val="7"/>
        <color rgb="FF000000"/>
        <rFont val="Times New Roman"/>
        <family val="1"/>
      </rPr>
      <t xml:space="preserve">      </t>
    </r>
    <r>
      <rPr>
        <sz val="9"/>
        <color rgb="FF000000"/>
        <rFont val="Calibri"/>
        <family val="2"/>
        <scheme val="minor"/>
      </rPr>
      <t>Planificación y ordenamiento ambiental en áreas urbanas</t>
    </r>
  </si>
  <si>
    <r>
      <t>2)</t>
    </r>
    <r>
      <rPr>
        <sz val="7"/>
        <color rgb="FF000000"/>
        <rFont val="Times New Roman"/>
        <family val="1"/>
      </rPr>
      <t xml:space="preserve">      </t>
    </r>
    <r>
      <rPr>
        <sz val="9"/>
        <color rgb="FF000000"/>
        <rFont val="Calibri"/>
        <family val="2"/>
        <scheme val="minor"/>
      </rPr>
      <t>Gestión ambiental del Riesgo en áreas urbanas</t>
    </r>
  </si>
  <si>
    <r>
      <t>3)</t>
    </r>
    <r>
      <rPr>
        <sz val="7"/>
        <color rgb="FF000000"/>
        <rFont val="Times New Roman"/>
        <family val="1"/>
      </rPr>
      <t xml:space="preserve">      </t>
    </r>
    <r>
      <rPr>
        <sz val="9"/>
        <color rgb="FF000000"/>
        <rFont val="Calibri"/>
        <family val="2"/>
        <scheme val="minor"/>
      </rPr>
      <t>Gestión ambiental del Espacio Público en áreas urbanas</t>
    </r>
  </si>
  <si>
    <r>
      <t>4)</t>
    </r>
    <r>
      <rPr>
        <sz val="7"/>
        <color rgb="FF000000"/>
        <rFont val="Times New Roman"/>
        <family val="1"/>
      </rPr>
      <t xml:space="preserve">      </t>
    </r>
    <r>
      <rPr>
        <sz val="9"/>
        <color rgb="FF000000"/>
        <rFont val="Calibri"/>
        <family val="2"/>
        <scheme val="minor"/>
      </rPr>
      <t>Prevención y Control de la Contaminación del Aire en áreas urbanas (fenómeno de acumulación o concentración de contaminantes en el aire generado por diferentes tipos entre ellos contaminantes criterio, ruido y olores ofensivos)</t>
    </r>
  </si>
  <si>
    <r>
      <t>5)</t>
    </r>
    <r>
      <rPr>
        <sz val="7"/>
        <color rgb="FF000000"/>
        <rFont val="Times New Roman"/>
        <family val="1"/>
      </rPr>
      <t xml:space="preserve">      </t>
    </r>
    <r>
      <rPr>
        <sz val="9"/>
        <color rgb="FF000000"/>
        <rFont val="Calibri"/>
        <family val="2"/>
        <scheme val="minor"/>
      </rPr>
      <t>Gestión del Recurso Hídrico en áreas urbanas</t>
    </r>
  </si>
  <si>
    <r>
      <t>6)</t>
    </r>
    <r>
      <rPr>
        <sz val="7"/>
        <color rgb="FF000000"/>
        <rFont val="Times New Roman"/>
        <family val="1"/>
      </rPr>
      <t xml:space="preserve">      </t>
    </r>
    <r>
      <rPr>
        <sz val="9"/>
        <color rgb="FF000000"/>
        <rFont val="Calibri"/>
        <family val="2"/>
        <scheme val="minor"/>
      </rPr>
      <t>Gestión de Residuos sólidos en áreas urbanas</t>
    </r>
  </si>
  <si>
    <r>
      <t>7)</t>
    </r>
    <r>
      <rPr>
        <sz val="7"/>
        <color rgb="FF000000"/>
        <rFont val="Times New Roman"/>
        <family val="1"/>
      </rPr>
      <t xml:space="preserve">      </t>
    </r>
    <r>
      <rPr>
        <sz val="9"/>
        <color rgb="FF000000"/>
        <rFont val="Calibri"/>
        <family val="2"/>
        <scheme val="minor"/>
      </rPr>
      <t>Índice de calidad ambiental urbana</t>
    </r>
  </si>
  <si>
    <r>
      <t>8)</t>
    </r>
    <r>
      <rPr>
        <sz val="7"/>
        <color rgb="FF000000"/>
        <rFont val="Times New Roman"/>
        <family val="1"/>
      </rPr>
      <t xml:space="preserve">      </t>
    </r>
    <r>
      <rPr>
        <sz val="9"/>
        <color rgb="FF000000"/>
        <rFont val="Calibri"/>
        <family val="2"/>
        <scheme val="minor"/>
      </rPr>
      <t>Participación en gestión ambiental urbana</t>
    </r>
  </si>
  <si>
    <t>Las principales acciones relacionadas con la gestión ambiental urbana son las siguientes:</t>
  </si>
  <si>
    <r>
      <t>1)</t>
    </r>
    <r>
      <rPr>
        <sz val="7"/>
        <color rgb="FF000000"/>
        <rFont val="Times New Roman"/>
        <family val="1"/>
      </rPr>
      <t xml:space="preserve">      </t>
    </r>
    <r>
      <rPr>
        <sz val="9"/>
        <color rgb="FF000000"/>
        <rFont val="Calibri"/>
        <family val="2"/>
        <scheme val="minor"/>
      </rPr>
      <t>Planificación y ordenamiento ambiental en áreas urbanas, que incluye:</t>
    </r>
  </si>
  <si>
    <r>
      <t>a)</t>
    </r>
    <r>
      <rPr>
        <sz val="7"/>
        <color rgb="FF000000"/>
        <rFont val="Times New Roman"/>
        <family val="1"/>
      </rPr>
      <t xml:space="preserve">      </t>
    </r>
    <r>
      <rPr>
        <sz val="9"/>
        <color rgb="FF000000"/>
        <rFont val="Calibri"/>
        <family val="2"/>
        <scheme val="minor"/>
      </rPr>
      <t>Identificar y gestionar la estructura ecológica urbana</t>
    </r>
  </si>
  <si>
    <r>
      <t>b)</t>
    </r>
    <r>
      <rPr>
        <sz val="7"/>
        <color rgb="FF000000"/>
        <rFont val="Times New Roman"/>
        <family val="1"/>
      </rPr>
      <t xml:space="preserve">      </t>
    </r>
    <r>
      <rPr>
        <sz val="9"/>
        <color rgb="FF000000"/>
        <rFont val="Calibri"/>
        <family val="2"/>
        <scheme val="minor"/>
      </rPr>
      <t>Asesorar a los entes territoriales en la inclusión del componente ambiental urbano en los procesos de planificación y ordenamiento territorial, incluyendo el establecimiento de determinantes ambientales urbanos.</t>
    </r>
  </si>
  <si>
    <r>
      <t>c)</t>
    </r>
    <r>
      <rPr>
        <sz val="7"/>
        <color rgb="FF000000"/>
        <rFont val="Times New Roman"/>
        <family val="1"/>
      </rPr>
      <t xml:space="preserve">       </t>
    </r>
    <r>
      <rPr>
        <sz val="9"/>
        <color rgb="FF000000"/>
        <rFont val="Calibri"/>
        <family val="2"/>
        <scheme val="minor"/>
      </rPr>
      <t>Implementar estrategias de conservación y uso sostenible de los recursos naturales renovables que conforman la base natural.</t>
    </r>
  </si>
  <si>
    <r>
      <t>2)</t>
    </r>
    <r>
      <rPr>
        <sz val="7"/>
        <color rgb="FF000000"/>
        <rFont val="Times New Roman"/>
        <family val="1"/>
      </rPr>
      <t xml:space="preserve">      </t>
    </r>
    <r>
      <rPr>
        <sz val="9"/>
        <color rgb="FF000000"/>
        <rFont val="Calibri"/>
        <family val="2"/>
        <scheme val="minor"/>
      </rPr>
      <t>Gestión ambiental del Espacio Público en áreas urbanas, sin perjuicio de las competencias de las entidades territoriales.</t>
    </r>
  </si>
  <si>
    <r>
      <t>a)</t>
    </r>
    <r>
      <rPr>
        <sz val="7"/>
        <color rgb="FF000000"/>
        <rFont val="Times New Roman"/>
        <family val="1"/>
      </rPr>
      <t xml:space="preserve">      </t>
    </r>
    <r>
      <rPr>
        <sz val="9"/>
        <color rgb="FF000000"/>
        <rFont val="Calibri"/>
        <family val="2"/>
        <scheme val="minor"/>
      </rPr>
      <t>Conservar, manejar y restaurar elementos naturales del espacio público urbano.</t>
    </r>
  </si>
  <si>
    <r>
      <t>b)</t>
    </r>
    <r>
      <rPr>
        <sz val="7"/>
        <color rgb="FF000000"/>
        <rFont val="Times New Roman"/>
        <family val="1"/>
      </rPr>
      <t xml:space="preserve">      </t>
    </r>
    <r>
      <rPr>
        <sz val="9"/>
        <color rgb="FF000000"/>
        <rFont val="Calibri"/>
        <family val="2"/>
        <scheme val="minor"/>
      </rPr>
      <t>Prevenir y controlar la afectación ambiental en el espacio público.</t>
    </r>
  </si>
  <si>
    <r>
      <t>c)</t>
    </r>
    <r>
      <rPr>
        <sz val="7"/>
        <color rgb="FF000000"/>
        <rFont val="Times New Roman"/>
        <family val="1"/>
      </rPr>
      <t xml:space="preserve">       </t>
    </r>
    <r>
      <rPr>
        <sz val="9"/>
        <color rgb="FF000000"/>
        <rFont val="Calibri"/>
        <family val="2"/>
        <scheme val="minor"/>
      </rPr>
      <t>Promover, orientar y acompañar la gestión ambiental del espacio público por parte de las entidades territoriales.</t>
    </r>
  </si>
  <si>
    <r>
      <t>3)</t>
    </r>
    <r>
      <rPr>
        <sz val="7"/>
        <color rgb="FF000000"/>
        <rFont val="Times New Roman"/>
        <family val="1"/>
      </rPr>
      <t xml:space="preserve">      </t>
    </r>
    <r>
      <rPr>
        <sz val="9"/>
        <color rgb="FF000000"/>
        <rFont val="Calibri"/>
        <family val="2"/>
        <scheme val="minor"/>
      </rPr>
      <t>Prevención y Control de la Contaminación del Aire en áreas urbanas.</t>
    </r>
  </si>
  <si>
    <r>
      <t>a)</t>
    </r>
    <r>
      <rPr>
        <sz val="7"/>
        <color rgb="FF000000"/>
        <rFont val="Times New Roman"/>
        <family val="1"/>
      </rPr>
      <t xml:space="preserve">      </t>
    </r>
    <r>
      <rPr>
        <sz val="9"/>
        <color rgb="FF000000"/>
        <rFont val="Calibri"/>
        <family val="2"/>
        <scheme val="minor"/>
      </rPr>
      <t>Diseñar y ejecutar acciones integrales para la prevención y control de la contaminación del aire.</t>
    </r>
  </si>
  <si>
    <r>
      <t>b)</t>
    </r>
    <r>
      <rPr>
        <sz val="7"/>
        <color rgb="FF000000"/>
        <rFont val="Times New Roman"/>
        <family val="1"/>
      </rPr>
      <t xml:space="preserve">      </t>
    </r>
    <r>
      <rPr>
        <sz val="9"/>
        <color rgb="FF000000"/>
        <rFont val="Calibri"/>
        <family val="2"/>
        <scheme val="minor"/>
      </rPr>
      <t>Fortalecer la capacidad institucional para el control y seguimiento de la contaminación del aire.</t>
    </r>
  </si>
  <si>
    <r>
      <t>c)</t>
    </r>
    <r>
      <rPr>
        <sz val="7"/>
        <color rgb="FF000000"/>
        <rFont val="Times New Roman"/>
        <family val="1"/>
      </rPr>
      <t xml:space="preserve">       </t>
    </r>
    <r>
      <rPr>
        <sz val="9"/>
        <color rgb="FF000000"/>
        <rFont val="Calibri"/>
        <family val="2"/>
        <scheme val="minor"/>
      </rPr>
      <t>Establecer e implementar programas de reducción de la contaminación del aire, cuando se requiera.</t>
    </r>
  </si>
  <si>
    <r>
      <t>d)</t>
    </r>
    <r>
      <rPr>
        <sz val="7"/>
        <color rgb="FF000000"/>
        <rFont val="Times New Roman"/>
        <family val="1"/>
      </rPr>
      <t xml:space="preserve">      </t>
    </r>
    <r>
      <rPr>
        <sz val="9"/>
        <color rgb="FF000000"/>
        <rFont val="Calibri"/>
        <family val="2"/>
        <scheme val="minor"/>
      </rPr>
      <t>Fortalecer las mesas regionales de calidad del aire donde se establezca la articulación entre las diferentes entidades relacionadas con la prevención y el control de la contaminación del aire.</t>
    </r>
  </si>
  <si>
    <r>
      <t>e)</t>
    </r>
    <r>
      <rPr>
        <sz val="7"/>
        <color rgb="FF000000"/>
        <rFont val="Times New Roman"/>
        <family val="1"/>
      </rPr>
      <t xml:space="preserve">      </t>
    </r>
    <r>
      <rPr>
        <sz val="9"/>
        <color rgb="FF000000"/>
        <rFont val="Calibri"/>
        <family val="2"/>
        <scheme val="minor"/>
      </rPr>
      <t>Asesorar a los entes territoriales para el mejor cumplimiento de sus funciones de control y vigilancia de los fenómenos de contaminación del aire.</t>
    </r>
  </si>
  <si>
    <r>
      <t>4)</t>
    </r>
    <r>
      <rPr>
        <sz val="7"/>
        <color rgb="FF000000"/>
        <rFont val="Times New Roman"/>
        <family val="1"/>
      </rPr>
      <t xml:space="preserve">      </t>
    </r>
    <r>
      <rPr>
        <sz val="9"/>
        <color rgb="FF000000"/>
        <rFont val="Calibri"/>
        <family val="2"/>
        <scheme val="minor"/>
      </rPr>
      <t>Gestión del Recurso Hídrico en áreas urbanas.</t>
    </r>
  </si>
  <si>
    <r>
      <t>a)</t>
    </r>
    <r>
      <rPr>
        <sz val="7"/>
        <color rgb="FF000000"/>
        <rFont val="Times New Roman"/>
        <family val="1"/>
      </rPr>
      <t xml:space="preserve">      </t>
    </r>
    <r>
      <rPr>
        <sz val="9"/>
        <color rgb="FF000000"/>
        <rFont val="Calibri"/>
        <family val="2"/>
        <scheme val="minor"/>
      </rPr>
      <t>Promover el uso eficiente y ahorro de agua.</t>
    </r>
  </si>
  <si>
    <r>
      <t>5)</t>
    </r>
    <r>
      <rPr>
        <sz val="7"/>
        <color rgb="FF000000"/>
        <rFont val="Times New Roman"/>
        <family val="1"/>
      </rPr>
      <t xml:space="preserve">      </t>
    </r>
    <r>
      <rPr>
        <sz val="9"/>
        <color rgb="FF000000"/>
        <rFont val="Calibri"/>
        <family val="2"/>
        <scheme val="minor"/>
      </rPr>
      <t>Gestión de Residuos sólidos en áreas urbanas.</t>
    </r>
  </si>
  <si>
    <r>
      <t>a)</t>
    </r>
    <r>
      <rPr>
        <sz val="7"/>
        <color rgb="FF000000"/>
        <rFont val="Times New Roman"/>
        <family val="1"/>
      </rPr>
      <t xml:space="preserve">      </t>
    </r>
    <r>
      <rPr>
        <sz val="9"/>
        <color rgb="FF000000"/>
        <rFont val="Calibri"/>
        <family val="2"/>
        <scheme val="minor"/>
      </rPr>
      <t>Promover el aprovechamiento de residuos sólidos.</t>
    </r>
  </si>
  <si>
    <r>
      <t>6)</t>
    </r>
    <r>
      <rPr>
        <sz val="7"/>
        <color rgb="FF000000"/>
        <rFont val="Times New Roman"/>
        <family val="1"/>
      </rPr>
      <t xml:space="preserve">      </t>
    </r>
    <r>
      <rPr>
        <sz val="9"/>
        <color rgb="FF000000"/>
        <rFont val="Calibri"/>
        <family val="2"/>
        <scheme val="minor"/>
      </rPr>
      <t>Compilar y reportar la información relacionada con los indicadores que conformar el Índice de Calidad Ambiental Urbana (ICAU)</t>
    </r>
  </si>
  <si>
    <r>
      <t>7)</t>
    </r>
    <r>
      <rPr>
        <sz val="7"/>
        <color rgb="FF000000"/>
        <rFont val="Times New Roman"/>
        <family val="1"/>
      </rPr>
      <t xml:space="preserve">      </t>
    </r>
    <r>
      <rPr>
        <sz val="9"/>
        <color rgb="FF000000"/>
        <rFont val="Calibri"/>
        <family val="2"/>
        <scheme val="minor"/>
      </rPr>
      <t>Participación en gestión ambiental urbana</t>
    </r>
  </si>
  <si>
    <r>
      <t>a)</t>
    </r>
    <r>
      <rPr>
        <sz val="7"/>
        <color rgb="FF000000"/>
        <rFont val="Times New Roman"/>
        <family val="1"/>
      </rPr>
      <t xml:space="preserve">      </t>
    </r>
    <r>
      <rPr>
        <sz val="9"/>
        <color rgb="FF000000"/>
        <rFont val="Calibri"/>
        <family val="2"/>
        <scheme val="minor"/>
      </rPr>
      <t xml:space="preserve">Promover y fortalecer los espacios de participación social en gestión ambiental urbana </t>
    </r>
  </si>
  <si>
    <t>Porcentaje de ejecución de acciones relacionadas con la gestión ambiental urbana.</t>
  </si>
  <si>
    <r>
      <t xml:space="preserve">ETAGAU </t>
    </r>
    <r>
      <rPr>
        <vertAlign val="subscript"/>
        <sz val="9"/>
        <color rgb="FF000000"/>
        <rFont val="Calibri"/>
        <family val="2"/>
        <scheme val="minor"/>
      </rPr>
      <t>t</t>
    </r>
    <r>
      <rPr>
        <sz val="9"/>
        <color rgb="FF000000"/>
        <rFont val="Calibri"/>
        <family val="2"/>
        <scheme val="minor"/>
      </rPr>
      <t xml:space="preserve"> = Porcentaje de ejecución total de acciones en gestión ambiental urbana, en el tiempo t.</t>
    </r>
  </si>
  <si>
    <r>
      <t xml:space="preserve">EAGAU </t>
    </r>
    <r>
      <rPr>
        <vertAlign val="subscript"/>
        <sz val="9"/>
        <color rgb="FF000000"/>
        <rFont val="Calibri"/>
        <family val="2"/>
        <scheme val="minor"/>
      </rPr>
      <t>t1t</t>
    </r>
    <r>
      <rPr>
        <sz val="9"/>
        <color rgb="FF000000"/>
        <rFont val="Calibri"/>
        <family val="2"/>
        <scheme val="minor"/>
      </rPr>
      <t xml:space="preserve"> = Porcentaje de ejecución de la acción </t>
    </r>
    <r>
      <rPr>
        <i/>
        <sz val="9"/>
        <color rgb="FF000000"/>
        <rFont val="Calibri"/>
        <family val="2"/>
        <scheme val="minor"/>
      </rPr>
      <t>1</t>
    </r>
    <r>
      <rPr>
        <sz val="9"/>
        <color rgb="FF000000"/>
        <rFont val="Calibri"/>
        <family val="2"/>
        <scheme val="minor"/>
      </rPr>
      <t xml:space="preserve"> relacionada con la gestión ambiental urbana, en el tiempo t.</t>
    </r>
  </si>
  <si>
    <r>
      <t xml:space="preserve">EAGAU </t>
    </r>
    <r>
      <rPr>
        <vertAlign val="subscript"/>
        <sz val="9"/>
        <color rgb="FF000000"/>
        <rFont val="Calibri"/>
        <family val="2"/>
        <scheme val="minor"/>
      </rPr>
      <t>2t</t>
    </r>
    <r>
      <rPr>
        <sz val="9"/>
        <color rgb="FF000000"/>
        <rFont val="Calibri"/>
        <family val="2"/>
        <scheme val="minor"/>
      </rPr>
      <t xml:space="preserve"> = Porcentaje de ejecución de la acción </t>
    </r>
    <r>
      <rPr>
        <i/>
        <sz val="9"/>
        <color rgb="FF000000"/>
        <rFont val="Calibri"/>
        <family val="2"/>
        <scheme val="minor"/>
      </rPr>
      <t>2</t>
    </r>
    <r>
      <rPr>
        <sz val="9"/>
        <color rgb="FF000000"/>
        <rFont val="Calibri"/>
        <family val="2"/>
        <scheme val="minor"/>
      </rPr>
      <t xml:space="preserve"> relacionada con la gestión ambiental urbana, en el tiempo t.</t>
    </r>
  </si>
  <si>
    <r>
      <t xml:space="preserve">EAGAU </t>
    </r>
    <r>
      <rPr>
        <vertAlign val="subscript"/>
        <sz val="9"/>
        <color rgb="FF000000"/>
        <rFont val="Calibri"/>
        <family val="2"/>
        <scheme val="minor"/>
      </rPr>
      <t>nt</t>
    </r>
    <r>
      <rPr>
        <sz val="9"/>
        <color rgb="FF000000"/>
        <rFont val="Calibri"/>
        <family val="2"/>
        <scheme val="minor"/>
      </rPr>
      <t xml:space="preserve"> = Porcentaje de ejecución de la acción </t>
    </r>
    <r>
      <rPr>
        <i/>
        <sz val="9"/>
        <color rgb="FF000000"/>
        <rFont val="Calibri"/>
        <family val="2"/>
        <scheme val="minor"/>
      </rPr>
      <t>n</t>
    </r>
    <r>
      <rPr>
        <sz val="9"/>
        <color rgb="FF000000"/>
        <rFont val="Calibri"/>
        <family val="2"/>
        <scheme val="minor"/>
      </rPr>
      <t xml:space="preserve"> relacionada con la gestión ambiental urbana, en el tiempo t.</t>
    </r>
  </si>
  <si>
    <r>
      <t>a = ponderador de EAGAU</t>
    </r>
    <r>
      <rPr>
        <vertAlign val="subscript"/>
        <sz val="9"/>
        <color rgb="FF000000"/>
        <rFont val="Calibri"/>
        <family val="2"/>
        <scheme val="minor"/>
      </rPr>
      <t>1</t>
    </r>
    <r>
      <rPr>
        <sz val="9"/>
        <color rgb="FF000000"/>
        <rFont val="Calibri"/>
        <family val="2"/>
        <scheme val="minor"/>
      </rPr>
      <t>.</t>
    </r>
  </si>
  <si>
    <r>
      <t>b = ponderador de EAGAU</t>
    </r>
    <r>
      <rPr>
        <vertAlign val="subscript"/>
        <sz val="9"/>
        <color rgb="FF000000"/>
        <rFont val="Calibri"/>
        <family val="2"/>
        <scheme val="minor"/>
      </rPr>
      <t>2</t>
    </r>
    <r>
      <rPr>
        <sz val="9"/>
        <color rgb="FF000000"/>
        <rFont val="Calibri"/>
        <family val="2"/>
        <scheme val="minor"/>
      </rPr>
      <t>.</t>
    </r>
  </si>
  <si>
    <r>
      <t>z = ponderador de EAGAU</t>
    </r>
    <r>
      <rPr>
        <vertAlign val="subscript"/>
        <sz val="9"/>
        <color rgb="FF000000"/>
        <rFont val="Calibri"/>
        <family val="2"/>
        <scheme val="minor"/>
      </rPr>
      <t>n</t>
    </r>
    <r>
      <rPr>
        <sz val="9"/>
        <color rgb="FF000000"/>
        <rFont val="Calibri"/>
        <family val="2"/>
        <scheme val="minor"/>
      </rPr>
      <t>.</t>
    </r>
  </si>
  <si>
    <t>a + b + c+…+z = 1.</t>
  </si>
  <si>
    <t>Ejecución presupuestal de acciones relacionadas con la gestión ambiental urbana.</t>
  </si>
  <si>
    <r>
      <t xml:space="preserve">EPAGAU </t>
    </r>
    <r>
      <rPr>
        <vertAlign val="subscript"/>
        <sz val="9"/>
        <color rgb="FF000000"/>
        <rFont val="Calibri"/>
        <family val="2"/>
        <scheme val="minor"/>
      </rPr>
      <t>t</t>
    </r>
    <r>
      <rPr>
        <sz val="9"/>
        <color rgb="FF000000"/>
        <rFont val="Calibri"/>
        <family val="2"/>
        <scheme val="minor"/>
      </rPr>
      <t xml:space="preserve"> = Ejecución presupuestal de acciones en gestión ambiental urbana, en el año t.</t>
    </r>
  </si>
  <si>
    <r>
      <t xml:space="preserve">CGAU </t>
    </r>
    <r>
      <rPr>
        <vertAlign val="subscript"/>
        <sz val="9"/>
        <color rgb="FF000000"/>
        <rFont val="Calibri"/>
        <family val="2"/>
        <scheme val="minor"/>
      </rPr>
      <t>it</t>
    </r>
    <r>
      <rPr>
        <sz val="9"/>
        <color rgb="FF000000"/>
        <rFont val="Calibri"/>
        <family val="2"/>
        <scheme val="minor"/>
      </rPr>
      <t xml:space="preserve"> = Compromisos correspondientes a la acción i en gestión ambiental urbana, en el año t.</t>
    </r>
  </si>
  <si>
    <r>
      <t xml:space="preserve">PDAGAU </t>
    </r>
    <r>
      <rPr>
        <vertAlign val="subscript"/>
        <sz val="9"/>
        <color rgb="FF000000"/>
        <rFont val="Calibri"/>
        <family val="2"/>
        <scheme val="minor"/>
      </rPr>
      <t>it</t>
    </r>
    <r>
      <rPr>
        <sz val="9"/>
        <color rgb="FF000000"/>
        <rFont val="Calibri"/>
        <family val="2"/>
        <scheme val="minor"/>
      </rPr>
      <t xml:space="preserve"> = Presupuesto definitivo a la acción i en gestión ambiental urbana, en el año t.</t>
    </r>
  </si>
  <si>
    <t>Número de acciones relacionadas con gestión ambiental urbana</t>
  </si>
  <si>
    <t>Ejecución física de las acciones relacionadas con la gestión ambiental urbana</t>
  </si>
  <si>
    <t>Planificación y ordenamiento ambiental en áreas urbanas</t>
  </si>
  <si>
    <t>Gestión ambiental del Espacio Público en áreas urbanas</t>
  </si>
  <si>
    <t xml:space="preserve">Prevención y Control de la Contaminación del Aire en áreas urbanas </t>
  </si>
  <si>
    <t>Gestión de Residuos sólidos en áreas urbanas</t>
  </si>
  <si>
    <t>Índice de calidad ambiental urbana</t>
  </si>
  <si>
    <t>Ejecución presupuestal de acciones relacionadas con la gestión ambiental urbana (utilice tantas filas cuantas sean necesarias)</t>
  </si>
  <si>
    <t>Presupuesto inicial</t>
  </si>
  <si>
    <t>Compromisos / Ppto Def.</t>
  </si>
  <si>
    <t>Pagos / Compromisos</t>
  </si>
  <si>
    <t>Cuanto más cercano a cien por ciento, mayor es el cumplimiento de las metas que la autoridad ambiental se ha propuesto alcanzar en relación con la gestión ambiental urbana, en el marco del Plan de Acción de la Corporación.</t>
  </si>
  <si>
    <r>
      <t xml:space="preserve">Hoja Metodológica de referencia: MADS (2016). </t>
    </r>
    <r>
      <rPr>
        <i/>
        <sz val="9"/>
        <color rgb="FF000000"/>
        <rFont val="Calibri"/>
        <family val="2"/>
        <scheme val="minor"/>
      </rPr>
      <t>Hoja metodológica Ejecución de Acciones en Gestión Ambiental Urbana (Versión 1.0).</t>
    </r>
    <r>
      <rPr>
        <sz val="9"/>
        <color rgb="FF000000"/>
        <rFont val="Calibri"/>
        <family val="2"/>
        <scheme val="minor"/>
      </rPr>
      <t xml:space="preserve"> Ministerio de Ambiente y Desarrollo Sostenible MADS, DGOAT-SINA y DAASU.</t>
    </r>
  </si>
  <si>
    <t>Implementación del Programa Regional de Negocios Verdes por la autoridad ambiental</t>
  </si>
  <si>
    <t>Es el porcentaje de avance en la implementación de las acciones a cargo de la Corporación en el marco del Programa Regional de Negocios Verdes</t>
  </si>
  <si>
    <t>El indicador mide el cumplimiento de las metas, a cargo de la Autoridad Ambiental, en el marco del Plan Nacional de Negocios Verdes y el Plan Regional de Negocios Verdes. De esta forma contribuye a la implementación del Plan Nacional de Negocios Verdes y de la Estrategia Crecimiento Verde del Plan Nacional de Desarrollo 2014-2018</t>
  </si>
  <si>
    <r>
      <t xml:space="preserve"> </t>
    </r>
    <r>
      <rPr>
        <b/>
        <sz val="9"/>
        <color rgb="FF000000"/>
        <rFont val="Calibri"/>
        <family val="2"/>
        <scheme val="minor"/>
      </rPr>
      <t>Normatividad de soporte:</t>
    </r>
  </si>
  <si>
    <t>Decreto 1076 de 2016, Decreto Único Reglamentario.</t>
  </si>
  <si>
    <t>Ley 1753 de 2015, Plan Nacional de Desarrollo PND 2014-2018.</t>
  </si>
  <si>
    <t>Política Nacional de Producción y Consumo Sostenible.</t>
  </si>
  <si>
    <t>Plan Nacional de Negocios Verdes PNNV.</t>
  </si>
  <si>
    <t>Política Nacional para la Gestión Integral de la Biodiversidad y sus Servicios Ecosistémicos.</t>
  </si>
  <si>
    <t>Declaración de Crecimiento Verde de la Organización para la Cooperación y el Desarrollo Económico OCDE.</t>
  </si>
  <si>
    <t>Estrategia de Crecimiento Verde del Plan Nacional de Desarrollo.</t>
  </si>
  <si>
    <t>Metodología para la Implementación de los PRNV, elaborada y publicada con la Agencia de Cooperación Alemana- GIZ, en coordinación con el MADS.</t>
  </si>
  <si>
    <t>Programas Regionales de Negocios Verdes PRNV para las Regiones: Caribe, Pacifico, Central, Amazonia, y Orinoquia.</t>
  </si>
  <si>
    <t>Programa Nacional de Biocomercio Sostenible</t>
  </si>
  <si>
    <t>Guía de Verificación y Evaluación de Criterios de Negocios Verdes.</t>
  </si>
  <si>
    <t>https://www.minambiente.gov.co/index.php/ambientes-y-desarrollos-sostenibles/negocios-verdes-y-sostenibles</t>
  </si>
  <si>
    <t>Los Negocios Verdes y Sostenibles comprenden las actividades económicas en las que se ofrecen bienes o servicios que generan impactos ambientales positivos y que, además, incorporan buenas prácticas ambientales, sociales y económicas, con enfoque de ciclo de vida, contribuyendo a la conservación del ambiente como capital natural que soporta el desarrollo del territorio (Oficina de Negocios Verdes Sostenibles ONVS, 2014)</t>
  </si>
  <si>
    <t>El Objetivo 2 de la Estrategia Crecimiento Verde, incorporada en el PND 2014-2018, busca proteger y asegurar el uso sostenible del capital natural y mejorar la calidad y gobernanza ambiental. Para ello la Estrategia tiene como fin mejorar la calidad ambiental a partir del fortalecimiento del desempeño ambiental de los sectores productivos, buscando mejorar su competitividad; en la cual se inscribe la Meta Nacional Estratégica No. 13: Cinco (5) Programas Regionales de Negocios Verdes implementados para el aumento de la competitividad, a cargo de las CAR y la ONVS.</t>
  </si>
  <si>
    <r>
      <t xml:space="preserve">La implementación de los </t>
    </r>
    <r>
      <rPr>
        <b/>
        <sz val="9"/>
        <color rgb="FF000000"/>
        <rFont val="Calibri"/>
        <family val="2"/>
        <scheme val="minor"/>
      </rPr>
      <t>Programas Regionales de Negocios Verdes</t>
    </r>
    <r>
      <rPr>
        <sz val="9"/>
        <color rgb="FF000000"/>
        <rFont val="Calibri"/>
        <family val="2"/>
        <scheme val="minor"/>
      </rPr>
      <t>- PRNV se evaluará de acuerdo a tres (3) criterios:</t>
    </r>
  </si>
  <si>
    <t>1) Formulación de Planes de acción para la ejecución del PRNV en la jurisdicción de cada Autoridad Ambiental</t>
  </si>
  <si>
    <t>2) Conformación de la Ventanilla/Nodo de Negocios Verdes o realización de alianzas o acuerdos con otras instituciones.</t>
  </si>
  <si>
    <t>3) Contar con mínimo dos pilotos de Negocios Verdes verificados bajo los criterios descritos en el Plan Nacional de Negocios Verdes y PRNV</t>
  </si>
  <si>
    <t>Las principales acciones relacionadas con la ejecución Implementación del Programa Regional de Negocios Verdes por la autoridad ambiental son:</t>
  </si>
  <si>
    <r>
      <t>1)</t>
    </r>
    <r>
      <rPr>
        <sz val="7"/>
        <color rgb="FF000000"/>
        <rFont val="Times New Roman"/>
        <family val="1"/>
      </rPr>
      <t xml:space="preserve">      </t>
    </r>
    <r>
      <rPr>
        <sz val="9"/>
        <color rgb="FF000000"/>
        <rFont val="Calibri"/>
        <family val="2"/>
      </rPr>
      <t>Formulación de los Planes de Acción para la ejecución del Programa Regional de Negocios Verdes</t>
    </r>
  </si>
  <si>
    <r>
      <t>a)</t>
    </r>
    <r>
      <rPr>
        <sz val="7"/>
        <color rgb="FF000000"/>
        <rFont val="Times New Roman"/>
        <family val="1"/>
      </rPr>
      <t xml:space="preserve">      </t>
    </r>
    <r>
      <rPr>
        <sz val="9"/>
        <color rgb="FF000000"/>
        <rFont val="Calibri"/>
        <family val="2"/>
      </rPr>
      <t>Talleres de construcción del plan de trabajo, de la Corporación en el marco de la etapa de planeación.</t>
    </r>
  </si>
  <si>
    <r>
      <t>b)</t>
    </r>
    <r>
      <rPr>
        <sz val="7"/>
        <color rgb="FF000000"/>
        <rFont val="Times New Roman"/>
        <family val="1"/>
      </rPr>
      <t xml:space="preserve">      </t>
    </r>
    <r>
      <rPr>
        <sz val="9"/>
        <color rgb="FF000000"/>
        <rFont val="Calibri"/>
        <family val="2"/>
      </rPr>
      <t>Capacitación en criterios de Negocios Verdes</t>
    </r>
  </si>
  <si>
    <r>
      <t>c)</t>
    </r>
    <r>
      <rPr>
        <sz val="7"/>
        <color rgb="FF000000"/>
        <rFont val="Times New Roman"/>
        <family val="1"/>
      </rPr>
      <t xml:space="preserve">       </t>
    </r>
    <r>
      <rPr>
        <sz val="9"/>
        <color rgb="FF000000"/>
        <rFont val="Calibri"/>
        <family val="2"/>
      </rPr>
      <t>Levantamiento Línea Base de Negocios Verdes en la región</t>
    </r>
  </si>
  <si>
    <r>
      <t>2)</t>
    </r>
    <r>
      <rPr>
        <sz val="7"/>
        <color rgb="FF000000"/>
        <rFont val="Times New Roman"/>
        <family val="1"/>
      </rPr>
      <t xml:space="preserve">      </t>
    </r>
    <r>
      <rPr>
        <sz val="9"/>
        <color rgb="FF000000"/>
        <rFont val="Calibri"/>
        <family val="2"/>
      </rPr>
      <t>Conformación de la ventanilla o nodo de negocios verdes o realización de alianzas o acuerdos con otras instituciones para la implementación en la AA</t>
    </r>
  </si>
  <si>
    <r>
      <t>a)</t>
    </r>
    <r>
      <rPr>
        <sz val="7"/>
        <color rgb="FF000000"/>
        <rFont val="Times New Roman"/>
        <family val="1"/>
      </rPr>
      <t xml:space="preserve">      </t>
    </r>
    <r>
      <rPr>
        <sz val="9"/>
        <color rgb="FF000000"/>
        <rFont val="Calibri"/>
        <family val="2"/>
      </rPr>
      <t>Protocolización de la creación de la ventanilla o nodo de negocios verdes en la A.A.</t>
    </r>
  </si>
  <si>
    <r>
      <t>b)</t>
    </r>
    <r>
      <rPr>
        <sz val="7"/>
        <color rgb="FF000000"/>
        <rFont val="Times New Roman"/>
        <family val="1"/>
      </rPr>
      <t xml:space="preserve">      </t>
    </r>
    <r>
      <rPr>
        <sz val="9"/>
        <color rgb="FF000000"/>
        <rFont val="Calibri"/>
        <family val="2"/>
      </rPr>
      <t>Suscripción de alianzas o acuerdos publico privadas para la ejecución del PRNV (*)</t>
    </r>
  </si>
  <si>
    <r>
      <t>3)</t>
    </r>
    <r>
      <rPr>
        <sz val="7"/>
        <color rgb="FF000000"/>
        <rFont val="Times New Roman"/>
        <family val="1"/>
      </rPr>
      <t xml:space="preserve">      </t>
    </r>
    <r>
      <rPr>
        <sz val="9"/>
        <color rgb="FF000000"/>
        <rFont val="Calibri"/>
        <family val="2"/>
      </rPr>
      <t>Identificación de la línea base de negocios verdes verificados bajo la herramienta de negocios verdes (Guía de Verificación y Evaluación de Criterios de Negocios Verdes).</t>
    </r>
  </si>
  <si>
    <r>
      <t>a)</t>
    </r>
    <r>
      <rPr>
        <sz val="7"/>
        <color rgb="FF000000"/>
        <rFont val="Times New Roman"/>
        <family val="1"/>
      </rPr>
      <t xml:space="preserve">      </t>
    </r>
    <r>
      <rPr>
        <sz val="9"/>
        <color rgb="FF000000"/>
        <rFont val="Calibri"/>
        <family val="2"/>
      </rPr>
      <t>Al menos dos (2) pilotos verificados por la autoridad ambiental</t>
    </r>
  </si>
  <si>
    <r>
      <t>b)</t>
    </r>
    <r>
      <rPr>
        <sz val="7"/>
        <color rgb="FF000000"/>
        <rFont val="Times New Roman"/>
        <family val="1"/>
      </rPr>
      <t xml:space="preserve">      </t>
    </r>
    <r>
      <rPr>
        <sz val="9"/>
        <color rgb="FF000000"/>
        <rFont val="Calibri"/>
        <family val="2"/>
      </rPr>
      <t>Acompañamiento en la implementación de los planes de mejora</t>
    </r>
  </si>
  <si>
    <r>
      <t>4)</t>
    </r>
    <r>
      <rPr>
        <sz val="7"/>
        <color rgb="FF000000"/>
        <rFont val="Times New Roman"/>
        <family val="1"/>
      </rPr>
      <t xml:space="preserve">      </t>
    </r>
    <r>
      <rPr>
        <sz val="9"/>
        <color rgb="FF000000"/>
        <rFont val="Calibri"/>
        <family val="2"/>
      </rPr>
      <t>Comercialización:</t>
    </r>
  </si>
  <si>
    <r>
      <t>a)</t>
    </r>
    <r>
      <rPr>
        <sz val="7"/>
        <color rgb="FF000000"/>
        <rFont val="Times New Roman"/>
        <family val="1"/>
      </rPr>
      <t xml:space="preserve">      </t>
    </r>
    <r>
      <rPr>
        <sz val="9"/>
        <color rgb="FF000000"/>
        <rFont val="Calibri"/>
        <family val="2"/>
      </rPr>
      <t>Construcción de la estrategia regional de N.V. teniendo en cuenta la oferta y demanda regional.</t>
    </r>
  </si>
  <si>
    <r>
      <t>b)</t>
    </r>
    <r>
      <rPr>
        <sz val="7"/>
        <color rgb="FF000000"/>
        <rFont val="Times New Roman"/>
        <family val="1"/>
      </rPr>
      <t xml:space="preserve">      </t>
    </r>
    <r>
      <rPr>
        <sz val="9"/>
        <color rgb="FF000000"/>
        <rFont val="Calibri"/>
        <family val="2"/>
      </rPr>
      <t>Base de datos de N.V. verificados para alimentar el portafolio de bienes y servicios de negocios del MADS</t>
    </r>
  </si>
  <si>
    <r>
      <t>c)</t>
    </r>
    <r>
      <rPr>
        <sz val="7"/>
        <color rgb="FF000000"/>
        <rFont val="Times New Roman"/>
        <family val="1"/>
      </rPr>
      <t xml:space="preserve">       </t>
    </r>
    <r>
      <rPr>
        <sz val="9"/>
        <color rgb="FF000000"/>
        <rFont val="Calibri"/>
        <family val="2"/>
      </rPr>
      <t>Identificación, Participación y/o realización de ferias de promoción de los N.V.</t>
    </r>
  </si>
  <si>
    <t>* Nota: De manera consistente con el Indicador de Meta Nacional del Plan Nacional de Desarrollo "Programa Regional de Negocios Verdes". Este incluye en la "Metodología de Medición" la conformación de la ventanilla o nodo de negocios o la realización de alianzas o acuerdos con otras instituciones para la implementación del Programa Regional de Negocios Verdes en la autoridad ambiental. Adicionalmente, la publicación "Metodología para implementar el Programa Regional de Negocios Verdes" incluye el proceso de articulación de actores con el objetivo de iniciar el proceso con la autoridad ambiental y entes territoriales para la conformación de la Ventanilla/Nodo de NV o realización de alianzas o acuerdos con otras instituciones para la implementación del PRNV.</t>
  </si>
  <si>
    <t>El listado anterior es indicativo. Las acciones a ser realizadas por las Corporaciones deben corresponder a las acciones priorizadas en el respectivo PRNV.</t>
  </si>
  <si>
    <r>
      <t xml:space="preserve">IPRVAA </t>
    </r>
    <r>
      <rPr>
        <vertAlign val="subscript"/>
        <sz val="9"/>
        <color rgb="FF000000"/>
        <rFont val="Calibri"/>
        <family val="2"/>
        <scheme val="minor"/>
      </rPr>
      <t>t</t>
    </r>
    <r>
      <rPr>
        <sz val="9"/>
        <color rgb="FF000000"/>
        <rFont val="Calibri"/>
        <family val="2"/>
        <scheme val="minor"/>
      </rPr>
      <t xml:space="preserve"> = Implementación del Programa Regional de Negocios Verdes por la autoridad ambiental, en el tiempo t.</t>
    </r>
  </si>
  <si>
    <r>
      <t xml:space="preserve">EAPRNV </t>
    </r>
    <r>
      <rPr>
        <vertAlign val="subscript"/>
        <sz val="9"/>
        <color rgb="FF000000"/>
        <rFont val="Calibri"/>
        <family val="2"/>
        <scheme val="minor"/>
      </rPr>
      <t>1t</t>
    </r>
    <r>
      <rPr>
        <sz val="9"/>
        <color rgb="FF000000"/>
        <rFont val="Calibri"/>
        <family val="2"/>
        <scheme val="minor"/>
      </rPr>
      <t xml:space="preserve"> = Ejecución de acción 1 relacionada con el Programa Regional de Negocios Verdes, en el tiempo t.</t>
    </r>
  </si>
  <si>
    <r>
      <t xml:space="preserve">EAPRNV </t>
    </r>
    <r>
      <rPr>
        <vertAlign val="subscript"/>
        <sz val="9"/>
        <color rgb="FF000000"/>
        <rFont val="Calibri"/>
        <family val="2"/>
        <scheme val="minor"/>
      </rPr>
      <t>2t</t>
    </r>
    <r>
      <rPr>
        <sz val="9"/>
        <color rgb="FF000000"/>
        <rFont val="Calibri"/>
        <family val="2"/>
        <scheme val="minor"/>
      </rPr>
      <t xml:space="preserve"> = Ejecución de acción 2 relacionada con el Programa Regional de Negocios Verdes, en el tiempo t.</t>
    </r>
  </si>
  <si>
    <r>
      <t xml:space="preserve">EAPRNV </t>
    </r>
    <r>
      <rPr>
        <vertAlign val="subscript"/>
        <sz val="9"/>
        <color rgb="FF000000"/>
        <rFont val="Calibri"/>
        <family val="2"/>
        <scheme val="minor"/>
      </rPr>
      <t>nt</t>
    </r>
    <r>
      <rPr>
        <sz val="9"/>
        <color rgb="FF000000"/>
        <rFont val="Calibri"/>
        <family val="2"/>
        <scheme val="minor"/>
      </rPr>
      <t xml:space="preserve"> = Ejecución de acción N relacionada con el Programa Regional de Negocios Verdes, en el tiempo t.</t>
    </r>
  </si>
  <si>
    <r>
      <t>a = ponderador de EAPRNV</t>
    </r>
    <r>
      <rPr>
        <vertAlign val="subscript"/>
        <sz val="9"/>
        <color rgb="FF000000"/>
        <rFont val="Calibri"/>
        <family val="2"/>
        <scheme val="minor"/>
      </rPr>
      <t>1</t>
    </r>
  </si>
  <si>
    <r>
      <t>b = ponderador de EAPRNV</t>
    </r>
    <r>
      <rPr>
        <vertAlign val="subscript"/>
        <sz val="9"/>
        <color rgb="FF000000"/>
        <rFont val="Calibri"/>
        <family val="2"/>
        <scheme val="minor"/>
      </rPr>
      <t>2</t>
    </r>
  </si>
  <si>
    <r>
      <t>z = ponderador de EAPRNV</t>
    </r>
    <r>
      <rPr>
        <vertAlign val="subscript"/>
        <sz val="9"/>
        <color rgb="FF000000"/>
        <rFont val="Calibri"/>
        <family val="2"/>
        <scheme val="minor"/>
      </rPr>
      <t>n</t>
    </r>
  </si>
  <si>
    <t>a + b + c+…+z = 1</t>
  </si>
  <si>
    <t>Ejecución presupuestal de las acciones relacionadas con la Implementación del Programa Regional de Negocios Verdes por la autoridad ambiental</t>
  </si>
  <si>
    <r>
      <t xml:space="preserve">EAPRNV </t>
    </r>
    <r>
      <rPr>
        <vertAlign val="subscript"/>
        <sz val="9"/>
        <color rgb="FF000000"/>
        <rFont val="Calibri"/>
        <family val="2"/>
        <scheme val="minor"/>
      </rPr>
      <t>i</t>
    </r>
    <r>
      <rPr>
        <sz val="9"/>
        <color rgb="FF000000"/>
        <rFont val="Calibri"/>
        <family val="2"/>
        <scheme val="minor"/>
      </rPr>
      <t xml:space="preserve"> = Ejecución presupuestal de la acción </t>
    </r>
    <r>
      <rPr>
        <i/>
        <sz val="9"/>
        <color rgb="FF000000"/>
        <rFont val="Calibri"/>
        <family val="2"/>
        <scheme val="minor"/>
      </rPr>
      <t>i</t>
    </r>
    <r>
      <rPr>
        <sz val="9"/>
        <color rgb="FF000000"/>
        <rFont val="Calibri"/>
        <family val="2"/>
        <scheme val="minor"/>
      </rPr>
      <t xml:space="preserve"> asociada al Programa Regional de Negocios Verdes por la autoridad ambiental, en el año t.</t>
    </r>
  </si>
  <si>
    <r>
      <t xml:space="preserve">CAPRNV </t>
    </r>
    <r>
      <rPr>
        <vertAlign val="subscript"/>
        <sz val="9"/>
        <color rgb="FF000000"/>
        <rFont val="Calibri"/>
        <family val="2"/>
        <scheme val="minor"/>
      </rPr>
      <t>it</t>
    </r>
    <r>
      <rPr>
        <sz val="9"/>
        <color rgb="FF000000"/>
        <rFont val="Calibri"/>
        <family val="2"/>
        <scheme val="minor"/>
      </rPr>
      <t xml:space="preserve"> = Compromisos correspondientes a la acción i en el marco del Programa Regional de Negocios Verdes, en el año t.</t>
    </r>
  </si>
  <si>
    <r>
      <t xml:space="preserve">PDAPRNV </t>
    </r>
    <r>
      <rPr>
        <vertAlign val="subscript"/>
        <sz val="9"/>
        <color rgb="FF000000"/>
        <rFont val="Calibri"/>
        <family val="2"/>
        <scheme val="minor"/>
      </rPr>
      <t>it</t>
    </r>
    <r>
      <rPr>
        <sz val="9"/>
        <color rgb="FF000000"/>
        <rFont val="Calibri"/>
        <family val="2"/>
        <scheme val="minor"/>
      </rPr>
      <t xml:space="preserve"> = Presupuesto definitivo a la acción i en el marco del Programa Regional de Negocios Verdes, en el año t.</t>
    </r>
  </si>
  <si>
    <t>Número de acciones relacionadas con la implementación del Programa Regional de Negocios Verdes por la autoridad ambiental</t>
  </si>
  <si>
    <t>Presupuesto definitivo</t>
  </si>
  <si>
    <t>Ejecución física y financiera de acciones relacionadas con la implementación del Programa Regional de Negocios Verdes por la autoridad ambiental</t>
  </si>
  <si>
    <t>(*) Nombre de la acción, actividad o proyecto en el Plan de Acción de la Corporación</t>
  </si>
  <si>
    <t>Cálculo de la ejecución física y financiera de acciones relacionadas con la implementación del Programa Regional de Negocios Verdes por la autoridad ambiental</t>
  </si>
  <si>
    <t>Avance Físico</t>
  </si>
  <si>
    <t>Ejecución Anual</t>
  </si>
  <si>
    <t>El indicador hace seguimiento a la contribución de las CAR a la ejecución del Plan Nacional de Negocios Verdes y el Plan Regional de Negocios Verdes. Cuanto más cercano a cien por ciento, mayor es el cumplimiento de las metas, a cargo de la Autoridad Ambiental, en el marco del Plan Nacional de Negocios Verdes y el Plan Regional de Negocios Verdes.</t>
  </si>
  <si>
    <r>
      <t>Hoja Metodológica de referencia:</t>
    </r>
    <r>
      <rPr>
        <sz val="9"/>
        <color rgb="FF000000"/>
        <rFont val="Calibri"/>
        <family val="2"/>
        <scheme val="minor"/>
      </rPr>
      <t xml:space="preserve"> MADS (2016). </t>
    </r>
    <r>
      <rPr>
        <i/>
        <sz val="9"/>
        <color rgb="FF000000"/>
        <rFont val="Calibri"/>
        <family val="2"/>
        <scheme val="minor"/>
      </rPr>
      <t>Hoja metodológica Implementación del programa regional de negocios verdes por la autoridad ambiental (Versión 1.0).</t>
    </r>
    <r>
      <rPr>
        <sz val="9"/>
        <color rgb="FF000000"/>
        <rFont val="Calibri"/>
        <family val="2"/>
        <scheme val="minor"/>
      </rPr>
      <t xml:space="preserve"> Ministerio de Ambiente y Desarrollo Sostenible MADS, DGOAT-SINA y ONV.</t>
    </r>
  </si>
  <si>
    <t>Tiempo promedio de trámite para la resolución de autorizaciones ambientales otorgadas por la corporación</t>
  </si>
  <si>
    <t>El tiempo promedio de trámite o procedimiento para la resolución de autorizaciones ambientales otorgadas por las autoridades ambientales es el resultado de la suma de los tiempos de cada trámite (licencias ambientales, concesiones de agua, permisos de aprovechamiento forestal, permisos de emisiones atmosféricas y permisos de vertimiento de agua), dividido en el número de trámites resueltos por la autoridad ambiental.</t>
  </si>
  <si>
    <t xml:space="preserve">Se entiende por tiempo efectivo, el periodo de tiempo en días que dura el proceso en manos de la Corporación, que resulta de descontar del tiempo total desde la radicación de la solicitud hasta la manifestación final de la autoridad ambiental, descontado el tiempo utilizado por el peticionario para atender los actos de trámites expedidos en el proceso. </t>
  </si>
  <si>
    <t>El indicador mide los cambios en la eficiencia por parte de la autoridad ambiental en la resolución de las solicitudes de autorizaciones ambientales (licencias ambientales, concesiones de agua, permisos de aprovechamiento forestal, permisos de emisiones atmosféricas y permisos de vertimiento de agua).</t>
  </si>
  <si>
    <t>Resolución 2202 de 2006.</t>
  </si>
  <si>
    <t>Licencias ambientales: Decreto 1076 de 2015</t>
  </si>
  <si>
    <t>Concesiones de agua: Decreto Ley 2811 de 1974, Decreto 1076 de 2015</t>
  </si>
  <si>
    <t>Permisos de vertimiento de agua: Decreto Ley 2811 de 1974, Decreto 1076 de 2015.</t>
  </si>
  <si>
    <t>Permisos de emisión: Decreto Ley 2811 de 1974, Decreto 1076 de 2015, Resolución 619 de 1997 y sus modificaciones, Resolución 909 de 2008 y sus modificaciones.</t>
  </si>
  <si>
    <t>Permisos de aprovechamiento forestal: Decreto Ley 2811 de 1974, Decreto 1076 de 2015, entre otros.</t>
  </si>
  <si>
    <r>
      <t>Las autorizaciones administrativas son un acto administrativo cualquiera que sea su denominación específica, por el cual en uso de una potestad de intervención legalmente atribuida a la Administración, se permite a los particulares el ejercicio de una actividad privada, previa comprobación de su adecuación al ordenamiento jurídico y valoración del interés afectado</t>
    </r>
    <r>
      <rPr>
        <i/>
        <sz val="9"/>
        <color rgb="FF000000"/>
        <rFont val="Calibri"/>
        <family val="2"/>
        <scheme val="minor"/>
      </rPr>
      <t xml:space="preserve">, </t>
    </r>
    <r>
      <rPr>
        <sz val="9"/>
        <color rgb="FF000000"/>
        <rFont val="Calibri"/>
        <family val="2"/>
        <scheme val="minor"/>
      </rPr>
      <t>las cuales en el caso ambiental se traducen en permisos, concesiones, asociaciones y licencias ambientales que permiten el uso, utilización o aprovechamiento de los recursos naturales renovables o la ejecución de proyectos, obras o actividades que puedan producir deterioro grave a los recursos naturales renovables o al medio ambiente o introducir modificaciones considerables o notorias al paisaje.</t>
    </r>
  </si>
  <si>
    <t>A manera de ejemplo encontramos: concesiones de agua, permisos para la exploración y ocupación de cauces, playas y lechos, permisos de aprovechamiento forestal, permiso de emisiones atmosféricas y otros.</t>
  </si>
  <si>
    <t>La Ley 99 de 1993 en su artículo 70 establece como todo trámite ambiental requiere auto de iniciación para comenzar la evaluación hasta la fecha de emisión del acto administrativo definitivo que resuelve la solicitud.</t>
  </si>
  <si>
    <t>Sin embargo, cada autorización administrativa posee un procedimiento propio. El tiempo promedio de trámite para la evaluación de las licencias ambientales, permisos y autorizaciones otorgadas por las autoridades ambientales, se refiere al tiempo efectivo utilizado por la Corporación para manifestarse de manera positiva o negativa sobre la solicitud de licenciamiento o aprovechamiento de recursos, a partir de la fecha de radicación de la solicitud.</t>
  </si>
  <si>
    <t>Se debe entender como tiempo efectivo, el periodo de tiempo en días que dura el proceso en manos de la autoridad ambiental, que resulta de descontar del tiempo total desde la radicación de la solicitud hasta la manifestación final de la autoridad ambiental, descontado el tiempo utilizado por el peticionario para atender los actos de trámites expedidos en el proceso. En los casos de audiencias Públicas o consultas previas también se suspenden términos, los cuales se descuentan del tiempo efectivo de la evaluación.</t>
  </si>
  <si>
    <t xml:space="preserve">En el cálculo de las Solicitudes con vencimiento de términos dentro del periodo de reporte (Denominador del indicador), no se contabilizan las solicitudes que debieron ser resueltas en periodos de reporte anteriores, o que se resuelven antes de términos en los periodos anteriores del periodo de reporte. </t>
  </si>
  <si>
    <t>De igual forma, se aplicará la misma lógica para las solicitudes de concesiones de agua, permisos de aprovechamiento forestal, emisiones atmosféricas y permisos de vertimiento.</t>
  </si>
  <si>
    <t>Tx: Tiempo promedio efectivo de duración del trámite x.</t>
  </si>
  <si>
    <t>Ti: Tiempo de duración de cada trámite i en la categoría x.</t>
  </si>
  <si>
    <t>x = Licencias ambientales, concesiones de agua, permisos de aprovechamiento forestal, permisos de emisiones atmosféricas y permisos de vertimiento de agua.</t>
  </si>
  <si>
    <t>n: Número de trámites atendidos de cada una de las categorías analizadas (Licencia ambiental, concesión de agua, permiso de vertimiento de agua, aprovechamiento forestal, permiso de emisión).</t>
  </si>
  <si>
    <r>
      <t>Definición de las variables del indicador</t>
    </r>
    <r>
      <rPr>
        <sz val="9"/>
        <color rgb="FF000000"/>
        <rFont val="Calibri"/>
        <family val="2"/>
        <scheme val="minor"/>
      </rPr>
      <t>: Los procesos a analizar corresponderán a los trámites más comunes que se adelantan ante la autoridad ambiental, determinando su tiempo de duración así:</t>
    </r>
  </si>
  <si>
    <t>TL.A. = Tiempo efectivo de duración del trámite de otorgamiento de licencias ambientales</t>
  </si>
  <si>
    <t>TC.A. = Tiempo efectivo de duración del trámite de otorgamiento de una concesión de agua</t>
  </si>
  <si>
    <t>T.P.V. = Tiempo efectivo de duración del trámite de otorgamiento de un permiso de vertimiento</t>
  </si>
  <si>
    <t>T.A.F. = Tiempo efectivo de duración del trámite de otorgamiento de un aprovechamiento Forestal</t>
  </si>
  <si>
    <t xml:space="preserve">T.P.E. = Tiempo efectivo de duración del trámite de otorgamiento de un permiso de emisión </t>
  </si>
  <si>
    <t>Licencias ambientales</t>
  </si>
  <si>
    <t>TL.A. Tiempo efectivo de duración del trámite de otorgamiento de licencias ambientales (número de días)</t>
  </si>
  <si>
    <t xml:space="preserve">N L.A.: Número de solicitudes de licencia ambiental atendidos </t>
  </si>
  <si>
    <t>Tx L.A. Tiempo promedio efectivo de duración del trámite de licencias ambientales</t>
  </si>
  <si>
    <t>Concesiones de agua</t>
  </si>
  <si>
    <t xml:space="preserve">N C.A.S.: Número de solicitudes de concesión de agua recibidas en el periodo. </t>
  </si>
  <si>
    <t>Tx C.A.S. Tiempo promedio efectivo de duración del trámite de Concesiones de Agua.</t>
  </si>
  <si>
    <t>Permisos de vertimiento de agua</t>
  </si>
  <si>
    <t>TP.V. Tiempo efectivo de duración del trámite de otorgamiento de un permiso de vertimiento (número de días)</t>
  </si>
  <si>
    <t>N P.V.: Número de solicitudes de permisos de vertimiento recibidas en el periodo.</t>
  </si>
  <si>
    <t>Tx P.V. Tiempo promedio efectivo de duración del trámite de otorgamiento de un permiso de vertimiento.</t>
  </si>
  <si>
    <t>Permisos de aprovechamiento forestal</t>
  </si>
  <si>
    <t>TP.E. Tiempo efectivo de duración del trámite de otorgamiento de un permiso de emisión (número de días)</t>
  </si>
  <si>
    <t>N A.F. Número de solicitudes de permisos de aprovechamiento forestal recibidas en el periodo</t>
  </si>
  <si>
    <t xml:space="preserve">Tx A.F. Tiempo promedio efectivo de duración del trámite de otorgamiento de un permiso de aprovechamiento forestal </t>
  </si>
  <si>
    <t>Permisos de emisiones atmosféricas</t>
  </si>
  <si>
    <t xml:space="preserve">TP.E. Tiempo efectivo de duración del trámite de otorgamiento de un permiso de emisión (número de días) </t>
  </si>
  <si>
    <t>N P.E. Número de solicitudes de permisos de emisiones atmosféricas recibidas en el periodo</t>
  </si>
  <si>
    <t>Tx P.E. Tiempo promedio efectivo de duración del trámite de otorgamiento de un permiso de emisión</t>
  </si>
  <si>
    <t>Cuanto menor sea el tiempo promedio, teniendo como referencia los tiempos establecidos en la normativa, mayor es el cumplimiento por parte de la autoridad ambiental en la eficiencia en la resolución de las solicitudes de autorizaciones ambientales (licencias ambientales, concesiones de agua, permisos de aprovechamiento forestal, permisos de emisiones atmosféricas y permisos de vertimiento de agua).</t>
  </si>
  <si>
    <r>
      <t>Hoja Metodológica de referencia:</t>
    </r>
    <r>
      <rPr>
        <sz val="9"/>
        <color rgb="FF000000"/>
        <rFont val="Calibri"/>
        <family val="2"/>
        <scheme val="minor"/>
      </rPr>
      <t xml:space="preserve"> MADS (2016). </t>
    </r>
    <r>
      <rPr>
        <b/>
        <i/>
        <sz val="9"/>
        <color rgb="FF000000"/>
        <rFont val="Calibri"/>
        <family val="2"/>
        <scheme val="minor"/>
      </rPr>
      <t>Tiempo promedio de trámite para la resolución de autorizaciones ambientales otorgadas por la corporación</t>
    </r>
    <r>
      <rPr>
        <i/>
        <sz val="9"/>
        <color rgb="FF000000"/>
        <rFont val="Calibri"/>
        <family val="2"/>
        <scheme val="minor"/>
      </rPr>
      <t xml:space="preserve"> (Versión 1.0).</t>
    </r>
    <r>
      <rPr>
        <sz val="9"/>
        <color rgb="FF000000"/>
        <rFont val="Calibri"/>
        <family val="2"/>
        <scheme val="minor"/>
      </rPr>
      <t xml:space="preserve"> Ministerio de Ambiente y Desarrollo Sostenible MADS, DGOAT-SINA.</t>
    </r>
  </si>
  <si>
    <t>Porcentaje de autorizaciones ambientales con seguimiento</t>
  </si>
  <si>
    <t xml:space="preserve"> </t>
  </si>
  <si>
    <t>Es la relación entre el número de Autorizaciones ambientales con seguimiento con respecto a la meta de seguimiento de dichas autorizaciones por parte de la autoridad ambiental.</t>
  </si>
  <si>
    <t>El indicador mide el cumplimiento de las metas que la autoridad ambiental se ha propuesto alcanzar en relación con el seguimiento a las autorizaciones ambientales (Licencias ambientales, concesiones de agua, permisos de aprovechamiento forestal, permisos de emisiones atmosféricas y permisos de vertimiento de agua).</t>
  </si>
  <si>
    <t>Resolución 619 de 1997 modificada por la Res 1377 de 2015 y Resolución 909 de 2008 y sus modificaciones.</t>
  </si>
  <si>
    <r>
      <t>Las autorizaciones administrativas son</t>
    </r>
    <r>
      <rPr>
        <i/>
        <sz val="9"/>
        <color rgb="FF000000"/>
        <rFont val="Calibri"/>
        <family val="2"/>
        <scheme val="minor"/>
      </rPr>
      <t xml:space="preserve"> </t>
    </r>
    <r>
      <rPr>
        <sz val="9"/>
        <color rgb="FF000000"/>
        <rFont val="Calibri"/>
        <family val="2"/>
        <scheme val="minor"/>
      </rPr>
      <t>un acto administrativo cualquiera que sea su denominación específica, por el cual en uso de una potestad de intervención legalmente atribuida a la Administración, se permite a los particulares el ejercicio de una actividad privada, previa comprobación de su adecuación al ordenamiento jurídico y valoración del interés afectado</t>
    </r>
    <r>
      <rPr>
        <i/>
        <sz val="9"/>
        <color rgb="FF000000"/>
        <rFont val="Calibri"/>
        <family val="2"/>
        <scheme val="minor"/>
      </rPr>
      <t xml:space="preserve">, </t>
    </r>
    <r>
      <rPr>
        <sz val="9"/>
        <color rgb="FF000000"/>
        <rFont val="Calibri"/>
        <family val="2"/>
        <scheme val="minor"/>
      </rPr>
      <t>las cuales en el caso ambiental se traducen en permisos, concesiones, asociaciones y licencias ambientales que permiten el uso, utilización o aprovechamiento de los recursos naturales renovables o la ejecución de proyectos, obras o actividades que puedan producir deterioro grave a los recursos naturales renovables o al medio ambiente o introducir modificaciones considerables o notorias al paisaje. A manera de ejemplo encontramos: concesiones de agua, permisos para la exploración y ocupación de cauces, playas y lechos, permisos de aprovechamiento forestal, permiso de emisiones atmosféricas y otros.</t>
    </r>
  </si>
  <si>
    <t>Una vez otorgadas las autorizaciones administrativas corresponde a la autoridad ambiental realizar su respectivo seguimiento. A manera de ejemplo en licencias ambientales la autoridad ambiental define una priorización de los sectores y/o de los proyectos, obras o actividades licenciados, durante su construcción, operación, desmantelamiento o abandono, que son objeto de control y seguimiento. Esto con el fin de: 1. Verificar la implementación del Plan de Manejo Ambiental, seguimiento y monitoreo, y de contingencia, así como la eficiencia y eficacia de las medidas de manejo implementadas; 2. Constatar y exigir el cumplimiento de todos los términos, obligaciones y condiciones que se deriven de la licencia ambiental o Plan de Manejo Ambiental; 3. Corroborar cómo es el comportamiento real del medio ambiente y de los recursos naturales frente al desarrollo del proyecto; y 4. Evaluar el desempeño ambiental considerando las medidas de manejo establecidas para controlar los impactos ambientales.</t>
  </si>
  <si>
    <t>En el desarrollo de dicha gestión, la autoridad ambiental puede realizar entre otras actividades, visitas al lugar donde se desarrolla el proyecto, hacer requerimientos de información, corroborar, técnicamente o a través de pruebas, los resultados de los monitoreos realizados por el beneficiario de la licencia.</t>
  </si>
  <si>
    <t>Así mismo, para las concesiones de agua, los permisos de aprovechamiento forestal, las emisiones atmosféricas y los permisos de vertimiento de agua, la Corporación una meta cuatrienal y para cada una de las vigencias.</t>
  </si>
  <si>
    <r>
      <t xml:space="preserve">PTAACS </t>
    </r>
    <r>
      <rPr>
        <vertAlign val="subscript"/>
        <sz val="9"/>
        <color rgb="FF000000"/>
        <rFont val="Calibri"/>
        <family val="2"/>
        <scheme val="minor"/>
      </rPr>
      <t>t</t>
    </r>
    <r>
      <rPr>
        <sz val="9"/>
        <color rgb="FF000000"/>
        <rFont val="Calibri"/>
        <family val="2"/>
        <scheme val="minor"/>
      </rPr>
      <t xml:space="preserve"> = Porcentaje total de autorizaciones ambientales con seguimiento, en el tiempo t.</t>
    </r>
  </si>
  <si>
    <r>
      <t xml:space="preserve">PAACS </t>
    </r>
    <r>
      <rPr>
        <vertAlign val="subscript"/>
        <sz val="9"/>
        <color rgb="FF000000"/>
        <rFont val="Calibri"/>
        <family val="2"/>
        <scheme val="minor"/>
      </rPr>
      <t>i</t>
    </r>
    <r>
      <rPr>
        <sz val="9"/>
        <color rgb="FF000000"/>
        <rFont val="Calibri"/>
        <family val="2"/>
        <scheme val="minor"/>
      </rPr>
      <t xml:space="preserve"> = Porcentaje de la autorización ambiental </t>
    </r>
    <r>
      <rPr>
        <i/>
        <sz val="9"/>
        <color rgb="FF000000"/>
        <rFont val="Calibri"/>
        <family val="2"/>
        <scheme val="minor"/>
      </rPr>
      <t>i</t>
    </r>
    <r>
      <rPr>
        <sz val="9"/>
        <color rgb="FF000000"/>
        <rFont val="Calibri"/>
        <family val="2"/>
        <scheme val="minor"/>
      </rPr>
      <t xml:space="preserve"> con seguimiento, en el tiempo t.</t>
    </r>
  </si>
  <si>
    <t>i = Licencias ambientales, concesiones de agua, permisos de aprovechamiento forestal, permisos de emisiones atmosféricas y permisos de vertimiento de agua.</t>
  </si>
  <si>
    <r>
      <t>a</t>
    </r>
    <r>
      <rPr>
        <vertAlign val="subscript"/>
        <sz val="9"/>
        <color rgb="FF000000"/>
        <rFont val="Calibri"/>
        <family val="2"/>
        <scheme val="minor"/>
      </rPr>
      <t xml:space="preserve">i = </t>
    </r>
    <r>
      <rPr>
        <sz val="9"/>
        <color rgb="FF000000"/>
        <rFont val="Calibri"/>
        <family val="2"/>
        <scheme val="minor"/>
      </rPr>
      <t>Ponderación correspondiente a cada autorización ambiental (licencias ambientales, las concesiones de agua, los permisos de aprovechamiento forestal, los permisos de emisiones atmosféricas y los permisos de vertimiento de agua y PSMV). La suma de los ponderadores es igual a 1.</t>
    </r>
  </si>
  <si>
    <t>Porcentaje de seguimiento de cada autorización ambiental</t>
  </si>
  <si>
    <r>
      <t xml:space="preserve">PAACS </t>
    </r>
    <r>
      <rPr>
        <vertAlign val="subscript"/>
        <sz val="9"/>
        <color rgb="FF000000"/>
        <rFont val="Calibri"/>
        <family val="2"/>
        <scheme val="minor"/>
      </rPr>
      <t>it</t>
    </r>
    <r>
      <rPr>
        <sz val="9"/>
        <color rgb="FF000000"/>
        <rFont val="Calibri"/>
        <family val="2"/>
        <scheme val="minor"/>
      </rPr>
      <t xml:space="preserve"> = Porcentaje de la autorización ambiental </t>
    </r>
    <r>
      <rPr>
        <i/>
        <sz val="9"/>
        <color rgb="FF000000"/>
        <rFont val="Calibri"/>
        <family val="2"/>
        <scheme val="minor"/>
      </rPr>
      <t>i</t>
    </r>
    <r>
      <rPr>
        <sz val="9"/>
        <color rgb="FF000000"/>
        <rFont val="Calibri"/>
        <family val="2"/>
        <scheme val="minor"/>
      </rPr>
      <t xml:space="preserve"> con seguimiento, en el tiempo t.</t>
    </r>
  </si>
  <si>
    <r>
      <t xml:space="preserve">AACS </t>
    </r>
    <r>
      <rPr>
        <vertAlign val="subscript"/>
        <sz val="9"/>
        <color rgb="FF000000"/>
        <rFont val="Calibri"/>
        <family val="2"/>
        <scheme val="minor"/>
      </rPr>
      <t>it</t>
    </r>
    <r>
      <rPr>
        <sz val="9"/>
        <color rgb="FF000000"/>
        <rFont val="Calibri"/>
        <family val="2"/>
        <scheme val="minor"/>
      </rPr>
      <t xml:space="preserve"> = Número de autorizaciones ambientales</t>
    </r>
    <r>
      <rPr>
        <i/>
        <sz val="9"/>
        <color rgb="FF000000"/>
        <rFont val="Calibri"/>
        <family val="2"/>
        <scheme val="minor"/>
      </rPr>
      <t xml:space="preserve"> i</t>
    </r>
    <r>
      <rPr>
        <sz val="9"/>
        <color rgb="FF000000"/>
        <rFont val="Calibri"/>
        <family val="2"/>
        <scheme val="minor"/>
      </rPr>
      <t xml:space="preserve"> con seguimiento, en el tiempo t.</t>
    </r>
  </si>
  <si>
    <r>
      <t xml:space="preserve">MAACS </t>
    </r>
    <r>
      <rPr>
        <vertAlign val="subscript"/>
        <sz val="9"/>
        <color rgb="FF000000"/>
        <rFont val="Calibri"/>
        <family val="2"/>
        <scheme val="minor"/>
      </rPr>
      <t>it</t>
    </r>
    <r>
      <rPr>
        <sz val="9"/>
        <color rgb="FF000000"/>
        <rFont val="Calibri"/>
        <family val="2"/>
        <scheme val="minor"/>
      </rPr>
      <t xml:space="preserve"> = Meta de autorizaciones ambientales </t>
    </r>
    <r>
      <rPr>
        <i/>
        <sz val="9"/>
        <color rgb="FF000000"/>
        <rFont val="Calibri"/>
        <family val="2"/>
        <scheme val="minor"/>
      </rPr>
      <t>i</t>
    </r>
    <r>
      <rPr>
        <sz val="9"/>
        <color rgb="FF000000"/>
        <rFont val="Calibri"/>
        <family val="2"/>
        <scheme val="minor"/>
      </rPr>
      <t xml:space="preserve"> con seguimiento, en el tiempo t.</t>
    </r>
  </si>
  <si>
    <t>La meta de número de autorizaciones ambientales sujetos a seguimiento es establecida por la Corporación tanto para el cuatrienio como para cada una de las vigencias.</t>
  </si>
  <si>
    <t>Seguimiento de licencias ambientales</t>
  </si>
  <si>
    <t>Número total de licencias ambientales priorizadas por la Corporación para hacer seguimiento en el cuatrienio:</t>
  </si>
  <si>
    <t>Meta de licencias ambientales con seguimiento (MLACS)</t>
  </si>
  <si>
    <t>Número de licencias ambientales con seguimiento (LACS)</t>
  </si>
  <si>
    <t>Porcentaje de licencias ambientales con seguimiento (PLACS)</t>
  </si>
  <si>
    <t>Detalle de seguimiento a licencias ambientales en la vigencia</t>
  </si>
  <si>
    <t>Sector</t>
  </si>
  <si>
    <t>Número de licencias por sector</t>
  </si>
  <si>
    <t>Número de expedientes activos</t>
  </si>
  <si>
    <t>Meta de seguimiento (número)</t>
  </si>
  <si>
    <t>Licencias con seguimiento</t>
  </si>
  <si>
    <t>(número)</t>
  </si>
  <si>
    <t>Seguimiento de concesiones de agua</t>
  </si>
  <si>
    <t>Valor</t>
  </si>
  <si>
    <t>Seguimiento de concesiones de agua (número)</t>
  </si>
  <si>
    <t>Meta de número de concesiones de agua con seguimiento (MCACS)</t>
  </si>
  <si>
    <t>Número de concesiones de agua con seguimiento (CACS)</t>
  </si>
  <si>
    <t>Porcentaje de concesiones de agua con seguimiento (PCACS)</t>
  </si>
  <si>
    <t>Seguimiento de concesiones de agua (metros cúbicos / segundo)</t>
  </si>
  <si>
    <t>Meta de concesiones de agua con seguimiento (MCACSMC)</t>
  </si>
  <si>
    <t>Concesiones de agua con seguimiento (CACSMC)</t>
  </si>
  <si>
    <t>Porcentaje de concesiones de agua con seguimiento (PCACSMC)</t>
  </si>
  <si>
    <t>Seguimiento de permisos de vertimiento de agua (número)</t>
  </si>
  <si>
    <t>Meta de número de permisos de vertimiento de agua con seguimiento (MVACS)</t>
  </si>
  <si>
    <t>Número de permisos de vertimiento de agua con seguimiento (VACS)</t>
  </si>
  <si>
    <t>Porcentaje de permisos de vertimiento de agua con seguimiento (PVACS)</t>
  </si>
  <si>
    <t>Seguimiento de permisos de vertimiento de agua (metros cúbicos / segundo) y PSMV</t>
  </si>
  <si>
    <t>Meta de permisos de vertimiento de agua con seguimiento (MVACSMC)</t>
  </si>
  <si>
    <t>Permisos de vertimiento de agua con seguimiento (VACSMC)</t>
  </si>
  <si>
    <t>Porcentaje de permisos de vertimiento de agua con seguimiento (PVACSMC)</t>
  </si>
  <si>
    <t>Seguimiento de permisos de aprovechamiento forestal</t>
  </si>
  <si>
    <t>Seguimiento de permisos de aprovechamiento forestal (número)</t>
  </si>
  <si>
    <t>Meta de número de permisos de aprovechamiento forestal con seguimiento (MPAFCS)</t>
  </si>
  <si>
    <t>Número de permisos de aprovechamiento forestal con seguimiento (PAFCS)</t>
  </si>
  <si>
    <t>Porcentaje de permisos de aprovechamiento forestal con seguimiento (PPAFCS)</t>
  </si>
  <si>
    <t>Seguimiento de permisos de aprovechamiento forestal (metros cúbicos)</t>
  </si>
  <si>
    <t>Meta de permisos de aprovechamiento forestal con seguimiento (MPACFSMC)</t>
  </si>
  <si>
    <t>Permisos de aprovechamiento forestal con seguimiento (PAFCSMC)</t>
  </si>
  <si>
    <t>Porcentaje de permisos de aprovechamiento forestal con seguimiento (PPAFCSMC)</t>
  </si>
  <si>
    <t>Seguimiento de permisos de emisiones atmosféricas</t>
  </si>
  <si>
    <t>Seguimiento de permisos de emisiones atmosféricas (número)</t>
  </si>
  <si>
    <t>Meta de número de permisos de emisiones atmosféricas con seguimiento (MPEACS)</t>
  </si>
  <si>
    <t>Número de permisos de emisiones atmosféricas con seguimiento (EACS)</t>
  </si>
  <si>
    <t>Porcentaje de permisos de emisiones atmosféricas con seguimiento (PEACS)</t>
  </si>
  <si>
    <t>Cuanto más cercano a cien por ciento, mayor es el cumplimiento de las metas que la autoridad ambiental se ha propuesto alcanzar en relación con el seguimiento a las autorizaciones ambientales (licencias ambientales, concesiones de agua, aprovechamiento forestal, emisiones atmosféricas y permisos de vertimiento).</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</si>
  <si>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autorizaciones ambientales con seguimiento (Versión 1.0).</t>
    </r>
    <r>
      <rPr>
        <sz val="9"/>
        <color rgb="FF000000"/>
        <rFont val="Calibri"/>
        <family val="2"/>
        <scheme val="minor"/>
      </rPr>
      <t xml:space="preserve"> Ministerio de Ambiente y Desarrollo Sostenible, DGOAT-SINA.</t>
    </r>
  </si>
  <si>
    <t>Porcentaje de Procesos Sancionatorios Resueltos</t>
  </si>
  <si>
    <t>Es la relación entre el número de actos administrativos de determinación de la responsabilidad o de cesación de procedimiento expedidos, con respecto al número de actos administrativos de iniciación de procedimiento sancionatorio expedidos por la autoridad ambiental.</t>
  </si>
  <si>
    <r>
      <t>E</t>
    </r>
    <r>
      <rPr>
        <sz val="9"/>
        <color rgb="FF000000"/>
        <rFont val="Calibri"/>
        <family val="2"/>
        <scheme val="minor"/>
      </rPr>
      <t>l indicador mide el cumplimiento por parte de la autoridad ambiental en la gestión de los procesos sancionatorios abiertos, con relación a la ocurrencia de infracciones en materia ambiental en su jurisdicción.</t>
    </r>
  </si>
  <si>
    <t>Ley 99 de 1993, Ley Marco del Medio Ambiente</t>
  </si>
  <si>
    <t>Ley 1333 de 2009, Procedimiento sancionatorio ambiental</t>
  </si>
  <si>
    <t>La autoridad ambiental está en la obligación de establecer la ocurrencia o no de presuntas infracciones ambientales y de determinar la existencia o no de responsabilidad, y en caso afirmativo, sancionar a los responsables de manera oportuna, de tal manera que se garantice el cumplimiento de la normatividad ambiental vigente en las respectivas jurisdicciones de las autoridades ambientales.</t>
  </si>
  <si>
    <t>De conformidad con lo establecido en el artículo 5° de la Ley 1333 de 2009, se considera infracción en materia ambiental “toda acción u omisión que constituya violación de las normas contenidas en el Código de Recursos Naturales Renovables, Decreto-ley 2811 de 1974, en la Ley 99 de 1993, en la Ley 165 de 1994 y en las demás disposiciones ambientales vigentes en que las sustituyan o modifiquen y en los actos administrativos emanados de la autoridad ambiental competente. Será también constitutivo de infracción ambiental la comisión de un daño al medio ambiente, con las mismas condiciones que para configurar la responsabilidad civil extracontractual establece el Código Civil y la legislación complementaria, a saber: El daño, el hecho generador con culpa o dolo y el vínculo causal entre los dos. Cuando estos elementos se configuren darán lugar a una sanción administrativa ambiental, sin perjuicio de la responsabilidad que para terceros pueda generar el hecho en materia civil”.</t>
  </si>
  <si>
    <t>El acto administrativo de iniciación, es el acto mediante el cual se ordena el inicio del procedimiento sancionatorio para verificar los hechos u omisiones constitutivas de infracción a las normas ambientales, de conformidad con el art. 18 de la Ley 1333 de 2009.</t>
  </si>
  <si>
    <t>Cuando aparezca plenamente demostrada alguna de las causales de cesación del procedimiento, se expide un acto administrativo en tal sentido, de conformidad con el artículo 23 de la Ley 1333 de 2009.</t>
  </si>
  <si>
    <t>El acto administrativo de determinación de responsabilidad, es el acto mediante el cual se declara o no la responsabilidad del infractor por violación de la norma ambiental.</t>
  </si>
  <si>
    <r>
      <t xml:space="preserve">PPSR </t>
    </r>
    <r>
      <rPr>
        <vertAlign val="subscript"/>
        <sz val="9"/>
        <color rgb="FF000000"/>
        <rFont val="Calibri"/>
        <family val="2"/>
        <scheme val="minor"/>
      </rPr>
      <t>t</t>
    </r>
    <r>
      <rPr>
        <sz val="9"/>
        <color rgb="FF000000"/>
        <rFont val="Calibri"/>
        <family val="2"/>
        <scheme val="minor"/>
      </rPr>
      <t xml:space="preserve"> = Porcentaje de Procesos Sancionatorios Resueltos, en el tiempo t.</t>
    </r>
  </si>
  <si>
    <r>
      <t xml:space="preserve">ADR </t>
    </r>
    <r>
      <rPr>
        <vertAlign val="subscript"/>
        <sz val="9"/>
        <color rgb="FF000000"/>
        <rFont val="Calibri"/>
        <family val="2"/>
        <scheme val="minor"/>
      </rPr>
      <t>t</t>
    </r>
    <r>
      <rPr>
        <sz val="9"/>
        <color rgb="FF000000"/>
        <rFont val="Calibri"/>
        <family val="2"/>
        <scheme val="minor"/>
      </rPr>
      <t xml:space="preserve"> = Número de actos administrativos de determinación de la responsabilidad expedidos, en el tiempo t.</t>
    </r>
  </si>
  <si>
    <r>
      <t xml:space="preserve">ACP </t>
    </r>
    <r>
      <rPr>
        <vertAlign val="subscript"/>
        <sz val="9"/>
        <color rgb="FF000000"/>
        <rFont val="Calibri"/>
        <family val="2"/>
        <scheme val="minor"/>
      </rPr>
      <t>t</t>
    </r>
    <r>
      <rPr>
        <sz val="9"/>
        <color rgb="FF000000"/>
        <rFont val="Calibri"/>
        <family val="2"/>
        <scheme val="minor"/>
      </rPr>
      <t xml:space="preserve"> = Número de actos administrativos de cesación de procedimiento expedidos, en el tiempo t.</t>
    </r>
  </si>
  <si>
    <t>AIPS = Número de actos administrativos de iniciación de procedimiento sancionatorio expedidos.</t>
  </si>
  <si>
    <t>La variable AIPS comprende el total de los actos administrativos de iniciación de procedimiento sancionatorio expedidos en la vigencia respectiva, más los actos administrativos de iniciación de procedimiento cuyo proceso sancionatorio que se encuentre sin acto administrativo de determinación de la responsabilidad o de cesación de procedimiento expedido, a 31 de diciembre de la vigencia anterior.</t>
  </si>
  <si>
    <t>Número de actos administrativos de iniciación de procedimiento sancionatorio expedidos (AIPS)</t>
  </si>
  <si>
    <t>Número de actos administrativos de determinación de la responsabilidad expedidos en la vigencia (ADR)</t>
  </si>
  <si>
    <t>Número de actos administrativos de cesación de procedimiento expedidos en la vigencia (ACP)</t>
  </si>
  <si>
    <t>Porcentaje de Procesos Sancionatorios Resueltos (PPSR)</t>
  </si>
  <si>
    <t>Cuanto más cercano a cien por ciento, mayor es el cumplimiento por parte de la autoridad ambiental de su función de adelantar los procesos sancionatorios por la comisión de infracciones en materia ambiental.</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</si>
  <si>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Procesos Sancionatorios Resueltos (Versión 1.0).</t>
    </r>
    <r>
      <rPr>
        <sz val="9"/>
        <color rgb="FF000000"/>
        <rFont val="Calibri"/>
        <family val="2"/>
        <scheme val="minor"/>
      </rPr>
      <t xml:space="preserve"> Ministerio de Ambiente y Desarrollo Sostenible, DGOAT-SINA.</t>
    </r>
  </si>
  <si>
    <t>Porcentaje de municipios asesorados o asistidos en la inclusión del componente ambiental en los procesos de planificación y ordenamiento territorial, con énfasis en la incorporación de las determinantes ambientales para la revisión y ajuste de los POT</t>
  </si>
  <si>
    <t>Es la relación entre el número de municipios asesorados o asistidos en temas relacionados con la inclusión del componente ambiental en los procesos de planificación y ordenamiento territorial, con énfasis en la incorporación de las determinantes ambientales para la revisión y ajuste de los POT, con respecto a la meta de municipios a ser asesorados en dicha incorporación.</t>
  </si>
  <si>
    <t>El indicador mide el cumplimiento de las metas establecidas, por parte de la Corporación Autónoma Regional, en relación con la asesoría a los municipios en la inclusión del componente ambiental en los procesos de planificación y ordenamiento territorial, con énfasis en la incorporación de las determinantes ambientales en la actualización o revisión de los planes de ordenamiento territorial. (Incluye POT, PBOT, EOT)</t>
  </si>
  <si>
    <t>Ley 99 de 1993, Ley Marco del Medio Ambiente. artículo 31, Numerales 4) , 5) y 29) en cuanto a funciones de las CAR (Coordinar el proceso de preparación de los planes, programas y proyectos de desarrollo medioambiental que deban formular los diferentes organismos y entidades integrantes del Sistema Nacional Ambiental (SINA) en el área de su jurisdicción y en especial, asesorar a los Departamentos, Distritos y Municipios de su comprensión territorial en la definición de los planes de desarrollo ambiental y en sus programas y proyectos en materia de protección del medio ambiente y los recursos naturales renovables, de manera que se asegure la armonía y coherencia de las políticas y acciones adoptadas por las distintas entidades territoriales; Participar con los demás organismos y entes competentes en el ámbito de su jurisdicción, en los procesos de planificación y ordenamiento territorial a fin de que el factor ambiental sea tenido en cuenta en las decisiones que se adopten; y Apoyar a los concejos municipales, a las asambleas departamentales y a los consejos de las entidades territoriales indígenas en las funciones de planificación que les otorga la Constitución Nacional).</t>
  </si>
  <si>
    <t>Ley 388 de 1997, Planes de Ordenamiento Territorial. Artículo 10, numeral 1) Determinantes de los planes de ordenamiento territorial. En la elaboración y adopción de sus planes de ordenamiento territorial los municipios y distritos deberán tener en cuenta las siguientes determinantes, que constituyen normas de superior jerarquía, en sus propios ámbitos de competencia, de acuerdo con la Constitución y las leyes: 1.) Las relacionadas con la conservación y protección del medio ambiente, los recursos naturales la prevención de amenazas y riesgos naturales; Artículo 24) Instancias de concertación y consulta. El alcalde distrital o municipal, a través de las oficinas de planeación o de la dependencia que haga sus veces, será responsable de coordinar la formulación oportuna del proyecto del plan de Ordenamiento Territorial, y de someterlo a consideración del Consejo de Gobierno. En todo caso, antes de la presentación del proyecto de plan de ordenamiento territorial a consideración del concejo distrital o municipal, se surtirán los trámites de concertación interinstitucional y consulta ciudadana.</t>
  </si>
  <si>
    <t>Ley 507 de 1999, Artículo 1, parágrafo 6. Parágrafo 6. El Proyecto de Plan de Ordenamiento Territorial (POT) se someterá a consideración de la Corporación Autónoma Regional o autoridad ambiental competente a efectos de que conjuntamente con el municipio y/o distrito concerten lo concerniente a los asuntos exclusivamente ambientales, dentro del ámbito de su competencia de acuerdo con lo dispuesto en la Ley 99 de 1993, para lo cual dispondrán, de treinta (30) días. En relación con los temas sobre los cuales no se logre la concertación, el Ministerio del Medio Ambiente intervendrá con el fin de decidir sobre los puntos de desacuerdo para lo cual dispondrá de un término máximo de treinta (30) días contados a partir del vencimiento del plazo anteriormente señalado en este parágrafo.</t>
  </si>
  <si>
    <t>Ley 1753 de 2015, Plan Nacional de Desarrollo, bases PND estrategia Territorial A y E</t>
  </si>
  <si>
    <t>Decreto 1076 de 2015, Decreto Único Reglamentario del Ambiente.</t>
  </si>
  <si>
    <t>De acuerdo con la Ley 99 de 1993, el objeto de las Corporaciones Autónomas Regionales y las de Desarrollo Sostenible, es la ejecución de políticas, planes, programas y proyectos sobre medio ambiente y recursos naturales renovables en lo relacionado con su administración, manejo y aprovechamiento. Así, las corporaciones son las encargadas de administrar, dentro del área de su jurisdicción, el medio ambiente y los recursos naturales renovables y propender por su desarrollo sostenible, de conformidad con las disposiciones legales y las políticas del Ministerio del Medio Ambiente. Esto significa que las CAR tienen un rol preponderante en la incorporación de los temas ambientales en los ejercicios de planificación y ordenamiento territorial de los municipios y distritos, principalmente, en los modelos de ocupación territorial por ellos propuestos. Para lo anterior, las CAR en conjunto con los organismos nacionales adscritos y vinculados al MADS y con las entidades técnicas y científicas del SINA, deben adelantar estudios e investigaciones, enfocadas al análisis territorial que le permita tomar decisiones y emprender las acciones pertinentes para identificar las determinantes ambientales de su jurisdicción.</t>
  </si>
  <si>
    <t>El factor ambiental es fundamental para asegurar el desarrollo sostenible y la resiliencia territorial de los ejercicios de planificación territorial de los municipios y distritos. Complementario a lo anterior, la Ley 388 de 1997 fijó los objetivos, principios y fines del ordenamiento territorial que rigen las actuaciones de las autoridades municipales y distritales para alcanzar el objeto del ordenamiento del territorio municipal o distrital, esto es, complementar la planificación económica y social con la dimensión territorial, racionalizar las intervenciones sobre el territorio y orientar su desarrollo y aprovechamiento sostenible en los términos de los artículos 1 º, 2 º, 3 º y 6 º de la mencionada ley.</t>
  </si>
  <si>
    <t>La ley 388 de 1997 en su artículo 10º establece los Determinantes ambientales, los constituyen un conjunto de directrices, orientaciones, conceptos y normas que permiten el adecuado reconocimiento del Componente Ambiental en los Planes, Planes Básicos y Esquemas de Ordenamiento Territorial, y su articulación con otros instrumentos de planificación y uso del territorio.</t>
  </si>
  <si>
    <t>La mencionada Ley plantea que en la elaboración y adopción de los planes de ordenamiento territorial los municipios y distritos deberán tener en cuenta, entre otros determinantes, los relacionadas con la conservación y protección del medio ambiente, los recursos naturales la prevención de amenazas y riesgos naturales.</t>
  </si>
  <si>
    <t>Las autoridades ambientales juegan un papel central como asesores técnicos para procurar la inclusión del componente ambiental en los procesos de planificación y ordenamiento de las entidades territoriales, en especial en lo relacionado con la incorporación de las determinantes ambientales en los instrumentos de planificación territorial de los municipios. Una asistencia técnica de las CAR a los municipios y distritos en este sentido, permite a la autoridad ambiental incidir favorablemente en las decisiones sobre aprovechamiento racional de recursos naturales renovables y en su inclusión como elementos estructurantes y articuladores del territorio municipal o distrital, buscando de esta forma garantizar que los procesos de desarrollo territorial sean ambientalmente sostenibles.</t>
  </si>
  <si>
    <t>Por acciones de asesoría y asistencia por parte de la Corporación Autónoma Regional, se entienden las siguientes acciones:</t>
  </si>
  <si>
    <r>
      <t>·</t>
    </r>
    <r>
      <rPr>
        <sz val="7"/>
        <color rgb="FF000000"/>
        <rFont val="Times New Roman"/>
        <family val="1"/>
      </rPr>
      <t xml:space="preserve">        </t>
    </r>
    <r>
      <rPr>
        <sz val="9"/>
        <color rgb="FF000000"/>
        <rFont val="Calibri"/>
        <family val="2"/>
      </rPr>
      <t>Realizar eventos de socialización y capacitación a los municipios y distritos en la inclusión del componente ambiental en los procesos de planificación y ordenamiento territorial, con énfasis en la incorporación de las determinantes ambientales para el ordenamiento territorial municipal.</t>
    </r>
  </si>
  <si>
    <r>
      <t>·</t>
    </r>
    <r>
      <rPr>
        <sz val="7"/>
        <color rgb="FF000000"/>
        <rFont val="Times New Roman"/>
        <family val="1"/>
      </rPr>
      <t xml:space="preserve">        </t>
    </r>
    <r>
      <rPr>
        <sz val="9"/>
        <color rgb="FF000000"/>
        <rFont val="Calibri"/>
        <family val="2"/>
      </rPr>
      <t>Socializar con los municipios de su jurisdicción la información derivada de sus sistemas de información, relacionado con el conocimiento del estado del ambiente a nivel regional y local.</t>
    </r>
  </si>
  <si>
    <r>
      <t>·</t>
    </r>
    <r>
      <rPr>
        <sz val="7"/>
        <color rgb="FF000000"/>
        <rFont val="Times New Roman"/>
        <family val="1"/>
      </rPr>
      <t xml:space="preserve">        </t>
    </r>
    <r>
      <rPr>
        <sz val="9"/>
        <color rgb="FF000000"/>
        <rFont val="Calibri"/>
        <family val="2"/>
      </rPr>
      <t>Capacitar a los municipios y Distritos en lo relacionado con el proceso de Concertación de los asuntos exclusivamente ambientales de los POT</t>
    </r>
    <r>
      <rPr>
        <sz val="12"/>
        <color rgb="FF000000"/>
        <rFont val="Calibri"/>
        <family val="2"/>
      </rPr>
      <t>.</t>
    </r>
  </si>
  <si>
    <t>Porcentaje de municipios asesorados o asistidos en la incorporación de los determinantes ambientales para la revisión y ajuste de los POT</t>
  </si>
  <si>
    <r>
      <t xml:space="preserve">PMAPOT </t>
    </r>
    <r>
      <rPr>
        <vertAlign val="subscript"/>
        <sz val="9"/>
        <color rgb="FF000000"/>
        <rFont val="Calibri"/>
        <family val="2"/>
        <scheme val="minor"/>
      </rPr>
      <t>t</t>
    </r>
    <r>
      <rPr>
        <sz val="9"/>
        <color rgb="FF000000"/>
        <rFont val="Calibri"/>
        <family val="2"/>
        <scheme val="minor"/>
      </rPr>
      <t xml:space="preserve"> = Porcentaje de municipios asesorados o asistidos asesorados o asistidos en la inclusión del componente ambiental en los procesos de planificación y ordenamiento territorial, con énfasis en la incorporación de las determinantes ambientales para la revisión y ajuste de los POT, en el tiempo t.</t>
    </r>
  </si>
  <si>
    <r>
      <t xml:space="preserve">MAPOT </t>
    </r>
    <r>
      <rPr>
        <vertAlign val="subscript"/>
        <sz val="9"/>
        <color rgb="FF000000"/>
        <rFont val="Calibri"/>
        <family val="2"/>
        <scheme val="minor"/>
      </rPr>
      <t>t</t>
    </r>
    <r>
      <rPr>
        <sz val="9"/>
        <color rgb="FF000000"/>
        <rFont val="Calibri"/>
        <family val="2"/>
        <scheme val="minor"/>
      </rPr>
      <t xml:space="preserve"> = Número de municipios asesorados en la inclusión del componente ambiental en los procesos de planificación y ordenamiento territorial, con énfasis en la incorporación de las determinantes ambientales para la revisión y ajuste de los POT, en el tiempo t.</t>
    </r>
  </si>
  <si>
    <r>
      <t xml:space="preserve">MMAPOT </t>
    </r>
    <r>
      <rPr>
        <vertAlign val="subscript"/>
        <sz val="9"/>
        <color rgb="FF000000"/>
        <rFont val="Calibri"/>
        <family val="2"/>
        <scheme val="minor"/>
      </rPr>
      <t>t</t>
    </r>
    <r>
      <rPr>
        <sz val="9"/>
        <color rgb="FF000000"/>
        <rFont val="Calibri"/>
        <family val="2"/>
        <scheme val="minor"/>
      </rPr>
      <t xml:space="preserve"> = Meta de municipios a ser asesorados en la inclusión del componente ambiental en los procesos de planificación y ordenamiento territorial, con énfasis en la incorporación de las determinantes ambientales para la revisión y ajuste de los POT, en el tiempo t.</t>
    </r>
  </si>
  <si>
    <t>Meta de municipios a ser asesorados o asistidos en la inclusión del componente ambiental en los procesos de planificación y ordenamiento territorial, con énfasis en la incorporación de las determinantes ambientales para la revisión y ajuste de los POT (MMAPOT)</t>
  </si>
  <si>
    <t>Municipios asesorados o asistidos en la inclusión del componente ambiental en los procesos de planificación y ordenamiento territorial, con énfasis en la incorporación de las determinantes ambientales para la revisión y ajuste de los POT (MAPOT)</t>
  </si>
  <si>
    <t>Porcentaje de municipios asesorados o asistidos en la inclusión del componente ambiental en los procesos de planificación y ordenamiento territorial, con énfasis en la incorporación de las determinantes ambientales para la revisión y ajuste de los POT (PMAPOT) (C = B / A)</t>
  </si>
  <si>
    <t>Detalle de acciones de asesoría o asistencia a los municipios o distritos, realizadas en la vigencia (utilice tantas filas cuantas sean necesarias)</t>
  </si>
  <si>
    <t xml:space="preserve">Número de municipios </t>
  </si>
  <si>
    <t>Nombres de municipios</t>
  </si>
  <si>
    <t>Cuanto más cercano a cien por ciento, mayor es el cumplimiento de las metas establecidas en relación con la asesoría a los municipios en la incorporación de los determinantes ambientales para la revisión y ajuste de los POT.</t>
  </si>
  <si>
    <r>
      <t>Hoja Metodológica de referencia:</t>
    </r>
    <r>
      <rPr>
        <sz val="9"/>
        <color rgb="FF000000"/>
        <rFont val="Calibri"/>
        <family val="2"/>
        <scheme val="minor"/>
      </rPr>
      <t xml:space="preserve"> MADS (2016). </t>
    </r>
    <r>
      <rPr>
        <i/>
        <sz val="9"/>
        <color rgb="FF000000"/>
        <rFont val="Calibri"/>
        <family val="2"/>
        <scheme val="minor"/>
      </rPr>
      <t xml:space="preserve">Hoja metodológica de Porcentaje de municipios asesorados o asistidos en la inclusión del componente ambiental en los procesos de planificación y ordenamiento territorial, con énfasis en la incorporación de las determinantes ambientales para la revisión y ajuste de los POT (Versión 1.0). Ministerio de Ambiente y Desarrollo Sostenible </t>
    </r>
    <r>
      <rPr>
        <sz val="9"/>
        <color rgb="FF000000"/>
        <rFont val="Calibri"/>
        <family val="2"/>
        <scheme val="minor"/>
      </rPr>
      <t>MADS, DGOAT-SINA.</t>
    </r>
  </si>
  <si>
    <t>Porcentaje de redes y estaciones de monitoreo en operación</t>
  </si>
  <si>
    <t>Es el número de redes y estaciones de monitoreo que están en operación y que cumplen con la representatividad de los datos en relación con el número de redes y estaciones de monitoreo instaladas de la Corporación.</t>
  </si>
  <si>
    <t>El indicador mide la gestión de la corporación para el mantenimiento de las redes de monitoreo, el cumplimiento de las metas que la autoridad ambiental se ha propuesto alcanzar en relación con la operación de redes y estaciones de monitoreo, que satisfacen la representatividad temporal de los datos y sigue los protocolos establecidos.</t>
  </si>
  <si>
    <t>SIRH: Decreto 1076 de 2015.</t>
  </si>
  <si>
    <t>SISAIRE: Resolución 601 de 2006, Resolución 650 de 2010, Resolución 651 de 2010, Resolución 760 de 2010, Resolución 2153 de 2010, Resolución 2154 de 2010.</t>
  </si>
  <si>
    <t>www.sisaire.gov.co</t>
  </si>
  <si>
    <t>www.sirh.ideam.gov.co</t>
  </si>
  <si>
    <t>La información sobre la cantidad y calidad de los recursos naturales y del ambiente es la herramienta necesaria para una planificación y administración adecuada de dichos recursos, que garantice su sostenibilidad ambiental.</t>
  </si>
  <si>
    <t>Por ello, el Decreto 1076 de 2015 crea el Sistema de Información del Recurso Hídrico - SIRH, como parte del Sistema de Información Ambiental para Colombia - SIAC, en lo relacionado con aguas superficiales, subterráneas, marinas y estuarinas. El Decreto 1076 determina como responsabilidad de las corporaciones autónomas regionales “realizar el monitoreo y seguimiento del recurso hídrico en el área de su jurisdicción, para lo cual deberán aplicar los protocolos y estándares establecidos en el SIRH”. Por su parte, los titulares de licencias, permisos y concesiones están obligados a recopilar y a suministrar sin costo alguno la información sobre la utilización del mismo a las autoridades ambientales competentes.</t>
  </si>
  <si>
    <t>Adicionalmente, el Decreto 1076 de 2015, establece que las autoridades ambientales deberán realizar el Registro de Usuarios del Recurso Hídrico de manera gradual en las cuencas hidrográficas priorizadas en su jurisdicción.</t>
  </si>
  <si>
    <t>Por otra parte, la Resolución 651 de 2010 crea el Subsistema de Información sobre Calidad del Aire – Sisaire, como parte del Sistema de Información Ambiental para Colombia, SIAC, en lo referente a la información para el diseño, evaluación y ajuste de la política y las estrategias para la prevención y control de la contaminación del aire. La resolución estipula que las corporaciones autónomas regionales que operen Sistemas de Vigilancia de la Calidad del Aire (SVCA) deben realizar el reporte de la información de calidad del aire a nivel de inmisión. Las autoridades ambientales tienen la obligación de reportar al Sisaire la información de calidad del aire, meteorológica y de ruido.</t>
  </si>
  <si>
    <r>
      <t xml:space="preserve">PREMO </t>
    </r>
    <r>
      <rPr>
        <vertAlign val="subscript"/>
        <sz val="9"/>
        <color rgb="FF000000"/>
        <rFont val="Calibri"/>
        <family val="2"/>
        <scheme val="minor"/>
      </rPr>
      <t>t</t>
    </r>
    <r>
      <rPr>
        <sz val="9"/>
        <color rgb="FF000000"/>
        <rFont val="Calibri"/>
        <family val="2"/>
        <scheme val="minor"/>
      </rPr>
      <t xml:space="preserve"> = Porcentaje de redes y estaciones de monitoreo en operación, en el tiempo t.</t>
    </r>
  </si>
  <si>
    <r>
      <t xml:space="preserve">PREMOAG </t>
    </r>
    <r>
      <rPr>
        <vertAlign val="subscript"/>
        <sz val="9"/>
        <color rgb="FF000000"/>
        <rFont val="Calibri"/>
        <family val="2"/>
        <scheme val="minor"/>
      </rPr>
      <t>t</t>
    </r>
    <r>
      <rPr>
        <sz val="9"/>
        <color rgb="FF000000"/>
        <rFont val="Calibri"/>
        <family val="2"/>
        <scheme val="minor"/>
      </rPr>
      <t xml:space="preserve"> = Porcentaje de estaciones de monitoreo de calidad del agua en operación, en el tiempo t.</t>
    </r>
  </si>
  <si>
    <r>
      <t xml:space="preserve">PREMOAR </t>
    </r>
    <r>
      <rPr>
        <vertAlign val="subscript"/>
        <sz val="9"/>
        <color rgb="FF000000"/>
        <rFont val="Calibri"/>
        <family val="2"/>
        <scheme val="minor"/>
      </rPr>
      <t>t</t>
    </r>
    <r>
      <rPr>
        <sz val="9"/>
        <color rgb="FF000000"/>
        <rFont val="Calibri"/>
        <family val="2"/>
        <scheme val="minor"/>
      </rPr>
      <t xml:space="preserve"> = Porcentaje de redes y estaciones de monitoreo de calidad del aire en operación, en el tiempo t.</t>
    </r>
  </si>
  <si>
    <r>
      <t xml:space="preserve">PREMOO </t>
    </r>
    <r>
      <rPr>
        <vertAlign val="subscript"/>
        <sz val="9"/>
        <color rgb="FF000000"/>
        <rFont val="Calibri"/>
        <family val="2"/>
        <scheme val="minor"/>
      </rPr>
      <t>t</t>
    </r>
    <r>
      <rPr>
        <sz val="9"/>
        <color rgb="FF000000"/>
        <rFont val="Calibri"/>
        <family val="2"/>
        <scheme val="minor"/>
      </rPr>
      <t xml:space="preserve"> = Porcentaje de otras redes y estaciones de monitoreo en operación, en el tiempo t.</t>
    </r>
  </si>
  <si>
    <r>
      <t xml:space="preserve">a = ponderador de PREMOAG </t>
    </r>
    <r>
      <rPr>
        <vertAlign val="subscript"/>
        <sz val="9"/>
        <color rgb="FF000000"/>
        <rFont val="Calibri"/>
        <family val="2"/>
        <scheme val="minor"/>
      </rPr>
      <t>t</t>
    </r>
  </si>
  <si>
    <r>
      <t xml:space="preserve">b = ponderador de PREMOAR </t>
    </r>
    <r>
      <rPr>
        <vertAlign val="subscript"/>
        <sz val="9"/>
        <color rgb="FF000000"/>
        <rFont val="Calibri"/>
        <family val="2"/>
        <scheme val="minor"/>
      </rPr>
      <t>t</t>
    </r>
  </si>
  <si>
    <r>
      <t xml:space="preserve">c = ponderador de PREMOO </t>
    </r>
    <r>
      <rPr>
        <vertAlign val="subscript"/>
        <sz val="9"/>
        <color rgb="FF000000"/>
        <rFont val="Calibri"/>
        <family val="2"/>
        <scheme val="minor"/>
      </rPr>
      <t>t</t>
    </r>
  </si>
  <si>
    <t>Nota: los ponderadores serán definidos por cada CAR teniendo en cuenta la proporción de redes y estaciones de monitoreo a cargo de la autoridad ambiental regional.</t>
  </si>
  <si>
    <t>AGUA</t>
  </si>
  <si>
    <t>Información de estaciones hidrometeorológicas</t>
  </si>
  <si>
    <t>Tipo de estación</t>
  </si>
  <si>
    <t>Automáticas</t>
  </si>
  <si>
    <t>Manuales</t>
  </si>
  <si>
    <t>Instaladas</t>
  </si>
  <si>
    <t>En operación</t>
  </si>
  <si>
    <t>Estaciones hidrometeorológicas</t>
  </si>
  <si>
    <t>Número total de estaciones hidrometeorológicas instaladas:</t>
  </si>
  <si>
    <t>Número total de estaciones hidrometeorológicas en operación:</t>
  </si>
  <si>
    <t>Porcentaje de estaciones hidrometeorológicas en operación:</t>
  </si>
  <si>
    <t>AIRE</t>
  </si>
  <si>
    <t>MONITOREO DE PM10</t>
  </si>
  <si>
    <t>Número de Sistemas de Vigilancia de Calidad del Aire:</t>
  </si>
  <si>
    <t>Número de estaciones de monitoreo del aire instaladas:</t>
  </si>
  <si>
    <t>Número de Sistemas de Vigilancia de Calidad del Aire acreditados:</t>
  </si>
  <si>
    <t>Información de estaciones de monitoreo de aire</t>
  </si>
  <si>
    <t>Número de red</t>
  </si>
  <si>
    <t>Estación</t>
  </si>
  <si>
    <t>Localización</t>
  </si>
  <si>
    <t>Número de días con datos esperados al año</t>
  </si>
  <si>
    <t>Número de días con datos reportados al año</t>
  </si>
  <si>
    <t>Representatividad temporal igual o superior a 75%</t>
  </si>
  <si>
    <t>(E = D/ C). Si E≥75%, escriba 1; si no, escriba 0.</t>
  </si>
  <si>
    <t>Observaciones / comentarios</t>
  </si>
  <si>
    <t>Información de redes (Sistemas de Vigilancia de Calidad del Aire)</t>
  </si>
  <si>
    <t>Número / red</t>
  </si>
  <si>
    <t>Redes instaladas en la Corporación</t>
  </si>
  <si>
    <t>Red1</t>
  </si>
  <si>
    <t>Red2</t>
  </si>
  <si>
    <t>Red3</t>
  </si>
  <si>
    <t>Número de estaciones en operación</t>
  </si>
  <si>
    <t xml:space="preserve">Número de estaciones con representatividad temporal igual o superior a 75%. </t>
  </si>
  <si>
    <t>J</t>
  </si>
  <si>
    <t>Redes con representatividad temporal a 75%</t>
  </si>
  <si>
    <t>J = I / H. Si J≥75%, escriba 1; si no, escriba 0.</t>
  </si>
  <si>
    <t>K</t>
  </si>
  <si>
    <t>Porcentaje de redes en operación (K = ΣJ / G)</t>
  </si>
  <si>
    <t>MONITOREO DE PM2,5</t>
  </si>
  <si>
    <t>(E = D/ C) Si E≥75%, escriba 1; si no, escriba 0.</t>
  </si>
  <si>
    <t>Número de estaciones con representatividad temporal igual o superior a 75%</t>
  </si>
  <si>
    <t>SUBTOTAL RECURSO AIRE</t>
  </si>
  <si>
    <t>L</t>
  </si>
  <si>
    <t>Porcentaje de redes en operación PM 10</t>
  </si>
  <si>
    <t>M</t>
  </si>
  <si>
    <t>Porcentaje de redes en operación PM 2,5</t>
  </si>
  <si>
    <t>Subtotal monitoreo aire: Porcentaje de redes de monitoreo del recurso aire en operación (N = Promedio (M, N)</t>
  </si>
  <si>
    <t>CALCULO FINAL DEL INDICADOR</t>
  </si>
  <si>
    <t>Porcentaje</t>
  </si>
  <si>
    <t>Ponderación</t>
  </si>
  <si>
    <t>Porcentaje de estaciones hidrometeorológicas en operación</t>
  </si>
  <si>
    <t>Porcentaje de redes de monitoreo del recurso aire en operación</t>
  </si>
  <si>
    <t>Cuanto más cercano a cien por ciento, mayor es el cumplimiento de las metas que la autoridad ambiental se ha propuesto alcanzar en relación con la operación de redes y estaciones de monitoreo, en el marco del Plan de Acción de la Corporación</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</si>
  <si>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Porcentaje de redes y estaciones de monitoreo en operación (Versión 1.0).</t>
    </r>
    <r>
      <rPr>
        <sz val="9"/>
        <color rgb="FF000000"/>
        <rFont val="Calibri"/>
        <family val="2"/>
        <scheme val="minor"/>
      </rPr>
      <t xml:space="preserve"> Ministerio de Ambiente y Desarrollo Sostenible, DGOAT-SINA.</t>
    </r>
  </si>
  <si>
    <t>Porcentaje de actualización y reporte de la información en el SIAC</t>
  </si>
  <si>
    <t>Es la relación entre el número de registros que la Corporación migra a los diferentes subsistemas del SIAC y el número de registros esperados reportados en dichos subsistemas.</t>
  </si>
  <si>
    <t>El indicador mide el cumplimiento de los requerimientos de reporte por parte de las Corporaciones Autónomas Regionales a los diferentes subsistemas del SIAC.</t>
  </si>
  <si>
    <t>SIUR, RUA Manufacturero: Resolución 1023 de 2010.</t>
  </si>
  <si>
    <t>RESPEL: Resolución 1362 de 2007.</t>
  </si>
  <si>
    <t>Documentación de soporte:</t>
  </si>
  <si>
    <t>Protocolo para la utilización y reporte de información para las diferentes redes de monitoreo de calidad del aire en Colombia. Protocolo para el monitoreo y seguimiento del agua.</t>
  </si>
  <si>
    <t>100% de los registros esperados reportados en el SIAC</t>
  </si>
  <si>
    <t>El Sistema de Información Ambiental de Colombia SIAC se define como el “conjunto integrado de actores, políticas, procesos, y tecnologías involucrados en la gestión de información ambiental del país, para facilitar la generación de conocimiento, la toma de decisiones, la educación y la participación social para el desarrollo sostenible”.</t>
  </si>
  <si>
    <t>La información sobre la cantidad y calidad de los recursos naturales y del ambiente es la herramienta necesaria para una planificación y administración adecuada de dichos recursos, que garantice su sostenibilidad ambiental. En tal sentido, el SIAC ha desarrollado, entre otros subsistemas, el Sistema de Información del Recurso Hídrico – SIRH, el Sistema de información sobre Calidad de Aire – SISAIRE (IDEAM), el Sistema Nacional de Información Forestal – SNIF y el Sistema de Información sobre Uso de Recursos Naturales – SIUR. Como parte del SIUR, se dispone del Registro Único Ambiental RUA para diferentes sectores, entre otros, el manufacturero.</t>
  </si>
  <si>
    <t>En efecto, el Decreto 1076 de 2015 crea el Sistema de Información del Recurso Hídrico, SIRH, como parte del Sistema de Información Ambiental para Colombia, SIAC, en lo relacionado con aguas superficiales, subterráneas, marinas y estuarinas. El Artículo 2.2.3.5.1.9 de dicho Decreto determina como responsabilidad de las corporaciones autónomas regionales “realizar el monitoreo y seguimiento del recurso hídrico en el área de su jurisdicción, para lo cual deberán aplicar los protocolos y estándares establecidos en el SIRH”. Por su parte, los titulares de licencias, permisos y concesiones están obligados a recopilar y a suministrar sin costo alguno la información sobre la utilización del mismo a las autoridades ambientales competentes (Artículo 2.2.3.5.1.10).</t>
  </si>
  <si>
    <t>Adicionalmente, el Decreto 1076 de 2015, art. 2.2.3.4.1.1. establece que las autoridades ambientales deberán realizar el Registro de Usuarios del Recurso Hídrico de manera gradual en las cuencas hidrográficas priorizadas en su jurisdicción.</t>
  </si>
  <si>
    <t>El Sistema Nacional de Información Forestal- SNIF constituye la herramienta informática para el montaje y operación del Sistema de Información del Programa de Monitoreo de Bosques. Propende por la captura, análisis, procesamiento y difusión de la información sobre aprovechamientos de productos forestales, maderables y no maderables, movilizaciones de productos forestales maderables y no maderables, decomisos forestales, plantaciones forestales productoras y protectoras, remisiones de madera de plantaciones forestales e incendios de la cobertura vegetal.</t>
  </si>
  <si>
    <t>La Resolución 1362 de 2007 establecen los requisitos y el procedimiento para el Registro de Generadores de Residuos o Desechos Peligrosos, y la Directiva Ministerial 8000-2-25332 de 2015, por su parte, recuerda a las Corporaciones a reportar y mantener actualizada la información sobre residuos peligrosos en el marco del SIAC, en cumplimiento de la Política Ambiental para la Gestión Integral de Residuos Peligrosos.</t>
  </si>
  <si>
    <t>Porcentaje de actualización y reporte de la información al SIAC</t>
  </si>
  <si>
    <r>
      <t xml:space="preserve">PARSIAC </t>
    </r>
    <r>
      <rPr>
        <vertAlign val="subscript"/>
        <sz val="9"/>
        <color rgb="FF000000"/>
        <rFont val="Calibri"/>
        <family val="2"/>
        <scheme val="minor"/>
      </rPr>
      <t>t</t>
    </r>
    <r>
      <rPr>
        <sz val="9"/>
        <color rgb="FF000000"/>
        <rFont val="Calibri"/>
        <family val="2"/>
        <scheme val="minor"/>
      </rPr>
      <t xml:space="preserve"> = Porcentaje de actualización y reporte de la información al SIAC, en el tiempo t.</t>
    </r>
  </si>
  <si>
    <r>
      <t xml:space="preserve">PARS </t>
    </r>
    <r>
      <rPr>
        <vertAlign val="subscript"/>
        <sz val="9"/>
        <color rgb="FF000000"/>
        <rFont val="Calibri"/>
        <family val="2"/>
        <scheme val="minor"/>
      </rPr>
      <t>i</t>
    </r>
    <r>
      <rPr>
        <sz val="9"/>
        <color rgb="FF000000"/>
        <rFont val="Calibri"/>
        <family val="2"/>
        <scheme val="minor"/>
      </rPr>
      <t xml:space="preserve"> = Porcentaje de actualización y reporte de la información al Subsistema </t>
    </r>
    <r>
      <rPr>
        <i/>
        <sz val="9"/>
        <color rgb="FF000000"/>
        <rFont val="Calibri"/>
        <family val="2"/>
        <scheme val="minor"/>
      </rPr>
      <t>i</t>
    </r>
    <r>
      <rPr>
        <sz val="9"/>
        <color rgb="FF000000"/>
        <rFont val="Calibri"/>
        <family val="2"/>
        <scheme val="minor"/>
      </rPr>
      <t xml:space="preserve"> del SIAC, en el tiempo t</t>
    </r>
  </si>
  <si>
    <t>i = SIRH, SISAIRE, SNIF, RESPEL.</t>
  </si>
  <si>
    <r>
      <t>a</t>
    </r>
    <r>
      <rPr>
        <vertAlign val="subscript"/>
        <sz val="9"/>
        <color rgb="FF000000"/>
        <rFont val="Calibri"/>
        <family val="2"/>
        <scheme val="minor"/>
      </rPr>
      <t xml:space="preserve">i = </t>
    </r>
    <r>
      <rPr>
        <sz val="9"/>
        <color rgb="FF000000"/>
        <rFont val="Calibri"/>
        <family val="2"/>
        <scheme val="minor"/>
      </rPr>
      <t>Ponderación correspondiente a cada subsistema del SIAC (SIRH, SISAIRE, SNIF, RESPEL, SIUR). La suma de los ponderadores es igual a 1.</t>
    </r>
  </si>
  <si>
    <t>Nota: los ponderadores para cada subsistema son establecidos por cada Corporación con base en los registros esperados o estimados por cada subsistema.</t>
  </si>
  <si>
    <t>En términos generales, el porcentaje de actualización y reporte de la información por cada subsistema se calcula de la siguiente manera:</t>
  </si>
  <si>
    <t>Porcentaje de actualización y reporte de la información por cada subsistema</t>
  </si>
  <si>
    <r>
      <t xml:space="preserve">PARS </t>
    </r>
    <r>
      <rPr>
        <vertAlign val="subscript"/>
        <sz val="9"/>
        <color rgb="FF000000"/>
        <rFont val="Calibri"/>
        <family val="2"/>
        <scheme val="minor"/>
      </rPr>
      <t>it</t>
    </r>
    <r>
      <rPr>
        <sz val="9"/>
        <color rgb="FF000000"/>
        <rFont val="Calibri"/>
        <family val="2"/>
        <scheme val="minor"/>
      </rPr>
      <t xml:space="preserve"> = Porcentaje de actualización y reporte de la información al Subsistema </t>
    </r>
    <r>
      <rPr>
        <i/>
        <sz val="9"/>
        <color rgb="FF000000"/>
        <rFont val="Calibri"/>
        <family val="2"/>
        <scheme val="minor"/>
      </rPr>
      <t>i</t>
    </r>
    <r>
      <rPr>
        <sz val="9"/>
        <color rgb="FF000000"/>
        <rFont val="Calibri"/>
        <family val="2"/>
        <scheme val="minor"/>
      </rPr>
      <t xml:space="preserve"> del SIAC, en el tiempo t.</t>
    </r>
  </si>
  <si>
    <r>
      <t xml:space="preserve">RRS </t>
    </r>
    <r>
      <rPr>
        <vertAlign val="subscript"/>
        <sz val="9"/>
        <color rgb="FF000000"/>
        <rFont val="Calibri"/>
        <family val="2"/>
        <scheme val="minor"/>
      </rPr>
      <t>it</t>
    </r>
    <r>
      <rPr>
        <sz val="9"/>
        <color rgb="FF000000"/>
        <rFont val="Calibri"/>
        <family val="2"/>
        <scheme val="minor"/>
      </rPr>
      <t xml:space="preserve"> = Número de registros reportados en el subsistema </t>
    </r>
    <r>
      <rPr>
        <i/>
        <sz val="9"/>
        <color rgb="FF000000"/>
        <rFont val="Calibri"/>
        <family val="2"/>
        <scheme val="minor"/>
      </rPr>
      <t>i</t>
    </r>
    <r>
      <rPr>
        <sz val="9"/>
        <color rgb="FF000000"/>
        <rFont val="Calibri"/>
        <family val="2"/>
        <scheme val="minor"/>
      </rPr>
      <t xml:space="preserve"> del SIAC, en el tiempo t.</t>
    </r>
  </si>
  <si>
    <r>
      <t xml:space="preserve">RES </t>
    </r>
    <r>
      <rPr>
        <vertAlign val="subscript"/>
        <sz val="9"/>
        <color rgb="FF000000"/>
        <rFont val="Calibri"/>
        <family val="2"/>
        <scheme val="minor"/>
      </rPr>
      <t>it</t>
    </r>
    <r>
      <rPr>
        <sz val="9"/>
        <color rgb="FF000000"/>
        <rFont val="Calibri"/>
        <family val="2"/>
        <scheme val="minor"/>
      </rPr>
      <t xml:space="preserve"> = Número de registros esperados reportados en el subsistema </t>
    </r>
    <r>
      <rPr>
        <i/>
        <sz val="9"/>
        <color rgb="FF000000"/>
        <rFont val="Calibri"/>
        <family val="2"/>
        <scheme val="minor"/>
      </rPr>
      <t>i</t>
    </r>
    <r>
      <rPr>
        <sz val="9"/>
        <color rgb="FF000000"/>
        <rFont val="Calibri"/>
        <family val="2"/>
        <scheme val="minor"/>
      </rPr>
      <t xml:space="preserve"> del SIAC, en el tiempo t.</t>
    </r>
  </si>
  <si>
    <r>
      <t>i</t>
    </r>
    <r>
      <rPr>
        <sz val="9"/>
        <color rgb="FF000000"/>
        <rFont val="Calibri"/>
        <family val="2"/>
        <scheme val="minor"/>
      </rPr>
      <t xml:space="preserve"> = SIRH, SISAIRE, SNIF</t>
    </r>
  </si>
  <si>
    <t>Para el caso de la información validada por parte de las corporaciones autónomas regionales, el porcentaje de actualización y reporte de la información por cada subsistema se calcula de la siguiente manera:</t>
  </si>
  <si>
    <t>Porcentaje de actualización y reporte de la información por cada subsistema (información validada)</t>
  </si>
  <si>
    <r>
      <t xml:space="preserve">PARSIV </t>
    </r>
    <r>
      <rPr>
        <vertAlign val="subscript"/>
        <sz val="9"/>
        <color rgb="FF000000"/>
        <rFont val="Calibri"/>
        <family val="2"/>
        <scheme val="minor"/>
      </rPr>
      <t>it</t>
    </r>
    <r>
      <rPr>
        <sz val="9"/>
        <color rgb="FF000000"/>
        <rFont val="Calibri"/>
        <family val="2"/>
        <scheme val="minor"/>
      </rPr>
      <t xml:space="preserve"> = Porcentaje de actualización y reporte de la información por cada subsistema (información validada), en el tiempo t.</t>
    </r>
  </si>
  <si>
    <r>
      <t xml:space="preserve">RVS </t>
    </r>
    <r>
      <rPr>
        <vertAlign val="subscript"/>
        <sz val="9"/>
        <color rgb="FF000000"/>
        <rFont val="Calibri"/>
        <family val="2"/>
        <scheme val="minor"/>
      </rPr>
      <t>it</t>
    </r>
    <r>
      <rPr>
        <sz val="9"/>
        <color rgb="FF000000"/>
        <rFont val="Calibri"/>
        <family val="2"/>
        <scheme val="minor"/>
      </rPr>
      <t xml:space="preserve"> = Número de registros validados en el Subsistema </t>
    </r>
    <r>
      <rPr>
        <i/>
        <sz val="9"/>
        <color rgb="FF000000"/>
        <rFont val="Calibri"/>
        <family val="2"/>
        <scheme val="minor"/>
      </rPr>
      <t>i</t>
    </r>
    <r>
      <rPr>
        <sz val="9"/>
        <color rgb="FF000000"/>
        <rFont val="Calibri"/>
        <family val="2"/>
        <scheme val="minor"/>
      </rPr>
      <t xml:space="preserve"> del SIAC relacionados con las funciones en gestión de información de la Corporación, en el tiempo t.</t>
    </r>
  </si>
  <si>
    <r>
      <t xml:space="preserve">RTVS </t>
    </r>
    <r>
      <rPr>
        <vertAlign val="subscript"/>
        <sz val="9"/>
        <color rgb="FF000000"/>
        <rFont val="Calibri"/>
        <family val="2"/>
        <scheme val="minor"/>
      </rPr>
      <t>it</t>
    </r>
    <r>
      <rPr>
        <sz val="9"/>
        <color rgb="FF000000"/>
        <rFont val="Calibri"/>
        <family val="2"/>
        <scheme val="minor"/>
      </rPr>
      <t xml:space="preserve"> = Número de registros totales a ser validados por la Corporación en el Subsistema </t>
    </r>
    <r>
      <rPr>
        <i/>
        <sz val="9"/>
        <color rgb="FF000000"/>
        <rFont val="Calibri"/>
        <family val="2"/>
        <scheme val="minor"/>
      </rPr>
      <t>i</t>
    </r>
    <r>
      <rPr>
        <sz val="9"/>
        <color rgb="FF000000"/>
        <rFont val="Calibri"/>
        <family val="2"/>
        <scheme val="minor"/>
      </rPr>
      <t xml:space="preserve"> del SIAC, en el tiempo t.</t>
    </r>
  </si>
  <si>
    <t>i = SIRH, SISAIRE, SNIF, RESPEL, SIUR (RUA).</t>
  </si>
  <si>
    <t>Información reportada por las CAR:</t>
  </si>
  <si>
    <t>Subsistema</t>
  </si>
  <si>
    <t>SIRH</t>
  </si>
  <si>
    <t>SISAIRE</t>
  </si>
  <si>
    <t>SNIF</t>
  </si>
  <si>
    <t>Número de registros reportados en el año (RRS)</t>
  </si>
  <si>
    <t>Número de registros esperados reportados en el año (RES)</t>
  </si>
  <si>
    <t>Porcentaje de actualización y reporte por subsistema (C = B / A) (PARS)</t>
  </si>
  <si>
    <t>RESPEL</t>
  </si>
  <si>
    <t>SIUR (RUA)</t>
  </si>
  <si>
    <t>Número de registros validados al año (RVS)</t>
  </si>
  <si>
    <t>Número de registros totales a ser validados por la Corporación (RTVS)</t>
  </si>
  <si>
    <t>Cuanto más cercano a cien por ciento, mayor es el cumplimiento de los requerimientos de reporte por parte de las Corporaciones Autónomas Regionales a los diferentes subsistemas del SIAC.</t>
  </si>
  <si>
    <t>Se pueden presentar situaciones de orden operativo, político y social que pueden afectar la ejecución de los presupuestos y el cumplimiento de los cronogramas definidos en el Plan de Acción de la Corporación. Pueden existir limitaciones de la información disponible para el cálculo de los indicadores.</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</si>
  <si>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actualización y reporte de la información en el SIAC (Versión 1.0).</t>
    </r>
    <r>
      <rPr>
        <sz val="9"/>
        <color rgb="FF000000"/>
        <rFont val="Calibri"/>
        <family val="2"/>
        <scheme val="minor"/>
      </rPr>
      <t xml:space="preserve"> Ministerio de Ambiente y Desarrollo Sostenible, DGOAT-SINA.</t>
    </r>
  </si>
  <si>
    <t>Ejecución de Acciones en Educación Ambiental</t>
  </si>
  <si>
    <t>Es el porcentaje de avance en la implementación, por parte de la corporación autónoma regional, de las acciones relacionadas con la Educación Ambiental en el marco del Plan de Acción.</t>
  </si>
  <si>
    <t>El indicador mide el cumplimiento de las metas relacionadas con la educación ambiental, en el marco del Plan de Acción de la Corporación. De esta manera, contribuye a la implementación de Política de Educación Ambiental a nivel regional.</t>
  </si>
  <si>
    <t>Ley 1549 de 2012, Educación Ambiental</t>
  </si>
  <si>
    <t>Política Nacional de Educación Ambiental</t>
  </si>
  <si>
    <t>La Ley 1549 de 2012 define la Educación Ambiental como “un proceso dinámico y participativo, orientado a la formación de personas críticas y reflexivas, con capacidades para comprender las problemáticas ambientales de sus contextos (locales, regionales y nacionales)”.</t>
  </si>
  <si>
    <t>La mencionada Ley, en su artículo 5º., establece como una “responsabilidad de las entidades territoriales y de las Corporaciones Autónomas Regionales y de Desarrollo Sostenible: a) Desarrollar instrumentos técnico-políticos, que contextualicen la política y la adecúen a las necesidades de construcción de una cultura ambiental para el desarrollo sostenible; b) Promover la creación de estrategias económicas, fondos u otros mecanismos de cooperación, que permitan viabilizar la instalación efectiva del tema en el territorio, y c) Generar y apoyar mecanismos para el cumplimiento, seguimiento y control, de las acciones que se implementen en este marco político”.</t>
  </si>
  <si>
    <t>Adicionalmente, el artículo 9º. estipula que todos los sectores e instituciones que conforman el Sistema Nacional Ambiental (SINA), deben participar técnica y financieramente, en: a) el acompañamiento e implementación de los PRAE, de los Proyectos Ciudadanos y Comunitarios de Educación Ambiental (Proceda), y de los Comités Técnicos Interinstitucionales de Educación Ambiental (Cidea); estos últimos, concebidos como mecanismos de apoyo a la articulación e institucionalización del tema y de cualificación de la gestión ambiental del territorio, y b) En la puesta en marcha de las demás estrategias de esta política, en el marco de los propósitos de construcción de un proyecto de sociedad ambientalmente sostenible.</t>
  </si>
  <si>
    <t>El Artículo 2.2.8.6.1.3 del Decreto 1076 de 2015 establece que “las Corporaciones promoverán en los municipios y distritos, programas de educación ambiental y de planificación, acorde con la Constitución, la Ley 99 de 1993, la Ley 152 de 1994 y las normas que las complementen o adicione”.</t>
  </si>
  <si>
    <t>Las principales acciones relacionadas con la Educación Ambiental son las siguientes:</t>
  </si>
  <si>
    <r>
      <t>a)</t>
    </r>
    <r>
      <rPr>
        <sz val="7"/>
        <color rgb="FF000000"/>
        <rFont val="Times New Roman"/>
        <family val="1"/>
      </rPr>
      <t xml:space="preserve">      </t>
    </r>
    <r>
      <rPr>
        <sz val="9"/>
        <color rgb="FF000000"/>
        <rFont val="Calibri"/>
        <family val="2"/>
        <scheme val="minor"/>
      </rPr>
      <t>Participación en los Comités Técnicos Interinstitucionales de Educación Ambiental (Cidea).</t>
    </r>
  </si>
  <si>
    <r>
      <t>b)</t>
    </r>
    <r>
      <rPr>
        <sz val="7"/>
        <color rgb="FF000000"/>
        <rFont val="Times New Roman"/>
        <family val="1"/>
      </rPr>
      <t xml:space="preserve">      </t>
    </r>
    <r>
      <rPr>
        <sz val="9"/>
        <color rgb="FF000000"/>
        <rFont val="Calibri"/>
        <family val="2"/>
        <scheme val="minor"/>
      </rPr>
      <t>Suscripción de acuerdos o alianzas para la implementación de estrategias de educación ambiental.</t>
    </r>
  </si>
  <si>
    <r>
      <t>c)</t>
    </r>
    <r>
      <rPr>
        <sz val="7"/>
        <color rgb="FF000000"/>
        <rFont val="Times New Roman"/>
        <family val="1"/>
      </rPr>
      <t xml:space="preserve">       </t>
    </r>
    <r>
      <rPr>
        <sz val="9"/>
        <color rgb="FF000000"/>
        <rFont val="Calibri"/>
        <family val="2"/>
        <scheme val="minor"/>
      </rPr>
      <t>Acompañamiento e implementación de los PRAE.</t>
    </r>
  </si>
  <si>
    <r>
      <t>d)</t>
    </r>
    <r>
      <rPr>
        <sz val="7"/>
        <color rgb="FF000000"/>
        <rFont val="Times New Roman"/>
        <family val="1"/>
      </rPr>
      <t xml:space="preserve">      </t>
    </r>
    <r>
      <rPr>
        <sz val="9"/>
        <color rgb="FF000000"/>
        <rFont val="Calibri"/>
        <family val="2"/>
        <scheme val="minor"/>
      </rPr>
      <t>Acompañamiento de los Proyectos Ciudadanos y Comunitarios de Educación Ambiental (Proceda).</t>
    </r>
  </si>
  <si>
    <r>
      <t>e)</t>
    </r>
    <r>
      <rPr>
        <sz val="7"/>
        <color rgb="FF000000"/>
        <rFont val="Times New Roman"/>
        <family val="1"/>
      </rPr>
      <t xml:space="preserve">      </t>
    </r>
    <r>
      <rPr>
        <sz val="9"/>
        <color rgb="FF000000"/>
        <rFont val="Calibri"/>
        <family val="2"/>
        <scheme val="minor"/>
      </rPr>
      <t>Acciones específicas de educación ambiental a cargo de las autoridades ambientales regionales.</t>
    </r>
  </si>
  <si>
    <t>El listado anterior es indicativo. Las acciones a ser realizadas por las Corporaciones deben corresponder a las competencias otorgadas por la normatividad y en el marco de sus funciones misionales.</t>
  </si>
  <si>
    <t>Ejecución de acciones relacionadas con la Educación Ambiental</t>
  </si>
  <si>
    <r>
      <t xml:space="preserve">ETAEA </t>
    </r>
    <r>
      <rPr>
        <vertAlign val="subscript"/>
        <sz val="9"/>
        <color rgb="FF000000"/>
        <rFont val="Calibri"/>
        <family val="2"/>
        <scheme val="minor"/>
      </rPr>
      <t>t</t>
    </r>
    <r>
      <rPr>
        <sz val="9"/>
        <color rgb="FF000000"/>
        <rFont val="Calibri"/>
        <family val="2"/>
        <scheme val="minor"/>
      </rPr>
      <t xml:space="preserve"> = Ejecución total de acciones en Educación Ambiental, en el tiempo t.</t>
    </r>
  </si>
  <si>
    <r>
      <t xml:space="preserve">EAEA </t>
    </r>
    <r>
      <rPr>
        <vertAlign val="subscript"/>
        <sz val="9"/>
        <color rgb="FF000000"/>
        <rFont val="Calibri"/>
        <family val="2"/>
        <scheme val="minor"/>
      </rPr>
      <t>1t</t>
    </r>
    <r>
      <rPr>
        <sz val="9"/>
        <color rgb="FF000000"/>
        <rFont val="Calibri"/>
        <family val="2"/>
        <scheme val="minor"/>
      </rPr>
      <t xml:space="preserve"> = Ejecución de acción </t>
    </r>
    <r>
      <rPr>
        <i/>
        <sz val="9"/>
        <color rgb="FF000000"/>
        <rFont val="Calibri"/>
        <family val="2"/>
        <scheme val="minor"/>
      </rPr>
      <t>1</t>
    </r>
    <r>
      <rPr>
        <sz val="9"/>
        <color rgb="FF000000"/>
        <rFont val="Calibri"/>
        <family val="2"/>
        <scheme val="minor"/>
      </rPr>
      <t xml:space="preserve"> relacionada con la Educación Ambiental, en el tiempo t.</t>
    </r>
  </si>
  <si>
    <r>
      <t xml:space="preserve">EAEA </t>
    </r>
    <r>
      <rPr>
        <vertAlign val="subscript"/>
        <sz val="9"/>
        <color rgb="FF000000"/>
        <rFont val="Calibri"/>
        <family val="2"/>
        <scheme val="minor"/>
      </rPr>
      <t>2t</t>
    </r>
    <r>
      <rPr>
        <sz val="9"/>
        <color rgb="FF000000"/>
        <rFont val="Calibri"/>
        <family val="2"/>
        <scheme val="minor"/>
      </rPr>
      <t xml:space="preserve"> = Ejecución de acción </t>
    </r>
    <r>
      <rPr>
        <i/>
        <sz val="9"/>
        <color rgb="FF000000"/>
        <rFont val="Calibri"/>
        <family val="2"/>
        <scheme val="minor"/>
      </rPr>
      <t>2</t>
    </r>
    <r>
      <rPr>
        <sz val="9"/>
        <color rgb="FF000000"/>
        <rFont val="Calibri"/>
        <family val="2"/>
        <scheme val="minor"/>
      </rPr>
      <t xml:space="preserve"> relacionada con la Educación Ambiental, en el tiempo t.</t>
    </r>
  </si>
  <si>
    <r>
      <t xml:space="preserve">EAEU </t>
    </r>
    <r>
      <rPr>
        <vertAlign val="subscript"/>
        <sz val="9"/>
        <color rgb="FF000000"/>
        <rFont val="Calibri"/>
        <family val="2"/>
        <scheme val="minor"/>
      </rPr>
      <t>nt</t>
    </r>
    <r>
      <rPr>
        <sz val="9"/>
        <color rgb="FF000000"/>
        <rFont val="Calibri"/>
        <family val="2"/>
        <scheme val="minor"/>
      </rPr>
      <t xml:space="preserve"> = Ejecución de acción </t>
    </r>
    <r>
      <rPr>
        <i/>
        <sz val="9"/>
        <color rgb="FF000000"/>
        <rFont val="Calibri"/>
        <family val="2"/>
        <scheme val="minor"/>
      </rPr>
      <t>n</t>
    </r>
    <r>
      <rPr>
        <sz val="9"/>
        <color rgb="FF000000"/>
        <rFont val="Calibri"/>
        <family val="2"/>
        <scheme val="minor"/>
      </rPr>
      <t xml:space="preserve"> relacionada con la Educación Ambiental, en el tiempo t.</t>
    </r>
  </si>
  <si>
    <r>
      <t>a = ponderador de EAEA</t>
    </r>
    <r>
      <rPr>
        <vertAlign val="subscript"/>
        <sz val="9"/>
        <color rgb="FF000000"/>
        <rFont val="Calibri"/>
        <family val="2"/>
        <scheme val="minor"/>
      </rPr>
      <t>1</t>
    </r>
  </si>
  <si>
    <r>
      <t>b = ponderador de EAEA</t>
    </r>
    <r>
      <rPr>
        <vertAlign val="subscript"/>
        <sz val="9"/>
        <color rgb="FF000000"/>
        <rFont val="Calibri"/>
        <family val="2"/>
        <scheme val="minor"/>
      </rPr>
      <t>2</t>
    </r>
  </si>
  <si>
    <r>
      <t>z = ponderador de EAEA</t>
    </r>
    <r>
      <rPr>
        <vertAlign val="subscript"/>
        <sz val="9"/>
        <color rgb="FF000000"/>
        <rFont val="Calibri"/>
        <family val="2"/>
        <scheme val="minor"/>
      </rPr>
      <t>n</t>
    </r>
  </si>
  <si>
    <t>Ejecución presupuestal de acciones relacionadas con la Educación Ambiental</t>
  </si>
  <si>
    <r>
      <t xml:space="preserve">EPAEA </t>
    </r>
    <r>
      <rPr>
        <vertAlign val="subscript"/>
        <sz val="9"/>
        <color rgb="FF000000"/>
        <rFont val="Calibri"/>
        <family val="2"/>
        <scheme val="minor"/>
      </rPr>
      <t>t</t>
    </r>
    <r>
      <rPr>
        <sz val="9"/>
        <color rgb="FF000000"/>
        <rFont val="Calibri"/>
        <family val="2"/>
        <scheme val="minor"/>
      </rPr>
      <t xml:space="preserve"> = Ejecución presupuestal de acciones en Educación Ambiental, en el año t.</t>
    </r>
  </si>
  <si>
    <r>
      <t xml:space="preserve">CAEA </t>
    </r>
    <r>
      <rPr>
        <vertAlign val="subscript"/>
        <sz val="9"/>
        <color rgb="FF000000"/>
        <rFont val="Calibri"/>
        <family val="2"/>
        <scheme val="minor"/>
      </rPr>
      <t>it</t>
    </r>
    <r>
      <rPr>
        <sz val="9"/>
        <color rgb="FF000000"/>
        <rFont val="Calibri"/>
        <family val="2"/>
        <scheme val="minor"/>
      </rPr>
      <t xml:space="preserve"> = Compromisos correspondientes a la acción i en Educación Ambiental, en el año t.</t>
    </r>
  </si>
  <si>
    <r>
      <t xml:space="preserve">PDAEA </t>
    </r>
    <r>
      <rPr>
        <vertAlign val="subscript"/>
        <sz val="9"/>
        <color rgb="FF000000"/>
        <rFont val="Calibri"/>
        <family val="2"/>
        <scheme val="minor"/>
      </rPr>
      <t>it</t>
    </r>
    <r>
      <rPr>
        <sz val="9"/>
        <color rgb="FF000000"/>
        <rFont val="Calibri"/>
        <family val="2"/>
        <scheme val="minor"/>
      </rPr>
      <t xml:space="preserve"> = Presupuesto definitivo a la acción i en Educación Ambiental, en el año t.</t>
    </r>
  </si>
  <si>
    <t>Número de acciones relacionadas con Educación Ambiental</t>
  </si>
  <si>
    <t>Ejecución física y financiera de acciones relacionadas con la Educación Ambiental</t>
  </si>
  <si>
    <t>Cálculo de la ejecución física y financiera de acciones relacionadas con la Educación Ambiental</t>
  </si>
  <si>
    <t>Ejecución Anual (%)</t>
  </si>
  <si>
    <t>Cuanto más cercano a cien por ciento, mayor es el cumplimiento de las metas relacionadas con la Educación Ambiental, en el marco del Plan de Acción de la Corporación.</t>
  </si>
  <si>
    <r>
      <t>Hoja Metodológica de referencia:</t>
    </r>
    <r>
      <rPr>
        <sz val="9"/>
        <color rgb="FF000000"/>
        <rFont val="Calibri"/>
        <family val="2"/>
        <scheme val="minor"/>
      </rPr>
      <t xml:space="preserve"> MADS (2016). </t>
    </r>
    <r>
      <rPr>
        <i/>
        <sz val="9"/>
        <color rgb="FF000000"/>
        <rFont val="Calibri"/>
        <family val="2"/>
        <scheme val="minor"/>
      </rPr>
      <t>Hoja metodológica Ejecución de Acciones en Educación Ambiental (Versión 1.0).</t>
    </r>
    <r>
      <rPr>
        <sz val="9"/>
        <color rgb="FF000000"/>
        <rFont val="Calibri"/>
        <family val="2"/>
        <scheme val="minor"/>
      </rPr>
      <t xml:space="preserve"> Ministerio de Ambiente y Desarrollo Sostenible MADS, DGOAT-SINA.</t>
    </r>
  </si>
  <si>
    <t>1.</t>
  </si>
  <si>
    <t>Porcentaje de avance en la formulación y/o ajuste de los Planes de Ordenación y Manejo de Cuencas (POMCAS), Planes de Manejo de Acuíferos (PMA) y Planes de Manejo de Microcuencas (PMM)</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</si>
  <si>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</si>
  <si>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</si>
  <si>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</si>
  <si>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</si>
  <si>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</si>
  <si>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</si>
  <si>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</si>
  <si>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</si>
  <si>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</si>
  <si>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</si>
  <si>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</si>
  <si>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</si>
  <si>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</si>
  <si>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</si>
  <si>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</si>
  <si>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</si>
  <si>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</si>
  <si>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</si>
  <si>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</si>
  <si>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</si>
  <si>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</si>
  <si>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</si>
  <si>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</si>
  <si>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</si>
  <si>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</si>
  <si>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</si>
  <si>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Marinas, costeras  e Insulares (*)</t>
  </si>
  <si>
    <t>Porcentaje de sectores con acompañamiento para la reconversión hacia sistemas sostenibles de producción (PSA = SA / SPA)</t>
  </si>
  <si>
    <t>Sectores acompañados en la reconversión hacia sistemas sostenibles de producción (SA)</t>
  </si>
  <si>
    <t>BORRE O AGREGUE REDES</t>
  </si>
  <si>
    <t>Porcentaje de información validada por la Corporación (PARSIV ) (C = B / A)</t>
  </si>
  <si>
    <t>Observación</t>
  </si>
  <si>
    <t>No. Hoja</t>
  </si>
  <si>
    <t>Indicador</t>
  </si>
  <si>
    <t>Observaciones para la mejora de la aplicación de los indicadores</t>
  </si>
  <si>
    <t xml:space="preserve">Año </t>
  </si>
  <si>
    <t>VOLVER AL INDICE</t>
  </si>
  <si>
    <t>Área (Has)</t>
  </si>
  <si>
    <t>Hoja de fórmulas</t>
  </si>
  <si>
    <t>Relación de páramos delimitados por el MADS, con zonificación y régimen de usos adoptados por la CAR</t>
  </si>
  <si>
    <t>Nombre del páramo</t>
  </si>
  <si>
    <t>Estado de avance</t>
  </si>
  <si>
    <t>* Valor Acumulado</t>
  </si>
  <si>
    <t>Variable  (*)</t>
  </si>
  <si>
    <t>Minero</t>
  </si>
  <si>
    <t>*</t>
  </si>
  <si>
    <t>Hidroeléctrico</t>
  </si>
  <si>
    <t>infraestructura</t>
  </si>
  <si>
    <t>Identificar, prevenir y mitigar amenazas y vulnerabilidades de origen natural, socio natural y antrópico</t>
  </si>
  <si>
    <t>Promedio de Planes en ejecución</t>
  </si>
  <si>
    <t>Inscrita en el RUNAP</t>
  </si>
  <si>
    <t>Inscritas en el RUNAP</t>
  </si>
  <si>
    <t>Resumen del Indicador</t>
  </si>
  <si>
    <t>Meta de áreas inscritas en el RUNAP (ha)</t>
  </si>
  <si>
    <t>Superficie total de áreas protegidas regionales declaradas, homologadas o recategorizadas, inscritas en el RUNAP</t>
  </si>
  <si>
    <t xml:space="preserve">Meta total de nuevas áreas protegidas a ser inscritas en el RUNAP en el cuatrienio (ha) </t>
  </si>
  <si>
    <t>Superfice de avance anual (ha)</t>
  </si>
  <si>
    <t>Avance Cuatrienal (%)</t>
  </si>
  <si>
    <t>Ponderador acumulado esperado en cada fase</t>
  </si>
  <si>
    <t>Ponderaciones de referencia</t>
  </si>
  <si>
    <t>Formulación</t>
  </si>
  <si>
    <t>Aprestamiento</t>
  </si>
  <si>
    <t>Logística</t>
  </si>
  <si>
    <t>Oficina</t>
  </si>
  <si>
    <t>Preparación</t>
  </si>
  <si>
    <t>Avance (Ponderación acumulada)</t>
  </si>
  <si>
    <t>Meta de avance anual (%)</t>
  </si>
  <si>
    <t>Determinación de la Meta de Avance Anual</t>
  </si>
  <si>
    <t>Hectareas</t>
  </si>
  <si>
    <t>Avance esperado (Ponderación acumulada)</t>
  </si>
  <si>
    <t>Meta de avance anual (ha)</t>
  </si>
  <si>
    <t>Meta de avance anual ponderada (ha)</t>
  </si>
  <si>
    <t>Descripción</t>
  </si>
  <si>
    <t xml:space="preserve">Definición de la unidad objeto de ordenación forestal
Asignación de recursos
Inicio del proceso pre y contractual
Conformación del equipo de trabajo  </t>
  </si>
  <si>
    <t>Actividades de referencia  en el proceso de formulación, implementación y seguimiento del Plan de Ordenación Forestal</t>
  </si>
  <si>
    <t>Consulta, validación y digitalización de información secundaria
Procesamiento e interpretación de imágenes satelitales
Generación de información cartográfica preliminar
Definición de metodología para levantamiento de información primaria</t>
  </si>
  <si>
    <t>Socialización y acuerdos con actores regionales y locales
Chequeo cartografía en campo
Desarrollo del premuestreo, ajuste y realización del inventario forestal
Desarrollo del componente fauna
Desarrollo del componente socieconomico
Desarrollo del componente suelos</t>
  </si>
  <si>
    <t xml:space="preserve">Procesamiento y análisis de información primaria
Propuesta zonificación inicial de la UOF
Propuesta de zonificación de las áreas forestales que componen la UOF
 Formulación del POF para cada área forestal de la UOF
</t>
  </si>
  <si>
    <t>Socialización versión premiminar de los POF
Armonización de los POF con actores locales y regionales
Edición y ajustes de los POF</t>
  </si>
  <si>
    <t>Aprobación de los POF por el Consejo Directivo de la autoridad ambiental competente</t>
  </si>
  <si>
    <t>Aprobación</t>
  </si>
  <si>
    <t>Seguimiento de permisos de vertimiento de agua</t>
  </si>
  <si>
    <t>Porcentaje de autorizaciones ambientales con seguimiento (promedio simple)</t>
  </si>
  <si>
    <t>Cálculo del indicador global</t>
  </si>
  <si>
    <t>% Seguimiento</t>
  </si>
  <si>
    <t>Seguimiento ponderado</t>
  </si>
  <si>
    <t>S</t>
  </si>
  <si>
    <t>Tiempo Promedio</t>
  </si>
  <si>
    <t>Meta anual</t>
  </si>
  <si>
    <t>% Meta alcanzada</t>
  </si>
  <si>
    <t>Porcentaje de actualización y reporte de la información al SIAC (Promedio)</t>
  </si>
  <si>
    <t>NO APLICA</t>
  </si>
  <si>
    <t>SI APLICA</t>
  </si>
  <si>
    <t>NO SE REPORTA</t>
  </si>
  <si>
    <t>SI SE REPORTA</t>
  </si>
  <si>
    <t xml:space="preserve"> ¿El Indicador aplica por las especificades ambientales regionales? </t>
  </si>
  <si>
    <t>Acuerdo Consejo Directivo</t>
  </si>
  <si>
    <t xml:space="preserve">Observaciones </t>
  </si>
  <si>
    <t>Acuerdo</t>
  </si>
  <si>
    <t>Programas</t>
  </si>
  <si>
    <t>Programa o Proyecto asociado</t>
  </si>
  <si>
    <t>PAFP t =</t>
  </si>
  <si>
    <t>COMPORTAMIENTO META FISICA 
PLAN DE ACCION</t>
  </si>
  <si>
    <t>META FINANCIERA                                                                                                  PLAN DE ACCION</t>
  </si>
  <si>
    <t xml:space="preserve">   (2)                                      UNIDAD DE MEDIDA</t>
  </si>
  <si>
    <t>(18) TOTAL METAS FISICAS Y FINANCIERAS*</t>
  </si>
  <si>
    <t>*El total de las metas fisicas y financieras sera el resultado de una sumatoria, promedios aritmetico o ponderados segun el caso y solo se aplica para las columnas relacionadas con porcentajes de avance y metas financieras.</t>
  </si>
  <si>
    <t>ANEXO No. 2.PROTOCOLO O GUÍA DE DILIGENCIAMIENTO</t>
  </si>
  <si>
    <t xml:space="preserve">MATRIZ DE SEGUIMIENTO A LA GESTIÓN Y DE AVANCE EN LAS METAS FÍSICAS Y FINANCIERAS DEL PLAN DE ACCIÓN </t>
  </si>
  <si>
    <t xml:space="preserve">ITEM </t>
  </si>
  <si>
    <t>DEFINICIONES</t>
  </si>
  <si>
    <t>(2) UNIDAD DE MEDIDA</t>
  </si>
  <si>
    <t>(3) META FÍSICA ANUAL</t>
  </si>
  <si>
    <t>Reporte el avance acumulado para el periodo evaluado, en la ejecución física de la respectiva meta anual programada en la columna (3). Ejemplo: 35 hectáreas reforestadas, 3 microcuencas con plan de ordenamiento formulado, etc.  Si no se presenta avance en el programa o proyecto, se deberá diligenciar la matriz con ceros (0,0) y en ningún caso dejar celdas en blanco.</t>
  </si>
  <si>
    <t>(5) PORCENTAJE DE AVANCE FISICO (Periodo Evaluado)</t>
  </si>
  <si>
    <t>Cuando el avance de la meta física prevista para cada proyecto no es cuantificable, para el corte del periodo evaluado, reporte en porcentaje, el equivalente a la gestión realizada.  Esta columna solamente aplica para el primer semestre de cada año, dado que en el informe anualizado se debe contar con algún tipo de producto o parte de este, de acuerdo con la meta planteada, por lo tanto en el informe anualizado esta columna debera ser diligenciada con NA. correspondiente</t>
  </si>
  <si>
    <t>Identifique el valor  (en numero) de la meta del plan de acción con relación al programa y/o proyecto reportado en la columna (1). Ejemplo: hectáreas reforestadas, microcuencas con plan de ordenamiento formulado, # de vertimientos reglamentados, etc.</t>
  </si>
  <si>
    <t xml:space="preserve">Relacione aquí de acuerdo al plan de inversión vigente (incluye adiciones o modificaciones) los montos de inversión anual previstos para cada programa o proyecto </t>
  </si>
  <si>
    <r>
      <t>Reporte el avance acumulado para el periodo evaluado, en la ejecución financiera de la respectiva meta anual programada en la columna (11). Para el caso de los recursos de inversión ejecutados, se deben relacionar específicamente los montos que esten afectados bajo un</t>
    </r>
    <r>
      <rPr>
        <u/>
        <sz val="7"/>
        <rFont val="Arial Narrow"/>
        <family val="2"/>
      </rPr>
      <t xml:space="preserve"> registro presupuestal</t>
    </r>
    <r>
      <rPr>
        <sz val="7"/>
        <rFont val="Arial Narrow"/>
        <family val="2"/>
      </rPr>
      <t>, es decir, los recursos que han surtido todos lo pasos de destinación y efectivamente están designados para la ejecución de un proyecto o actividad.</t>
    </r>
  </si>
  <si>
    <t xml:space="preserve">Calcule el porcentaje del avance anual de la Meta financiera programada. Divida el valor de la columna  (12) con el valor de la columna (11) y multiplique por 100. </t>
  </si>
  <si>
    <t>Realice las respectivas observaciones que sean necesarias, principalmente cuando se requiera hacer alguna precisión sobre el avance de las metas físicas y financieras..</t>
  </si>
  <si>
    <t>NIVEL RENTISTICO</t>
  </si>
  <si>
    <t>Multas y sanciones</t>
  </si>
  <si>
    <t>Donaciones</t>
  </si>
  <si>
    <t>CONCEPTO</t>
  </si>
  <si>
    <t>GASTOS DE PERSONAL</t>
  </si>
  <si>
    <t>TRANSFERENCIAS CORRIENTES</t>
  </si>
  <si>
    <t>SENTENCIAS Y CONCILIACIONES</t>
  </si>
  <si>
    <t>Nombre de la Corporación</t>
  </si>
  <si>
    <t>Corporación Autónoma Regional del Alto Magdalena - CAM</t>
  </si>
  <si>
    <t>Corporación Autónoma Regional de Cundinamarca – CAR</t>
  </si>
  <si>
    <t>Corporación Autónoma Regional del Canal del Dique – CARDIQUE</t>
  </si>
  <si>
    <t>Corporación Autónoma Regional de Sucre – CARSUCRE</t>
  </si>
  <si>
    <t>Corporación Autónoma Regional de Santander – CAS</t>
  </si>
  <si>
    <t>Corporación para el Desarrollo Sostenible del Norte y el Oriente Amazónico – CDA</t>
  </si>
  <si>
    <t>Corporación Autónoma Regional para la Defensa de la Meseta de Bucaramanga – CDMB</t>
  </si>
  <si>
    <t>Corporación Autónoma Regional para el Desarrollo Sostenible del Chocó – CODECHOCÓ</t>
  </si>
  <si>
    <t>Corporación para el Desarrollo Sostenible del Archipiélago de San Andrés, Providencia y Santa Catalina – CORALINA</t>
  </si>
  <si>
    <t>Corporación Autónoma Regional del Centro de Antioquia – CORANTIOQUIA</t>
  </si>
  <si>
    <t>Corporación para el Desarrollo Sostenible del Área de Manejo Especial de La Macarena – CORMACARENA</t>
  </si>
  <si>
    <t>Corporación Autónoma Regional de las Cuencas de los Ríos Negro y Nare – CORNARE</t>
  </si>
  <si>
    <t>Corporación Autónoma Regional del Magdalena – CORPAMAG</t>
  </si>
  <si>
    <t>Corporación para el Desarrollo Sostenible del Sur de la Amazonia – CORPOAMAZONIA</t>
  </si>
  <si>
    <t>Corporación Autónoma Regional de Boyacá – CORPOBOYACÁ</t>
  </si>
  <si>
    <t>Corporación Autónoma Regional de Caldas – CORPOCALDAS</t>
  </si>
  <si>
    <t>Corporación Autónoma Regional del Cesar – CORPOCESAR</t>
  </si>
  <si>
    <t>Corporación Autónoma Regional de Chivor – CORPOCHIVOR</t>
  </si>
  <si>
    <t>Corporación Autónoma Regional de La Guajira – CORPOGUAJIRA</t>
  </si>
  <si>
    <t>Corporación Autónoma Regional del Guavio – CORPOGUAVIO</t>
  </si>
  <si>
    <t>Corporación para el Desarrollo Sostenible de La Mojana y El San Jorge – CORPOMOJANA</t>
  </si>
  <si>
    <t>Corporación Autónoma Regional de Nariño – CORPONARIÑO</t>
  </si>
  <si>
    <t>Corporación Autónoma Regional de la Frontera Nororiental – CORPONOR</t>
  </si>
  <si>
    <t>Corporación Autónoma Regional de la Orinoquia – CORPORINOQUIA</t>
  </si>
  <si>
    <t>Corporación para el Desarrollo Sostenible del Urabá – CORPOURABA</t>
  </si>
  <si>
    <t>Corporación Autónoma Regional del Tolima – CORTOLIMA</t>
  </si>
  <si>
    <t>Corporación Autónoma Regional del Atlántico – CRA</t>
  </si>
  <si>
    <t>Corporación Autónoma Regional del Cauca – CRC</t>
  </si>
  <si>
    <t>Corporación Autónoma Regional del Quindío – CRQ</t>
  </si>
  <si>
    <t>Corporación Autónoma Regional del Sur de Bolívar – CSB</t>
  </si>
  <si>
    <t>Corporación Autónoma Regional del Valle del Cauca – CVC</t>
  </si>
  <si>
    <t>Corporación Autónoma Regional de los Valles del Sinú y del San Jorge – CVS</t>
  </si>
  <si>
    <t>Periodo a reportar</t>
  </si>
  <si>
    <t>Nombre de la persona responsable del reporte</t>
  </si>
  <si>
    <t xml:space="preserve">MATRIZ DE SEGUIMIENTO DEL PLAN DE ACCIÓN
ANEXO No. 1. AVANCE EN LAS METAS FÍSICAS Y FINANCIERAS DEL PLAN DE ACCIÓN  </t>
  </si>
  <si>
    <t>PERIODO REPORTADO:</t>
  </si>
  <si>
    <t xml:space="preserve">ANEXO NO. 3. MATRIZ DE REPORTE DE AVANCE DE INDICADORES MÍNIMOS DE GESTIÓN INCORPORADOS EN LA RESOLUCIÓN 667 DE 2016  </t>
  </si>
  <si>
    <t>(1)
ESTRUCTURA RENTISTICA</t>
  </si>
  <si>
    <t>(2)
CONCEPTO</t>
  </si>
  <si>
    <t>(3)
PROYECTADO PLAN FINANCIERO</t>
  </si>
  <si>
    <t>MODIFICACIONES</t>
  </si>
  <si>
    <t xml:space="preserve">(6)
APROPIACIÓN FINAL
(3+4-5)
</t>
  </si>
  <si>
    <t>DISTRIBUCIÓN</t>
  </si>
  <si>
    <t>(11)
DERECHOS POR COBRAR</t>
  </si>
  <si>
    <t>(12)
RECAUDO
EFECTIVO</t>
  </si>
  <si>
    <t>(13)
% DE RECAUDO</t>
  </si>
  <si>
    <t>(14)
OBSERVACIONES</t>
  </si>
  <si>
    <t>DEFINICIÓN</t>
  </si>
  <si>
    <t>SOPORTE LEGAL</t>
  </si>
  <si>
    <t>NIVEL ESTRUCTURAL</t>
  </si>
  <si>
    <t>SUBNIVEL RENTISTICO</t>
  </si>
  <si>
    <t>NIVEL 1</t>
  </si>
  <si>
    <t>NIVEL 2</t>
  </si>
  <si>
    <t>NIVEL 3</t>
  </si>
  <si>
    <t>NIVEL 4</t>
  </si>
  <si>
    <t>NIVEL 5</t>
  </si>
  <si>
    <t>(4)
ADICIÓN</t>
  </si>
  <si>
    <t>(5)
REDUCCIÓN</t>
  </si>
  <si>
    <t>(7)
FUNCIONAMIENTO</t>
  </si>
  <si>
    <t>(8)
INVERSIÓN</t>
  </si>
  <si>
    <t>(9)
FCA</t>
  </si>
  <si>
    <t>(10)
SERVICIO A LA DEUDA</t>
  </si>
  <si>
    <t>1</t>
  </si>
  <si>
    <t>Ingresos</t>
  </si>
  <si>
    <t>01</t>
  </si>
  <si>
    <t>Ingresos Corrientes</t>
  </si>
  <si>
    <t>Se reconocen por su regularidad, además se caracterizan porque: i) su base de cálculo y su trayectoria histórica permiten estimar con cierto grado de certidumbre el volumen de ingresos; ii) si bien pueden constituir una base aproximada, esta sirve de referente para la elaboración del presupuesto anual.</t>
  </si>
  <si>
    <t>Ingresos tributarios</t>
  </si>
  <si>
    <t>Son aquellos establecidos como impuestos y estampillas por la ley. Estos representan la obligación de hacer un pago, sin que exista una retribución particular por parte del Estado.</t>
  </si>
  <si>
    <t>Corte Constitucional, Sentencia C-545/1994.</t>
  </si>
  <si>
    <t>Impuestos directos</t>
  </si>
  <si>
    <t>Son aquellos que gravan directamente los ingresos o el patrimonio de las personas naturales y jurídicas, es decir, recaen sobre la capacidad económica de los sujetos. En los impuestos directos se identifica al contribuyente respectivo, y se conoce su capacidad de pago,  mediante las informaciones relativas a sus rentas y patrimonio.</t>
  </si>
  <si>
    <t>Corte Constitucional, Sentencia C- 426/2005.</t>
  </si>
  <si>
    <t>Sobretasa ambiental - Peajes</t>
  </si>
  <si>
    <t xml:space="preserve">la Sobretasa Ambiental se creó como un mecanismo de compensación a la afectación y deterioro derivado de las vías del orden nacional actualmente construidas y que llegaren a construirse, próximas o situadas en Areas de Conservación y Protección Municipal, sitios de Ramsar o Humedales de Importancia Internacional definidos en la Ley 357 de 1997 y Reservas de Biosfera, así como sus respectivas Zonas de Amortiguación de conformidad con los criterios técnicos que para el efecto establezca el Ministerio de Ambiente, Vivienda y Desarrollo Territorial. </t>
  </si>
  <si>
    <t>Sobretasa ambiental - Peajes (vigencia actual)</t>
  </si>
  <si>
    <t>02</t>
  </si>
  <si>
    <t>Sobretasa ambiental - Peajes (vigencia anterior)</t>
  </si>
  <si>
    <t>Decreto Reglamentario 1339 de 1994, artículo 2.</t>
  </si>
  <si>
    <t>Son los ingresos corrientes que por ley no están definidos como impuestos y comprenderán las tasas y las multas. Los ingresos no tributarios se clasifican en: 
1) Contribuciones 
2) Tasas y derechos administrativos 
3) Multas, sanciones e intereses de mora 
4) Derechos económicos por uso de recursos naturales 
5) Venta de bienes y servicios 
6) Transferencias corrientes
7) Participación y derechos de monopolio</t>
  </si>
  <si>
    <t>Decreto 111 de 1996, art. 27</t>
  </si>
  <si>
    <t>Contribuciones</t>
  </si>
  <si>
    <t xml:space="preserve">Las contribuciones son “las cargas fiscales al patrimonio particular, sustentadas en la potestad tributaria del Estado”. Las contribuciones corresponden a “la recuperación de los costos de los servicios que les presten o participación en los beneficios que les proporcionen”. El principio de legalidad del tributo se extiende a las contribuciones, razón por cual y como establece la Constitución Política, el método de definición de costos y beneficios y su forma de reparto deben ser definidos por Ley. Asimismo, la ley, ordenanza o acuerdo, debe definir los sujetos pasivos y activos, y la base gravable aplicable a la contribución. Sin embargo, la ley puede dar potestad administrativa a las autoridades para que fijen la tarifa que cobren a los contribuyentes. La unica excepción al principio de legalidad del tributo son las contribuciones especiales, las cuales no están definidas como contribuciones, pero de acuerdo con sentencia emitida por la Corte Constitucional, se ajusta a su definición.
</t>
  </si>
  <si>
    <t xml:space="preserve">Corte Constitucional, Sentencia C-545/1994.
Constitución política Art. 338 </t>
  </si>
  <si>
    <t>Contribuciones diversas</t>
  </si>
  <si>
    <t>Las contribuciones diversas comprenden los ingresos por concepto de las demás contribuciones que no se clasifican dentro de las demás categorías de contribuciones descritas anteriormente, es decir, a las contribuciones sociales 1-01-02-01-001, contribuciones inherentes a la nómina 1-01-02-01-002, contribuciones especiales 1-01-02-01-003, contribuciones parafiscales, agropecuarias y pesqueras 1-01-02-01-004.</t>
  </si>
  <si>
    <t>Contribución sector eléctrico</t>
  </si>
  <si>
    <t xml:space="preserve"> Ley 99 de 1993, art. 45</t>
  </si>
  <si>
    <t>03</t>
  </si>
  <si>
    <t>04</t>
  </si>
  <si>
    <t>Tasa retributiva</t>
  </si>
  <si>
    <t>Tasa retributiva (vigencia actual)</t>
  </si>
  <si>
    <t>Tasa retributiva (vigencia anterior)</t>
  </si>
  <si>
    <t>Tasa por el uso del agua</t>
  </si>
  <si>
    <t>Recursos recibidos por concepto del uso y aprovechamiento que hacen las personas naturales, jurídicas, públicas o privadas, de las aguas que componen los recursos naturales renovables asociados a cualquier área del Sistema de Parques Nacionales Naturales. Estos recursos, están destinados por Ley al pago de los gastos de protección y renovación de los recursos hídricos.</t>
  </si>
  <si>
    <t>Ley 99 de 1993, art. 43, reglamentada por el Decreto Ley 155 de 2004</t>
  </si>
  <si>
    <t>Tasa por el uso del agua (vigencia actual)</t>
  </si>
  <si>
    <t>Tasa por el uso del agua (vigencia anterior)</t>
  </si>
  <si>
    <t>05</t>
  </si>
  <si>
    <t>Otras tasas</t>
  </si>
  <si>
    <t>Otras tasas (vigencia actual)</t>
  </si>
  <si>
    <t>Otras tasas (vigencia anterior)</t>
  </si>
  <si>
    <t xml:space="preserve">Corresponde a los ingresos por concepto de la venta de bienes y la prestación de servicios que realizan las entidades en desarrollo de sus funciones y competencias legales, independientemente de que las mismas estén o no relacionadas con actividades de producción, o si se venden o no a precios económicamente significativos. Las ventas de bienes y servicios se registran sin deducir los costos de su recaudo (Decreto 111 de 1996, art. 35). </t>
  </si>
  <si>
    <t>Decreto 111 de 1996, art. 35</t>
  </si>
  <si>
    <t>06</t>
  </si>
  <si>
    <t>07</t>
  </si>
  <si>
    <t>08</t>
  </si>
  <si>
    <t>Multas, sanciones e intereses de mora</t>
  </si>
  <si>
    <t>El recaudo por multas y sanciones es generado por penalidades pecuniarias que derivan del poder punitivo del Estado, y que se establecen por el incumplimiento de leyes o normas administrativas, con el fin de prevenir un comportamiento considerado indeseable.
Por su parte, los intereses de mora hacen referencia a aquellos que se recaudan por el resarcimiento tarifado o indemnización de los perjuicios que padece el acreedor por no tener consigo el dinero en la oportunidad debida. La mora genera que se hagan correr en contra del deudor los daños y perjuicios llamados moratorios que representan el perjuicio causado al acreedor por el retraso en la ejecución de la obligación.
Los intereses de mora se incluyen en esta cuenta debido al componente indemnizatorio reconocido en la Sentencia C-604/2012. En este sentido, al igual que las multas y sanciones, el cobro de intereses de mora se hace en parte con el fin de prevenir la reiteración de una conducta indeseable.
Las multas, sanciones e intereses moratorios se clasifican en:
1) Multas y sanciones 
2) Intereses de mora</t>
  </si>
  <si>
    <t>Recursos por concepto de penalidades pecuniarias que derivan del poder punitivo del Estado, y que se establecen con el fin de prevenir un comportamiento considerado indeseable. Vale la pena precisar que las multas y sanciones se distinguen nítidamente de las contribuciones fiscales y parafiscales, pues estas últimas son consecuencia del poder impositivo, y no punitivo, del Estado. Esta diferencia de naturaleza jurídica se articula a la diversidad de finalidades de las mismas.
Así, una multa se establece con el fin de prevenir un comportamiento considerado indeseable, mientras que una contribución es un medio para financiar los gastos del Estado.
Las multas y sanciones se desagregan de igual manera para la Nación, los establecimientos públicos, los fondos especiales y las contribuciones parafiscales.</t>
  </si>
  <si>
    <t>Sentencia C-134/2009
Decreto 1609 de 2015</t>
  </si>
  <si>
    <t>Multas ambientales</t>
  </si>
  <si>
    <t>Corresponde al pago de una suma de dinero que las autoridades ambientales imponen a quien con su acción u omisión infrinja las normas ambientales.
Las autoridades ambientales son: El Ministerio de Ambiente y Desarrollo Sostenible, la Unidad Administrativa Especial del Sistema de Parques Nacionales Naturales, las Corporaciones Autónomas Regionales y las de Desarrollo Sostenible, las Unidades Ambientales Urbanas, la Armada Nacional, así como los departamentos, municipios y distritos.  Estas autoridades están habilitadas para imponer y ejecutar las medidas preventivas y sancionatorias consagradas en la ley, sin perjuicio de las competencias legales de otras autoridades.</t>
  </si>
  <si>
    <t>Ley 1333 de 2009. Ley 99 de 1993</t>
  </si>
  <si>
    <t>Multas ambientales (vigencia actual)</t>
  </si>
  <si>
    <t>Multas ambientales (vigencia anterior)</t>
  </si>
  <si>
    <t>Intereses de mora</t>
  </si>
  <si>
    <t xml:space="preserve">Son los ingresos por ventas de bienes y servicios resultantes del desarrollo de funciones misionales de producción o comercialización. Es decir, aquellas funciones de producción o comercialización dispuestas legalmente como competencias principales de la entidad. Esta categoría se desagrega siguiendo la Clasificación Central de Productos (CPC) del DANE.
</t>
  </si>
  <si>
    <t>Agricultura, silvicultura y productos de la pesca</t>
  </si>
  <si>
    <t>Son los ingresos por ventas de bienes y servicios que no resultan del desarrollo de funciones misionales de producción o comercialización. Es decir, que la venta de dichos bienes y servicios no se relaciona con las competencias legales de la entidad. Generalmente, estas ventas de bienes y servicios tienen un carácter incidental en las entidades. Esta categoría se desagrega siguiendo la Clasificación Central de Productos (CPC) del DANE.</t>
  </si>
  <si>
    <t>Productos metálicos, maquinaria y equipo</t>
  </si>
  <si>
    <t xml:space="preserve">Son los ingresos asociados a la venta de metales básicos o productos metálicos elaborados; maquinaria  de  uso  general  o  especial;  máquinas  para  oficina  y  contabilidad;  aparatos  eléctricos; aparatos de radio, televisión y comunicaciones; aparatos médicos y equipo de transporte. </t>
  </si>
  <si>
    <t xml:space="preserve"> Clasificación Central de Productos (CPC Ver. 2.0)</t>
  </si>
  <si>
    <t>Productos metálicos, maquinaria y equipo (vigencia actual)</t>
  </si>
  <si>
    <t>Productos metálicos, maquinaria y equipo (vigencia anterior)</t>
  </si>
  <si>
    <t>Ley  99 de 1993, art. 44; Decreto 1339 de 1994, art.1</t>
  </si>
  <si>
    <t>Aportes de la Nación para Gastos de personal</t>
  </si>
  <si>
    <t>Aportes de la Nación para Adquisición de bienes y servicios</t>
  </si>
  <si>
    <t>Aportes de la Nación para Transferencias corrientes</t>
  </si>
  <si>
    <t xml:space="preserve">Aportes Fondo de Compensación Ambiental -FCA, Funcionamiento </t>
  </si>
  <si>
    <t>Aportes del FCA para Gastos de personal</t>
  </si>
  <si>
    <t>Aportes del FCA para Adquisición de bienes y servicios</t>
  </si>
  <si>
    <t>Aportes del FCA para Transferencias corrientes</t>
  </si>
  <si>
    <t>Aportes inversión Fondo de Compensación Ambiental -FCA</t>
  </si>
  <si>
    <t>Aportes inversión Fondo Nacional Ambiental - FONAM</t>
  </si>
  <si>
    <t>Aportes del Sistema de Participación General de Regalias - SPGR</t>
  </si>
  <si>
    <t>Aportes del SPGR para Funcionamiento</t>
  </si>
  <si>
    <t>Aportes del SPGR para Servicio de la Deuda</t>
  </si>
  <si>
    <t>Aportes del SPGR para Inversión</t>
  </si>
  <si>
    <t>Recursos de capital</t>
  </si>
  <si>
    <t>Los recursos de capital se diferencian de los ingresos corrientes por su regularidad. Si bien el EOP no da una definición conceptual de estos recursos, la Corte Constitucional, mediante la Sentencia C-1072 de 2002, establece que los recursos de capital son aquellos “que entran a las arcas públicas de manera esporádica, no porque hagan parte de un rubro extraño, sino porque su cuantía es indeterminada, lo cual difícilmente asegura su continuidad durante amplios periodos presupuestales” (Corte Constitucional, Sentencia C-1072 de 2002).</t>
  </si>
  <si>
    <t>Disposición de activos</t>
  </si>
  <si>
    <t>Disposición de activos no financieros</t>
  </si>
  <si>
    <t>Corresponde a los ingresos por concepto de transacciones de capital referentes a la venta de activos no financieros . Sobre estos activos se ejerce un derecho de propiedad, y generan beneficios económicos por mantenerlos o utilizarlos durante un período de tiempo. Los activos no financieros incluyen tanto activos producidos como no producidos y los productos de la propiedad intelectual.</t>
  </si>
  <si>
    <t>Disposición de activos fijos</t>
  </si>
  <si>
    <t xml:space="preserve">Ingresos por concepto de la venta de activos no financieros producidos que se utilizan de forma repetida o continua en procesos de producción por más de un año y cuyo precio es significativo para la entidad del PGSP.
En este rubro se deben registrar las mejoras mayores de los activos fijos existentes, como los edificios o los programas de informática; siempre que, estas mejoras incrementen su capacidad productiva, amplíen su vida útil o ambas cosas. Se consideran mejoras mayores aquellas que recuperan o aumentan el valor del activo fijo, como las renovaciones significativas, reconstrucciones o agrandamientos. 
</t>
  </si>
  <si>
    <t>Disposición de edificaciones y estructuras</t>
  </si>
  <si>
    <t>Ingresos por concepto de la venta de todo de edificaciones y estructuras, incluidos los accesorios y adecuaciones que forman parte integral de la estructura. Se compone de viviendas, edificios que no sean viviendas, otras estructuras y mejoras de la tierra.
Esta cuenta también incluye  los monumentos públicos, identificables por su significado histórico, nacional, regional, local, religioso o simbólico (FMI, 2014, pág. 179), los cuales se clasifican en otras estructuras.</t>
  </si>
  <si>
    <t>Disposición de maquinaria y equipo</t>
  </si>
  <si>
    <t>Ingresos por la concepto de la venta de activos como equipo de transporte, maquinaria relacionada con tecnologías de la información y las comunicaciones y otras maquinarias y equipos no clasificados en otra partida.</t>
  </si>
  <si>
    <t>Disposición de otros activos fijos</t>
  </si>
  <si>
    <t xml:space="preserve">Ingresos por la disposición de activos no mencionados en los rubros anteriores, a saber, recursos biológicos cultivados y productos de propiedad intelectual. </t>
  </si>
  <si>
    <t>Disposición de productos de la propiedad intelectual</t>
  </si>
  <si>
    <t xml:space="preserve">Ingresos por la disposición de  productos de la propiedad intelectual, los cuales son el resultado de la investigación, el desarrollo o la innovación conducente a conocimientos que pueden venderse en el mercado.  </t>
  </si>
  <si>
    <t>Disposición de activos no producidos</t>
  </si>
  <si>
    <t>Ingresos por la disposición de activos no producidos, los cuales incluyen los activos de origen natural e intangible. Los activos de origen natural son recursos naturales sobre los que se ejercen derechos de propiedad (Fondo Monetario Internacional, 2014, pág. 207).</t>
  </si>
  <si>
    <t>Disposición de  tierras y terrenos</t>
  </si>
  <si>
    <t>Ingresos por la disposición de tierras y terrenos propiamente dichas, incluyendo la cubierta de suelo y las aguas superficiales asociadas, sobre los que se han establecido derechos de propiedad y de las cuales pueden derivarse beneficios económicos para los propietarios por su posesión o uso.</t>
  </si>
  <si>
    <t>09</t>
  </si>
  <si>
    <t>10</t>
  </si>
  <si>
    <t>11</t>
  </si>
  <si>
    <t>12</t>
  </si>
  <si>
    <t>Recursos de crédito externo</t>
  </si>
  <si>
    <t xml:space="preserve">Comprende los recursos provenientes de operaciones de crédito público realizadas con agentes residentes fuera del país. Entiéndase por operaciones de crédito público todo acto o contrato que tienen por objeto dotar a la entidad del PGSP de recursos, bienes o servicios con plazo para su pago. </t>
  </si>
  <si>
    <t>Recursos de contratos de empréstitos externos</t>
  </si>
  <si>
    <t>Bancos comerciales</t>
  </si>
  <si>
    <t>Comprende los recursos provenientes de los créditos adquiridos con bancos comerciales residentes fuera del país. Un banco comercial es un intermediario financiero que capta recursos de quienes tienen dinero disponible para colocarlos en manos de quienes lo necesitan</t>
  </si>
  <si>
    <t>Decreto 1068 de 2015, art. 2.2.1.2.1.2</t>
  </si>
  <si>
    <t>Entidades de fomento</t>
  </si>
  <si>
    <t>Comprende los recursos provenientes de los créditos adquiridos con entidades de fomento residentes fuera del país.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</si>
  <si>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Recursos de crédito interno</t>
  </si>
  <si>
    <t>Recursos de contratos de empréstitos internos</t>
  </si>
  <si>
    <t>Corresponde a los ingresos por adquisición de deuda con aquellos bancos comerciales que ofrecen sus recursos a tasas y condiciones vigentes del mercado. Estos recursos pueden dirigirse a cualquier sector.</t>
  </si>
  <si>
    <t>Corresponde a los ingresos por desembolsos de créditos otorgados por la Nación a las entidades del gobierno (nivel nacional y subnacional). Estos créditos están sujetos a condonación según los términos pactados en los convenios de desempeño y/o en los documentos que hagan sus veces.</t>
  </si>
  <si>
    <t>Corresponde a los ingresos por desembolsos realizados durante la vigencia por concepto de los créditos concedidos a la entidad de gobierno por parte de los fondos o institutos de desarrollo.</t>
  </si>
  <si>
    <t>Banco de la República</t>
  </si>
  <si>
    <t>Comprende los recursos provenientes de los préstamos adquiridos con el Banco de la República, el cual tiene, entre sus funciones, ser prestamista de última instancia del Gobierno Nacional. Los créditos otorgados por el Banco de la República a la Nación sólo se permiten en casos de extrema necesidad, y deben ser aprobados por todos los miembros de la Junta directiva del Banco.</t>
  </si>
  <si>
    <t>Constitución de 1991,  art. 371</t>
  </si>
  <si>
    <t xml:space="preserve">Corresponde a los ingresos por contratación de créditos con entidades financieras distintas a las mencionadas. También incluyre los montos de dinero transferidos al Tesoro Nacional por concepto de cuentas inactivas, por parte de las entidades financieras. </t>
  </si>
  <si>
    <t xml:space="preserve">Transferencias de capital </t>
  </si>
  <si>
    <t>Indemnizaciones relacionadas con seguros no de vida</t>
  </si>
  <si>
    <t>Son las transferencias que reciben las entidades o unidades por concepto de donaciones. De acuerdo con el MHCP, son donaciones los “ingresos sin contraprestación, pero con la destinación que establezca el donante, recibidos de otros gobiernos o instituciones públicas o privadas de carácter nacional o internacional” (Ministerio de Hacienda y Crédito Público, 2011, pág. 246).</t>
  </si>
  <si>
    <t>Son las transferencias por concepto de donaciones que realizan los gobiernos extranjeros a las entidades o unidades.  Se consideran gobiernos extranjeros aquellos que se encuentran fuera del territorio económico colombiano y ejercen soberanía sobre un área determinada del resto del mundo.</t>
  </si>
  <si>
    <t>Son las transferencias por concepto de donaciones que realizan las organizaciones internacionales a las entidades o unidades.  Se entiende por organizaciones internacionales aquellas que cumplen con las siguientes características (FMI, 2009, p. 71):
*Sus miembros son Estados nacionales u otros organismos internacionales cuyos miembros son Estados nacionales.
*Se establecen mediante acuerdos políticos formales entre sus miembros, que tiene el rango de tratados internacionales; su existencia es reconocida por ley en sus países miembros.
*Se crean con una finalidad específica</t>
  </si>
  <si>
    <t>Son las transferencias de recursos por pagos de gran cuantía, no recurrentes, para compensar daños extensos o lesiones graves, como las que resultan de desastres naturales no cubiertos por pólizas de seguros.</t>
  </si>
  <si>
    <t xml:space="preserve"> INFORME DE EJECUCION PRESUPUESTAL DE INGRESOS </t>
  </si>
  <si>
    <t xml:space="preserve">RECURSOS PROPIOS
(3)
</t>
  </si>
  <si>
    <t xml:space="preserve">RECURSOS DE LA NACIÓN 
(4)
</t>
  </si>
  <si>
    <t>RECURSOS FONDO DE COMPENSACIÓN AMBIENTAL
(5)</t>
  </si>
  <si>
    <t>RECURSOS DE REGALÍAS
(6)</t>
  </si>
  <si>
    <t>TOTAL RECURSOS
(7)</t>
  </si>
  <si>
    <t>OBSERVACIONES (8)</t>
  </si>
  <si>
    <t>PRESUPUESTADO</t>
  </si>
  <si>
    <t>COMPROMETIDO</t>
  </si>
  <si>
    <t>OBLIGACIONES</t>
  </si>
  <si>
    <t xml:space="preserve">PAGOS </t>
  </si>
  <si>
    <t>PAGOS</t>
  </si>
  <si>
    <t>2</t>
  </si>
  <si>
    <t>GASTOS DE FUNCIONAMIENTO</t>
  </si>
  <si>
    <t>ADQUISICIÓN DE BIENES Y SERVICIOS</t>
  </si>
  <si>
    <t>Adquisición de activos no financieros</t>
  </si>
  <si>
    <t>Adquisiciones diferentes de activos</t>
  </si>
  <si>
    <t>A ENTIDADES DE GOBIERNO</t>
  </si>
  <si>
    <t>A ORGANOS DEL PGN</t>
  </si>
  <si>
    <t>Fondo de Compensación Ambiental - Ministerio del Medio Ambiente Art 24 Ley 344 de 1996</t>
  </si>
  <si>
    <t>Fondo de Compensación Ambiental - TSE (20%)</t>
  </si>
  <si>
    <t>Fondo de Compensación Ambiental - Recursos propios diferentes a TSE (10%)</t>
  </si>
  <si>
    <t>A ESQUEMAS ASOCIATIVOS</t>
  </si>
  <si>
    <t>Aportes a ASOCARS</t>
  </si>
  <si>
    <t xml:space="preserve">PRESTACIONES SOCIALES </t>
  </si>
  <si>
    <t>Prestaciones sociales relacionadas con el empleo</t>
  </si>
  <si>
    <t>Mesadas pensionales (de pensiones)</t>
  </si>
  <si>
    <t>Bonos pensionales (de pensiones)</t>
  </si>
  <si>
    <t>Comisiones y otros gastos</t>
  </si>
  <si>
    <t>GASTOS POR TRIBUTOS, MULTAS, SANCIONES E INTERESES DE MORA</t>
  </si>
  <si>
    <t>IMPUESTOS</t>
  </si>
  <si>
    <t>IMPUESTOS TERRITORIALES</t>
  </si>
  <si>
    <t>Impuesto predial y Sobretasa ambiental</t>
  </si>
  <si>
    <t>Impuesto sobre vehículos automotores.</t>
  </si>
  <si>
    <t>TASAS Y DERECHOS ADMINISTRATIVOS</t>
  </si>
  <si>
    <t>Peajes.</t>
  </si>
  <si>
    <t>CONTRIBUCIONES</t>
  </si>
  <si>
    <t>Cuota de fiscalización y auditaje</t>
  </si>
  <si>
    <t>Multas</t>
  </si>
  <si>
    <t>Sanciones</t>
  </si>
  <si>
    <t>SERVICIO DE LA DEUDA</t>
  </si>
  <si>
    <t>Servicios de la deuda pública externa</t>
  </si>
  <si>
    <t>Intereses de la deduda pública externa</t>
  </si>
  <si>
    <t>Servicios de la deuda pública interna</t>
  </si>
  <si>
    <t>Intereses de la deduda pública interna</t>
  </si>
  <si>
    <t>Fondo de contigencias</t>
  </si>
  <si>
    <t>TOTAL GASTOS DE INVERSIÓN</t>
  </si>
  <si>
    <t>Objetivo</t>
  </si>
  <si>
    <t>Producto</t>
  </si>
  <si>
    <t>Actividad</t>
  </si>
  <si>
    <t>TOTAL PRESUPUESTO DE GASTOS</t>
  </si>
  <si>
    <t>CONCEPTO 
(2)</t>
  </si>
  <si>
    <t>Reporte el avance acumulado en la vigencia del Plan de Acción, desde su aprobación hasta el periodo del informe.  Ejemplo $100'000.000.oo (2020) + $150'000.000.oo (2021), da un acumulado de inversión del Plan de Acción de $250'000.000.oo</t>
  </si>
  <si>
    <t>Número de cuencas con POMCAS aprobados, bajo el nuevo marco normativo (Decreto 1076 de 2015) a 31 de diciembre de 2019:</t>
  </si>
  <si>
    <t>Meta de POMCAS aprobados para el cuatrienio 2020-2023 (número):</t>
  </si>
  <si>
    <t>Meta de PMA aprobados para el cuatrienio 2020-2023 (número):</t>
  </si>
  <si>
    <t>Meta de PMM aprobados para el cuatrienio 2020-2023 (número):</t>
  </si>
  <si>
    <t>Estado de avance a 31 de diciembre de 2019 (c)</t>
  </si>
  <si>
    <t>Estado de avance a 31 de diciembre de 2019 (%)</t>
  </si>
  <si>
    <t>Número total de cuerpos de agua sujeto de reglamentación de planes de ordenamiento del recurso hídrico (PORH) adoptados a 31/12/2019:</t>
  </si>
  <si>
    <t>Número total de cuerpos de agua con reglamentación del uso de las aguas a 31/12/2019:</t>
  </si>
  <si>
    <t>Número total de Programas de Uso Eficiente y Ahorro del Agua (PUEAA) aprobados por la Corporación a 31/12/2019:</t>
  </si>
  <si>
    <t>Número de áreas protegidas inscritas en el RUNAP a 31/12/2019 (número)</t>
  </si>
  <si>
    <t>Superficie de áreas protegidas inscritas en el RUNAP a 31/12/2019 (ha)</t>
  </si>
  <si>
    <t>Número total de áreas protegidas regionales declaradas, homologadas o recategorizadas, e inscritas en el RUNAP a 31/12/2023 (número)</t>
  </si>
  <si>
    <t>Superficie total de áreas protegidas regionales declaradas, homologadas o recategorizadas, inscritas en el RUNAP a 31/12/2023 (ha) (C+D)</t>
  </si>
  <si>
    <t>Superficie cubierta en el Plan de Ordenación Forestal adoptado a 31/12/2019 (ha)</t>
  </si>
  <si>
    <t>Superficie total del Plan de Ordenación Forestal a 31/12/2023 (ha)</t>
  </si>
  <si>
    <t>Número total de licencias ambientales vigentes y aprobadas por la Corporación a 31/12/2109:</t>
  </si>
  <si>
    <t>Número de usuarios de agua a 31/12/2019</t>
  </si>
  <si>
    <t>Número de concesiones de agua otorgadas a 31/12/2019</t>
  </si>
  <si>
    <t>Número de captaciones de agua otorgadas a 31/12/2019</t>
  </si>
  <si>
    <t>Número de usuarios de vertimientos de agua a 31/12/2019</t>
  </si>
  <si>
    <t>Número de permisos de vertimiento de agua otorgadas a 31/12/2019</t>
  </si>
  <si>
    <t>Número de puntos de vertimientos a 31/12/2019</t>
  </si>
  <si>
    <t>Número de usuarios de permisos de aprovechamiento forestal a 31/12/2019</t>
  </si>
  <si>
    <t>Número de permisos de aprovechamiento forestal vigentes a 31/12/2019</t>
  </si>
  <si>
    <t>Número de usuarios de permisos de emisiones atmosféricas a 31/12/2019</t>
  </si>
  <si>
    <t>Número de permisos de emisiones atmosféricas vigentes a 31/12/2019</t>
  </si>
  <si>
    <t>ANEXOS INFORME DE SEGUIMIENTO AL PLAN DE ACCIÓN 2020-2023</t>
  </si>
  <si>
    <t>Relacione aquí de acuerdo al plan de inversión del Plan de Acción  los montos de inversión previstos para cada programa o proyecto para los cuatro años. (incluye adiciones o modificaciones).</t>
  </si>
  <si>
    <t xml:space="preserve">(5-A) DESCRIPCIÓN DEL AVANCE </t>
  </si>
  <si>
    <t>Reporte el avance acumulado de la meta física que se obtenga desde la aprobación del Plan de Acción, incluyendo el periodo evaluado.  Ejemplo 100 Ha reforestadas (2020), más 140 Ha reforestadas (2021), para un acumulado de 240 Ha (2020+2021)</t>
  </si>
  <si>
    <t>ANEXO No. 2. PROTOCOLO O GUÍA DE DILIGENCIAMIENTO</t>
  </si>
  <si>
    <t>ÍTEM</t>
  </si>
  <si>
    <t>(1) ESTRUCTURA RENTÍSTICA</t>
  </si>
  <si>
    <t>Es el conjunto de elementos que rigen la clasificación, el ordenamiento y la presentación del Presupuesto.</t>
  </si>
  <si>
    <t>(2) CONCEPTO</t>
  </si>
  <si>
    <t>Cuentas que conforma el presupuesto de ingresos.</t>
  </si>
  <si>
    <t>(3) PROYECTADO PLAN FINANCIERO</t>
  </si>
  <si>
    <t xml:space="preserve">Indique el valor proyectado en el Plan Financiero del Plan de Acción y el cual es la base para la formulación del presupuesto de la vigencia de reporte. </t>
  </si>
  <si>
    <t>(4) ADICIÓN</t>
  </si>
  <si>
    <t>Indique las modificaciones positivas que se realizan al presupuesto de la Corporación, que buscan adecuarlo a nuevas condiciones que se presentan en la ejecución y que no fueron contempladas en la etapa de programación (Plan Financiero); este debe reflejarse tanto en el presupuesto de ingresos como en el gasto con el fin que haya un equilibrio presupuestal.</t>
  </si>
  <si>
    <t>(5) REDUCCIÓN</t>
  </si>
  <si>
    <t>Indique las modificaciones negativas que se realizan al presupuesto de la Corporación, que buscan adecuarlo a nuevas condiciones que se presentan en la ejecución y que afecta la etapa de programación (Plan Financiero); este debe reflejarse tanto en el presupuesto de ingresos como en el gasto con el fin que haya un equilibrio presupuestal.</t>
  </si>
  <si>
    <t>(6) APROPIACIÓN FINAL</t>
  </si>
  <si>
    <t>Es el resultado de la suma de lo programado en el Plan Financiero (3) más las adiciones (4) y menos las reducciones (5).</t>
  </si>
  <si>
    <t>(7) FUNCIONAMIENTO</t>
  </si>
  <si>
    <t>Indique los recursos que se asignan a la cuenta de Funcionamiento por cada una de las fuentes de financiación.</t>
  </si>
  <si>
    <t>(8) INVERSIÓN</t>
  </si>
  <si>
    <t>Indique los recursos que se asignan a la cuenta de Inversión por cada una de las fuentes de financiación.</t>
  </si>
  <si>
    <t>(9) FCA</t>
  </si>
  <si>
    <t>Indique los recursos que se asignan a la cuenta del Fondo de Compensación Ambiental -FCA, por cada una de las fuentes de financiación, atendiendo el artículo 24 de la Ley 344 de 1996, es decir el veinte por ciento (20%) de los recursos percibidos por las Corporaciones Autónomas Regionales, con excepción de las de Desarrollo Sostenible, por concepto de transferencias del sector eléctrico y el diez por ciento (10%) de las restantes rentas propias, con excepción del porcentaje ambiental de los gravámenes a la propiedad inmueble percibidos por ellas y de aquéllas que tengan como origen relaciones contractuales interadministrativas.</t>
  </si>
  <si>
    <t>(10) SERVICIO A LA DEUDA</t>
  </si>
  <si>
    <t>Indique los recursos que, se destina en la vigencia para disminuir el capital adeudado, e intereses, que se calculan sobre el capital adeudado. El servicio de la deuda de un período incluye a todas las obligaciones de un período determinado, es decir, que puede incluir a varios acreedores.</t>
  </si>
  <si>
    <t>(11) DERECHOS POR COBRAR</t>
  </si>
  <si>
    <t>Indique los recursos de los créditos a favor de la corporación y a los cuales realizará el proceso de cobro, estos pueden ser generados por la facturación por la prestación de un servicio, así mismo, se incluyen los valores que se giraran de otras entidades por contratos interinstitucionales, asignación de recursos para ejecución de proyectos, recursos asignados por la nación, los certificados por los entes territoriales por concepto de sobretasa o porcentaje ambiental, las certificaciones de las generadores de energía, por concepto de TSE, etc.</t>
  </si>
  <si>
    <t>(12) RECAUDO EFECTIVO</t>
  </si>
  <si>
    <t>Indique los recursos percibidos por la Corporación durante la vigencia de reporte</t>
  </si>
  <si>
    <t>(13) % DE RECAUDO</t>
  </si>
  <si>
    <t>Es la efectividad de la ejecución de los derechos por cobrar, es la división entre el recaudo efectivo (12) y los derechos por cobrar (11)</t>
  </si>
  <si>
    <t>(14) OBSERVACIONES</t>
  </si>
  <si>
    <t>Si es el caso, relacione lo que considere importante para la respectiva revisión y análisis que realizará DOAT-SINA.</t>
  </si>
  <si>
    <t>ANEXO No. 5.2. PROTOCOLO O GUÍA DE DILIGENCIAMIENTO</t>
  </si>
  <si>
    <t>Cuentas que conforma el presupuesto de los gastos.</t>
  </si>
  <si>
    <t>(3) RECURSOS PROPIOS</t>
  </si>
  <si>
    <t>Por cada cuenta que conforma el presupuesto de gastos por concepto de recursos propios indique cuanto se apropió (cuanto se programó en el presupuesto, este valor puede cambiar conforme a los ajustes realizados al plan financiero), comprometió (registro presupuestal conforme a lo apropiado, el valor de lo comprometido no debe superar lo apropiado), obligó (de lo comprometido, cuanto fueron la exigibilidades por la entrega de bienes y servicios) y pagó (cuanto de esas exigibilidades ya se giraron), en la vigencia del reporte.</t>
  </si>
  <si>
    <t>(4) RECURSOS NACIÓN</t>
  </si>
  <si>
    <t>Por cada cuenta que conforma el presupuesto de gastos por concepto de los recursos recibidos por el Presupuesto General de la Nación, indique cuanto se apropió (cuanto se programó en el presupuesto, este valor puede cambiar conforme a los ajustes realizados al plan financiero), comprometió (registro presupuestal conforme a lo apropiado, el valor de lo comprometido no debe superar lo apropiado), obligó (de lo comprometido, cuanto fueron la exigibilidades por la entrega de bienes y servicios) y pagó (cuanto de esas exigibilidades ya se giraron), en la vigencia del reporte.</t>
  </si>
  <si>
    <t>(5) RECURSOS FONDO DE COMPENSACIÓN AMBIENTAL</t>
  </si>
  <si>
    <t>Por cada cuenta que conforma el presupuesto de gastos por concepto de los recursos recibidos por el Fondo de Compensación Ambiental, indique cuanto se apropió (cuanto se programó en el presupuesto, este valor puede cambiar conforme a los ajustes realizados al plan financiero), comprometió (registro presupuestal conforme a lo apropiado, el valor de lo comprometido no debe superar lo apropiado), obligó (de lo comprometido, cuanto fueron la exigibilidades por la entrega de bienes y servicios) y pagó (cuanto de esas exigibilidades ya se giraron), en la vigencia del reporte.</t>
  </si>
  <si>
    <t>(6) RECURSOS DE REGALÍAS</t>
  </si>
  <si>
    <t>Por cada cuenta que conforma el presupuesto de gastos por concepto de los recursos recibidos por el Sistema General de Regalías, indique cuanto se apropió (cuanto se programó en el presupuesto, este valor puede cambiar conforme a los ajustes realizados al plan financiero), comprometió (registro presupuestal conforme a lo apropiado, el valor de lo comprometido no debe superar lo apropiado), obligó (de lo comprometido, cuanto fueron la exigibilidades por la entrega de bienes y servicios) y pagó (cuanto de esas exigibilidades ya se giraron), en la vigencia del reporte.</t>
  </si>
  <si>
    <t>(7) TOTAL RECURSOS</t>
  </si>
  <si>
    <t>Es la sumatoria del gasto realizado por recursos propios, Nación, Regalías y Fondo de Compensación Ambiental.</t>
  </si>
  <si>
    <t>(8) OBSERVACIONES</t>
  </si>
  <si>
    <t>3201 – Fortalecimiento del desempeño ambiental de los sectores productivos.</t>
  </si>
  <si>
    <t>3202 – Conservación de la biodiversidad y sus servicios ecosistémicos.</t>
  </si>
  <si>
    <t>3203 – Gestión integral del recurso hídrico.</t>
  </si>
  <si>
    <t>3204 – Gestión de la información y el conocimiento ambiental.</t>
  </si>
  <si>
    <t>3205 – Ordenamiento ambiental territorial.</t>
  </si>
  <si>
    <t>3206 – Gestión del cambio climático para un desarrollo bajo en carbono y resiliente al clima.</t>
  </si>
  <si>
    <t>3207 – Gestión integral de mares, costas y recursos acuáticos.</t>
  </si>
  <si>
    <t>3208 – Educación Ambiental.</t>
  </si>
  <si>
    <t>3299 – Fortalecimiento de la gestión y dirección del Sector Ambiente y Desarrollo Sostenible.</t>
  </si>
  <si>
    <t>No Aplica</t>
  </si>
  <si>
    <t>Carlos Santodomingo Vega</t>
  </si>
  <si>
    <t>Ofcina de Planeación</t>
  </si>
  <si>
    <t>Profesional Especializado</t>
  </si>
  <si>
    <t>csantodomingo@corpamag.gov.co</t>
  </si>
  <si>
    <t>2020-I</t>
  </si>
  <si>
    <t xml:space="preserve"> (57 - 5) 4380200 - 4380300</t>
  </si>
  <si>
    <t>PROGRAMA 1. EDUCACIÓN AMBIENTAL</t>
  </si>
  <si>
    <t>1.1 IMPLEMENTACIÓN DE LA POLÍTICA DE EDUCACIÓN AMBIENTAL</t>
  </si>
  <si>
    <t>1.1.1 Fortalecimiento a los comités técnicos municipales y departamental interinstitucionales de educación ambiental - CIDEA</t>
  </si>
  <si>
    <t>1.1.2  Asesorar y/o implementar los Proyectos Ambientales Escolares - PRAES de las instituciones educativas en el departamento del Magdalena</t>
  </si>
  <si>
    <t>1.1.3 Articulación interinstitucional para formulación e implementación de Proyectos Ciudadanos de Educación Ambiental - PROCEDA</t>
  </si>
  <si>
    <t>1.1.4 Brindar acompañamiento técnico a la formulación del Plan de Educación Ambiental Departamental.</t>
  </si>
  <si>
    <t>1.1.5 Fortalecer la educación ambiental y el desarrollo sostenible a través de las TICS</t>
  </si>
  <si>
    <t>1.2 IMPLEMENTACIÓN DE ESTRATEGIAS DE PARTICIPACIÓN Y CULTURA AMBIENTAL</t>
  </si>
  <si>
    <t>1.2.1 Implementación de dialogo de saberes con comunidades indígenas y afrodescendientes</t>
  </si>
  <si>
    <t>1.2.2 Sensibilizar y capacitar a las comunidades e instituciones en temáticas ambiental que promueven el mejoramiento de la cultura ambiental</t>
  </si>
  <si>
    <t>1.2.3 Identificación y fortalecimiento a Líderes ambientales</t>
  </si>
  <si>
    <t>1.2.4 Implementación de campañas de educación ambiental</t>
  </si>
  <si>
    <t>PROGRAMA 2. FORTALECIMIENTO DEL DESEMPEÑO AMBIENTAL DE LOS SECTORES PRODUCTIVOS</t>
  </si>
  <si>
    <t>2.1 FORTALECIMIENTO DEL PROGRAMA REGIONAL DE NEGOCIOS VERDES</t>
  </si>
  <si>
    <t>2.1.2 Fomentar los emprendimientos verdes e inclusivos dentro del territorio regional</t>
  </si>
  <si>
    <t xml:space="preserve">2.1.3 Implementar acciones de verificación de negocios verdes </t>
  </si>
  <si>
    <t>2.1.4 Implementación del Plan de marketing territorial</t>
  </si>
  <si>
    <t>2.2 IMPLEMENTACIÓN DE ESTRATEGIAS PARA LA SOSTENIBILIDAD AMBIENTAL DE LA CIÉNAGA GRANDE DE SANTA MARTA</t>
  </si>
  <si>
    <t>2.2.1 Apoyar en el Fortalecimiento de la capacidad productiva de las asociaciones de pescadores y agricultores en la CGSM</t>
  </si>
  <si>
    <t xml:space="preserve">2.2.2 Implementar proyectos productivos sostenibles </t>
  </si>
  <si>
    <t>2.3 IMPLEMENTACIÓN DE LA POLÍTICA AMBIENTAL PARA LA GESTIÓN INTEGRAL DE RESIDUOS O DESECHOS PELIGROSOS</t>
  </si>
  <si>
    <t>2.3.1 Actualizacion del plan de gestion integral de residuos peligrosos 2020-2030</t>
  </si>
  <si>
    <t>2.3.2 Implementación del plan de gestion integral de residuos peligrosos 2020-2030</t>
  </si>
  <si>
    <t>2.3.3 Brindar acompañamiento a los sectores productivos en la gestión de residuos Posconsumo</t>
  </si>
  <si>
    <t>2.3.4 Efectuar control y seguimiento a generadores y empresas gestoras RESPEL</t>
  </si>
  <si>
    <t>2.3.5 Efectuar control y seguimiento a los propietarios de equipos o desechos que consistan, contengan o estén contaminados con Bifenilos Policlorados (PCB).</t>
  </si>
  <si>
    <t xml:space="preserve">2.3.6 Fomentar la Economía Circular en la Agenda Departamental de Competitividad </t>
  </si>
  <si>
    <t>2.4 AUTORIDAD AMBIENTAL Y ADMINISTRACIÓN DE LOS RECURSOS NATURALES</t>
  </si>
  <si>
    <t>2.4.1 Gestión de los procesos sancionatorios</t>
  </si>
  <si>
    <t>2.4.2 Gestión de trámites ambientales</t>
  </si>
  <si>
    <t>2.4.3 Seguimiento a autorizaciones ambientales</t>
  </si>
  <si>
    <t>2.4.4. Seguimiento a los PSMV</t>
  </si>
  <si>
    <t>2.4.5. Seguimiento a los PUEAA</t>
  </si>
  <si>
    <t>2.4.6. Seguimiento a los PGIRS</t>
  </si>
  <si>
    <t>2.4.7 Implementación de alianzas interinstitucionales para el ejercicio de la autoridad ambiental</t>
  </si>
  <si>
    <t>2.5 GESTIÓN SOSTENIBLE DEL SUELO</t>
  </si>
  <si>
    <t>2.5.1 Implementación acciones de la Política para la gestión sostenible del suelo</t>
  </si>
  <si>
    <t>2.5.2 Implementar acciones de recuperación y/o rehabilitación de suelos degradados en áreas priorizadas del departamento del Magdalena</t>
  </si>
  <si>
    <t>2.6 GESTIÓN INTEGRAL DE LA CALIDAD DEL AIRE</t>
  </si>
  <si>
    <t xml:space="preserve">2.6.1 Operativizar el Sistema de Vigilancia de la Calidad del Aire - SVCA </t>
  </si>
  <si>
    <t>2.6.3 Implementar acciones para la disminución de los niveles de ruido en zonas criticas</t>
  </si>
  <si>
    <t>2.6.4 Evaluación de parámetros contaminantes de la calidad del aire, que inciden en la salud pública y los recursos naturales</t>
  </si>
  <si>
    <t>2.6.2 Automatización del Sistema de Vigilancia de la Calidad del Aire - SVCA</t>
  </si>
  <si>
    <t>PROGRAMA 3. CONSERVACIÓN DE LA BIODIVERSIDAD Y SUS SERVICIOS ECOSISTÉMICOS</t>
  </si>
  <si>
    <t>3.1 RESTAURACIÓN DE ECOSISTEMAS Y ÁREAS DEGRADADAS</t>
  </si>
  <si>
    <t>3.1.1 Restauración, protección y conservación de áreas estratégicas para la regulación hídrica</t>
  </si>
  <si>
    <t>3.1.2 Establecimiento y mantenimiento de árboles en el departamento</t>
  </si>
  <si>
    <t>3.2 RECUPERACIÓN Y PROTECCIÓN DE ESPECIES</t>
  </si>
  <si>
    <t>3.2.1 Atención, Valoración y Rehabilitacion de Fauna Silvestre continental y marina</t>
  </si>
  <si>
    <t>3.2.2 Implementar acciones para fortalecimiento del Centro de Atención y Valoración de Fauna Silvestre y el Centro de Atención, Valoración y Rehabilitación de la fauna silvestre marina del Magdalena- CAVR</t>
  </si>
  <si>
    <t>3.2.3 Apoyar la implementación de viveros forestales regionales</t>
  </si>
  <si>
    <t xml:space="preserve">3.2.4 Implementación de medidas de conservación y de manejo a especies amenazadas </t>
  </si>
  <si>
    <t>3.2.5 Implementación de medidas de prevención, control y de manejo a especies invasoras</t>
  </si>
  <si>
    <t>3.3 RECUPERACIÓN, MANTENIMIENTO Y CONSERVACIÓN DE LA CIÉNAGA GRANDE DE SANTA MARTA - CGSM</t>
  </si>
  <si>
    <t xml:space="preserve">3.3.1 Recuperación, conservación y mantenimiento de los caños de la Ciénaga Grande de Santa Marta </t>
  </si>
  <si>
    <t xml:space="preserve">3.3.2 Monitoreo de las condiciones ambientales de la Ciénaga Grande de Santa Marta </t>
  </si>
  <si>
    <t>3.4 ÁREAS PROTEGIDAS Y OTRAS ESTRATEGIAS COMPLEMENTARIAS PARA LA CONSERVACIÓN</t>
  </si>
  <si>
    <t>3.4.1 Implementación de acciones priorizadas en el marco del sistema de áreas protegidas y otras estrategias complementarias para la conservación</t>
  </si>
  <si>
    <t>3.4.2. Implementación de acciones de los Planes de Manejo de las áreas protegidas Regionales</t>
  </si>
  <si>
    <t>3.4.3. Formular el Plan de Manejo del área protegida Distrito Regional de Manejo Integrado Complejo Cenagoso Zapatosa.</t>
  </si>
  <si>
    <t>3.4.4. Formular el Portafolio de áreas prioritarias para la conservación y compensación en la jurisdicción de CORPAMAG</t>
  </si>
  <si>
    <t>PROGRAMA 4. GESTIÓN INTEGRAL DEL RECURSO HIDRICO</t>
  </si>
  <si>
    <t>4.1 PLANIFICACIÓN Y MANEJO DEL RECURSO HÍDRICO</t>
  </si>
  <si>
    <t>4.1.2 Formular Planes de Ordenación y Manejo de Cuencas - POMCA en el departamento</t>
  </si>
  <si>
    <t>4.1.3 Formular Planes de Manejo de Acuíferos - PMA</t>
  </si>
  <si>
    <t>4.1.4 Implementar Planes Operativos de los POMCA adoptados en el departamento</t>
  </si>
  <si>
    <t>4.2 REGULACIÓN DEL USO Y MANEJO DEL RECURSO HÍDRICO</t>
  </si>
  <si>
    <t xml:space="preserve">4.2.1 Control y seguimiento de aguas superficiales y vertimientos en las 14 cuencas con objetivos de calidad  </t>
  </si>
  <si>
    <t>4.2.2 Monitoreo de Control y seguimientos a los objetivos de calidad de aguas marinas.</t>
  </si>
  <si>
    <t>4.2.3 Actualizar censo de usuarios del recurso hidrico (Tasa Retributiva -TR y Tasa por Uso de Agua-TUA)</t>
  </si>
  <si>
    <t xml:space="preserve">4.2.4 Priorizar y reglamentar vertimientos en cuerpos de agua </t>
  </si>
  <si>
    <t>4.2.5 Reglamentar las corrientes priorizadas en el departamento</t>
  </si>
  <si>
    <t>4.2.6 Actualizar objetivos de calidad por tramos en cuerpos de agua priorizados</t>
  </si>
  <si>
    <t>4.2.7 Formulacion de los objetivos de calidad del rio Magdalena</t>
  </si>
  <si>
    <t>4.2.8 Fortalecimiento en el manejo  y disposicion de vertimientos a traves del acompañamiento a los diferentes sectores productivos del programa tasa retributiva</t>
  </si>
  <si>
    <t>4.2.9 Apoyo para la implementación de plantas de tratamiento de aguas residuales en el departamento del Magdalena</t>
  </si>
  <si>
    <t>4.2.10 Gestionar la implementación de un laboratorio de Calidad del Agua</t>
  </si>
  <si>
    <t>PROGRAMA 5. GESTIÓN DE LA INFORMACIÓN Y EL CONOCIMIENTO AMBIENTAL</t>
  </si>
  <si>
    <t>5.1 FORTALECIMIENTO DEL SISTEMA DE INFORMACIÓN AMBIENTAL REGIONAL (SIAR)</t>
  </si>
  <si>
    <t>5.1.1 Fortalecer la gestión de información ambiental de los recursos naturales</t>
  </si>
  <si>
    <t>5.1.2 Fortalecer Sistema de Información Geográfico y Geovisor</t>
  </si>
  <si>
    <t>5.1.3 Reporte de la información en el SIAC</t>
  </si>
  <si>
    <t>5.1.4 Actualizar línea base de información ambiental corporativo para reportar al Sistema de Información Ambiental de Colombia SIAC y a los demás sistemas de información del territorio</t>
  </si>
  <si>
    <t>PROGRAMA 6. ORDENAMIENTO AMBIENTAL TERRITORIAL</t>
  </si>
  <si>
    <t xml:space="preserve">6.1.2 Asesorar a los entes territoriales para la incorporación de las Determinantes y Asuntos ambientales en sus Instrumentos de Planificación Territorial </t>
  </si>
  <si>
    <t>6.2 FORMULACIÓN DE INSTRUMENTOS DE ORDENAMIENTO Y/O MANEJO AMBIENTAL</t>
  </si>
  <si>
    <t>6.1 INCORPORACIÓN DE LA DIMENSIÓN AMBIENTAL EN INSTRUMENTOS DE PLANIFICACIÓN DEL DEPARTAMENTO</t>
  </si>
  <si>
    <t>6.2.1 Formular el plan de manejo del manglar en la jurisdicción de CORPAMAG</t>
  </si>
  <si>
    <t>6.2.2 Formulación del Plan de Ordenación Forestal Parcial en el departamento del Magdalena</t>
  </si>
  <si>
    <t>6.2.3 Formular y/o actualizar Planes de Manejo Ecosistemas estratégicos (humedales y páramo)</t>
  </si>
  <si>
    <t>6.2.4 Elaborar estudio de estructura ecológica para el departamento del Magdalena</t>
  </si>
  <si>
    <t>6.2.5  Realizar estudio para el acotamiento de rondas hídricas en cuerpos de agua priorizados</t>
  </si>
  <si>
    <t>6.3 GENERACIÓN DE CONOCIMIENTO PARA LA PREVENCIÓN DEL RIESGO</t>
  </si>
  <si>
    <t>6.3.1 Elaborar estudios de amenaza, vulnerabilidad y riesgo en el departamento</t>
  </si>
  <si>
    <t>6.3.2 Implementar acciones en torno a la estrategia de corresponsabilidad y lineamientos para la prevención de incendios forestales.</t>
  </si>
  <si>
    <t>6.3.3 Transferir conocimiento a los entes territoriales sobre gestión ambiental, gestión del riesgo y cambio climático para la toma de decisiones en sus instrumentos de planificación y gestión ambiental en sus territorios.</t>
  </si>
  <si>
    <t>6.4 IMPLEMENTACIÓN DE ACCIONES PARA LA REDUCCIÓN DEL RIESGO</t>
  </si>
  <si>
    <t>6.4.1 Obras de recuperación de humedales y cuerpos de agua para la mitigación del riesgo</t>
  </si>
  <si>
    <t>6.4.2 Formular proyectos para la gestión del riesgo en el departamento del Magdalena</t>
  </si>
  <si>
    <t>PROGRAMA 7. GESTIÓN DEL CAMBIO CLIMÁTICO PARA UN DESARROLLO BAJO EN CARBONO Y RESILIENTE AL CLIMA</t>
  </si>
  <si>
    <t>7.1 IMPLEMENTACIÓN DE LINEAMIENTOS PARA EL CAMBIO CLIMÁTICO</t>
  </si>
  <si>
    <t>7.1.1 Implementar iniciativas de cambio climático en el marco del Plan Integral de Gestión del Cambio Climático Territorial Magdalena</t>
  </si>
  <si>
    <t>7.1.2 Implementar piloto sobre metodología de Evaluación de Daños y Análisis de Necesidades Ambientales - EDANA</t>
  </si>
  <si>
    <t>7.1.3 Implementar iniciativa piloto de carbono azul para el uso sostenible de los manglares como medida de mitigación de Gases Efecto Invernadero - GEI</t>
  </si>
  <si>
    <t>7.2 IMPLEMENTACIÓN DE ESTRATEGIAS PARA ADAPTACIÓN AL CAMBIO CLIMÁTICO</t>
  </si>
  <si>
    <t>7.2.1 Implementar estufas eficientes para cocción con leña y huertos leñeros</t>
  </si>
  <si>
    <t>7.2.2 Implementar sistemas Agroforestales y/o Silvopastoriles en áreas priorizadas.</t>
  </si>
  <si>
    <t xml:space="preserve">PROGRAMA 8. GESTIÓN INTEGRAL DE MARES, COSTAS Y RECURSOS ACUÁTICOS  </t>
  </si>
  <si>
    <t xml:space="preserve">8.1 ORDENAMIENTO Y MANEJO INTEGRAL DEL TERRITORIO MARINO COSTERO </t>
  </si>
  <si>
    <t>8.1.1 Implementar acciones en los Planes de Ordenación y Manejo Integrado de Unidades Ambientales Costeras - POMIUAC.</t>
  </si>
  <si>
    <t>8.1.2 Implementar medidas de adaptación basadas en ecosistemas para mitigar la erosión costera.</t>
  </si>
  <si>
    <t>8.2 SOSTENIBILIDAD DE LOS SERVICIOS ECOSISTÉMICOS MARINOS Y COSTEROS</t>
  </si>
  <si>
    <t>8.2.1 Elaboración de estudios base para la zonificación y ordenación de pastos marinos en el departamento</t>
  </si>
  <si>
    <t xml:space="preserve">PROGRAMA 9. FORTALECIMIENTO DE LA GESTIÓN Y DIRECCIÓN DEL SECTOR AMBIENTE Y DESARROLLO SOSTENIBLE </t>
  </si>
  <si>
    <t>9.1 USO Y APROVECHAMIENTO DE LAS TECNOLOGÍAS DE LA INFORMACIÓN Y LAS COMUNICACIONES</t>
  </si>
  <si>
    <t xml:space="preserve">9.1.2 Implementación y fortalecimiento de los Sistemas de Información Administrativos y de Gestión Ambiental </t>
  </si>
  <si>
    <t xml:space="preserve">9.1.3 Implementación de lineamientos para la Seguridad y Privacidad de la información </t>
  </si>
  <si>
    <t>9.1.4 Implementación de Servicios Ciudadanos Digitales</t>
  </si>
  <si>
    <t xml:space="preserve">9.2 FORTALECIMIENTO DE LA GESTIÓN INSTITUCIONAL </t>
  </si>
  <si>
    <t xml:space="preserve">9.2.1 Generación de valor público a través del fortalecimiento del Sistema de Gestión </t>
  </si>
  <si>
    <t>9.2.2 Diagnostico para la implementación del Sistema de Gestión Ambiental bajo la Norma ISO 14001</t>
  </si>
  <si>
    <t>9.2.3 Acreditación del Componente de Calidad del Aire del Laboratorio Ambiental a través de la Norma ISO 17025</t>
  </si>
  <si>
    <t>9.2.4 Formulación e implementación del Plan Anticorrupción</t>
  </si>
  <si>
    <t xml:space="preserve">9.2.5 Cumplimiento Índice de Evaluación del Desempeño Institucional-IEDI de las CAR </t>
  </si>
  <si>
    <t>9.2.6 Fortalecimiento de la estructura física, tecnológica y modernización institucional</t>
  </si>
  <si>
    <t xml:space="preserve">9.3 GESTIÓN DE LAS COMUNICACIONALES </t>
  </si>
  <si>
    <t>9.3.1 Elaborar e implementar Plan de comunicaciones y Plan de medios</t>
  </si>
  <si>
    <t xml:space="preserve">9.3.2 Construcción y divulgación de herramientas comunicacionales que contribuyan a la difusión de la gestión </t>
  </si>
  <si>
    <t>9.3.3 Desarrollo y puesta en marcha de estrategias de promoción para la difusión de mensajes de conservación y protección ambiental</t>
  </si>
  <si>
    <t>9.3.4 Implementación de acciones con publicos objetivos para fortalecer el conocimiento ambiental y sobre las funciones de la Corporación a través de estrategias comunicacionales</t>
  </si>
  <si>
    <t>9.4 GESTIÓN DEL TALENTO HUMANO</t>
  </si>
  <si>
    <t>9.4.1 Formulación y ejecución del Plan de previsión de los recursos humanos</t>
  </si>
  <si>
    <t>9.4.2 Formulación y ejecución del Plan estratégico de Talento Humano</t>
  </si>
  <si>
    <t>9.4.3 Formulación y ejecución del Plan anual de vacantes</t>
  </si>
  <si>
    <t>9.4.4 Formulación y ejecución del Plan anual de capacitaciones</t>
  </si>
  <si>
    <t>9.4.5 Formulación y ejecución del Plan de Bienestar Social Laboral</t>
  </si>
  <si>
    <t>9.4.6 Formulación y ejecución del Plan de trabajo anual de seguridad y salud en el trabajo</t>
  </si>
  <si>
    <t>9.4.7 Diseño e implementación del Plan de gestión del conocimiento e innovación</t>
  </si>
  <si>
    <t>9.4.8 Implementación del código de integridad</t>
  </si>
  <si>
    <t>Número CIDEA fortalecidos</t>
  </si>
  <si>
    <t>Número PRAE asesorados y/ o apoyados</t>
  </si>
  <si>
    <t>Número PROCEDA implementados y/o asesorados</t>
  </si>
  <si>
    <t>Número Entes territoriales asesorados</t>
  </si>
  <si>
    <t>Número Acciones implementadas</t>
  </si>
  <si>
    <t xml:space="preserve">Número Personas capacitadas </t>
  </si>
  <si>
    <t>Número Lideres ambientales identificados y fortalecidos</t>
  </si>
  <si>
    <t>Número Campañas implementadas</t>
  </si>
  <si>
    <t>Número Negocios verdes verificados</t>
  </si>
  <si>
    <t>Porcentaje Plan departamental de negocios verdes  implementado</t>
  </si>
  <si>
    <t xml:space="preserve">Número Plan departamental de negocios verdes formulado </t>
  </si>
  <si>
    <t>Porcentaje Plan de marketing implementado</t>
  </si>
  <si>
    <t>Número Transferencias metodológicas realizadas</t>
  </si>
  <si>
    <t>Número Alianzas estratégicas definidas</t>
  </si>
  <si>
    <t>Porcentaje Ventanilla de negocios verdes reestructurada</t>
  </si>
  <si>
    <t>Número Sectores productivos con acompañamiento anual</t>
  </si>
  <si>
    <t>Número Participación Agenda Departamental Economía Circular</t>
  </si>
  <si>
    <t>Porcentaje Control y seguimiento realizado a generadores de RESPEL</t>
  </si>
  <si>
    <t>Porcentaje Documento implementado</t>
  </si>
  <si>
    <t>Porcentaje Documento elaborado</t>
  </si>
  <si>
    <t>Porcentaje Control y seguimiento realizado a generadores de PCB</t>
  </si>
  <si>
    <t>PorcentajePlanes de Saneamiento y Manejo de Vertimientos (PSMV) con seguimiento</t>
  </si>
  <si>
    <t>Porcentaje Tiempo promedio de trámite para la resolución de autorizaciones ambientales otorgadas por la corporación</t>
  </si>
  <si>
    <t>Porcentaje Autorizaciones ambientales con seguimiento</t>
  </si>
  <si>
    <t>Porcentaje Programas de Uso Eficiente y Ahorro del Agua (PUEAA) con seguimiento</t>
  </si>
  <si>
    <t>Porcentaje Planes de Gestión Integral de Residuos Sólidos (PGIRS) con seguimiento</t>
  </si>
  <si>
    <t>Número Alianzas implementadas</t>
  </si>
  <si>
    <t>Número Redes y estaciones de monitoreo en operación</t>
  </si>
  <si>
    <t>Porcentaje Sistema de Vigilancia de la Calidad del Aire Automatizado</t>
  </si>
  <si>
    <t>Número Operativos de Control y seguimiento a niveles de ruido</t>
  </si>
  <si>
    <t>Porcentaje Puntos de monitoreo del Sistemas de Vigilancia y Calidad del Aire con cumplimiento normativo</t>
  </si>
  <si>
    <t xml:space="preserve">Número Árboles sembrados  </t>
  </si>
  <si>
    <t xml:space="preserve">Hectáreas Áreas de ecosistemas en restauración, rehabilitación y reforestación </t>
  </si>
  <si>
    <t>Número Viveros forestales regionales apoyados</t>
  </si>
  <si>
    <t xml:space="preserve">Porcentaje Especies amenazadas con medidas de conservación y manejo </t>
  </si>
  <si>
    <t xml:space="preserve">Porcentaje Especies invasoras con medidas de prevención, control y manejo </t>
  </si>
  <si>
    <t>Porcentaje Atención y valoración de la fauna recibida</t>
  </si>
  <si>
    <t>Número Acciones realizadas</t>
  </si>
  <si>
    <t>Número Monitoreos anuales realizados</t>
  </si>
  <si>
    <t>Número Plan de Manejo formulado</t>
  </si>
  <si>
    <t>Número Documento elaborado</t>
  </si>
  <si>
    <t xml:space="preserve">Número Cuerpos de agua priorizados para planes de ordenamiento del recurso hídrico (PORH)  </t>
  </si>
  <si>
    <t xml:space="preserve">Número Cuerpos de agua con planes de ordenamiento del recurso hídrico (PORH) adoptados </t>
  </si>
  <si>
    <t xml:space="preserve">Porcentaje Formulación y/o ajuste de los Planes de Ordenación y Manejo de Cuencas (POMCAS), Planes de Manejo de Acuíferos (PMA) y Planes de Manejo de Microcuencas (PMM) </t>
  </si>
  <si>
    <t xml:space="preserve">Porcentaje Planes de Ordenación y Manejo de Cuencas (POMCAS), Planes de Manejo de Acuíferos (PMA) y Planes de Manejo de Microcuencas (PMM) en ejecución </t>
  </si>
  <si>
    <t>4.1.5 Conformar plataforma colaborativa para la articulación de acciones público-privada alrededor de las cuencas hidrográficas</t>
  </si>
  <si>
    <t>Número Plataformas colaborativas conformadas</t>
  </si>
  <si>
    <t>Número Corrientes Monitoreadas anualmente</t>
  </si>
  <si>
    <t>Número Censo  actualizado de usuarios</t>
  </si>
  <si>
    <t>Número Corrientes reglamentadas</t>
  </si>
  <si>
    <t>Número Objetivos de calidad actualizados</t>
  </si>
  <si>
    <t>Número Objetivos de calidad formulados</t>
  </si>
  <si>
    <t>Número Proyecto formulado</t>
  </si>
  <si>
    <t>Número Obras de saneamiento hídrico asesorada</t>
  </si>
  <si>
    <t>Número Sectores productivos con acompañamiento técnico</t>
  </si>
  <si>
    <t xml:space="preserve">Porcentaje Cuerpos de agua con vertimientos reglamentados </t>
  </si>
  <si>
    <t>Número Cuerpos de agua con vertimientos priorizados</t>
  </si>
  <si>
    <t>Número Módulos SIAR implementados</t>
  </si>
  <si>
    <t>Porcentaje Línea Base de Información Ambiental Corporativa actualizada</t>
  </si>
  <si>
    <t>Porcentaje Sistema geográfico y geovisor fortalecido</t>
  </si>
  <si>
    <t>Porcentaje Actualización y reporte de la información en el SIAC</t>
  </si>
  <si>
    <t>Número Documento Determinantes ambientales adoptados</t>
  </si>
  <si>
    <t>Porcentaje Documento Determinantes ambientales actualizados</t>
  </si>
  <si>
    <t>Porcentaje Plan de Ordenación Forestal formulado</t>
  </si>
  <si>
    <t>Número Planes de Manejo de ecosistemas estratégicos formulados</t>
  </si>
  <si>
    <t>Número Plan de Manejo de manglar formulado</t>
  </si>
  <si>
    <t>Número Obras ejecutadas</t>
  </si>
  <si>
    <t>Número Proyectos formulados</t>
  </si>
  <si>
    <t>Número Metodología de Evaluación de Daños y Análisis de Necesidades Ambientales Implementada</t>
  </si>
  <si>
    <t>Número Iniciativas de carbono azul en implementación</t>
  </si>
  <si>
    <t>Número Estufas eficientes para cocción con leña y huertos leñeros implementadas</t>
  </si>
  <si>
    <t>Número Sistemas agroforestales implementados</t>
  </si>
  <si>
    <t>Porcentaje Estrategias implementadas</t>
  </si>
  <si>
    <t>Número Plan Formulado</t>
  </si>
  <si>
    <t>Porcentaje Plan Implementado</t>
  </si>
  <si>
    <t>Porcentaje Sistemas de información implementados y fortalecidos</t>
  </si>
  <si>
    <t>Porcentaje Servicios Ciudadanos Digitales implementados</t>
  </si>
  <si>
    <t>Porcentaje Sistema de gestión fortalecido</t>
  </si>
  <si>
    <t xml:space="preserve">Número Diagnóstico realizado </t>
  </si>
  <si>
    <t>Número Acreditación a través de la Norma ISO 17025</t>
  </si>
  <si>
    <t>Porcentaje Plan formulado e implementado</t>
  </si>
  <si>
    <t>Porcentaje Cumplimiento del IEDI</t>
  </si>
  <si>
    <t>Porcentaje Estructura física y tecnológica fortalecida</t>
  </si>
  <si>
    <t>Número Estrategia formulada e implementada</t>
  </si>
  <si>
    <t>Porcentaje Plan de comunicaciones y Plan de medios formulado e implementado</t>
  </si>
  <si>
    <t>Porcentaje Código de integridad implementado</t>
  </si>
  <si>
    <t>INVERSION - PLAN DE ACCIÓN CORPORATIVO AMBIENTAL 2016-2019 - VIGENCIA 2020</t>
  </si>
  <si>
    <t>Número Diálogo de saberes implementados</t>
  </si>
  <si>
    <t>Número Proyectos implementados</t>
  </si>
  <si>
    <t>% avance de las Metas del Proyecto</t>
  </si>
  <si>
    <t>PASIVO VIGENCIAS EXPIRADAS -INVERSIÓN</t>
  </si>
  <si>
    <t>2020-II</t>
  </si>
  <si>
    <t>2021-I</t>
  </si>
  <si>
    <t>2021-II</t>
  </si>
  <si>
    <t>2022-I</t>
  </si>
  <si>
    <t>2022-II</t>
  </si>
  <si>
    <t>2023-I</t>
  </si>
  <si>
    <t>2023-II</t>
  </si>
  <si>
    <t>2.10 Restauración hidráulica y ambiental de tributarios del sector occidental de la CGSM en el Departamento del Magdalena.</t>
  </si>
  <si>
    <t>2.11 Restauración del Caño Hondo como aporte a la recuperación del ecosistema de la CGSM en el Departamento del Magdalena.</t>
  </si>
  <si>
    <t>2.12 Restauración ambiental del caño Martinica como aporte a la recuperación del ecosistema de la  CGSM en el Departamento del Magdalena.</t>
  </si>
  <si>
    <t>Programa 1 EDUCACION AMBIENTAL</t>
  </si>
  <si>
    <t>Proyecto 1.1. Implementación de la política de educación ambiental</t>
  </si>
  <si>
    <t>Proyecto 1.2. Implementación de estrategias de participación y cultura ambiental</t>
  </si>
  <si>
    <t>Programa 2 FORTALECIMIENTO DEL DESEMPEÑO AMBIENTAL DE LOS SECTORES PRODUCTIVOS</t>
  </si>
  <si>
    <t>Proyecto 2.1. Fortalecimiento del programa regional de negocios verdes.</t>
  </si>
  <si>
    <t>Proyecto 2.2. Implementación de estrategias para la sostenibilidad ambiental de la Ciénaga Grande de Santa Marta.</t>
  </si>
  <si>
    <t>Proyecto 2.3 Implementación de la política ambiental para la gestión integral de residuos o desechos peligrosos.</t>
  </si>
  <si>
    <t>2.4 Autoridad ambiental y administración de los recursos naturales.</t>
  </si>
  <si>
    <t>2.6 Gestión integral de la calidad del aire.</t>
  </si>
  <si>
    <t>3.1 Restauración de ecosistemas y áreas degradadas.</t>
  </si>
  <si>
    <t>3.2 Recuperación y protección de especies.</t>
  </si>
  <si>
    <t>3.3 Recuperación, mantenimiento y conservación de la Ciénaga Grande de Santa Marta - CGSM.</t>
  </si>
  <si>
    <t>3.4 Áreas protegidas y otras estrategías complementarias para la conservación.</t>
  </si>
  <si>
    <t>4.1 Planificación y manejo del recurso hídrico.</t>
  </si>
  <si>
    <t>4.2 Regulación del uso y manejo del recurso hídrico.</t>
  </si>
  <si>
    <t>5.1 Fortalecimiento del sistema de información ambiental regional (SIAR).</t>
  </si>
  <si>
    <t>6.2 Formulación de instrumentos de ordenamiento y/o manejo ambiental.</t>
  </si>
  <si>
    <t xml:space="preserve">6.3 Generación de conocimiento para la prevención del riesgo. </t>
  </si>
  <si>
    <t xml:space="preserve">6.4 Implementación de acciones para la reducción del riesgo. </t>
  </si>
  <si>
    <t>PROGRAMA 7. GESTIÓN DEL CAMBIO CLIMATÍCO PARA UN DESARROLLO BAJO EN CARBONO Y RESILIENTE AL CLIMA</t>
  </si>
  <si>
    <t xml:space="preserve">7.2 Implementación de estrategias para adaptación al cambio climático. </t>
  </si>
  <si>
    <t>8.1 Ordenamiento y manejo integral del terriorio marino costero.</t>
  </si>
  <si>
    <t>9.1 Uso y aprovechamiento de las tecnologías de la información y las comunicaciones.</t>
  </si>
  <si>
    <t xml:space="preserve">9.2 Fortalecimiento de la gestión institucional. </t>
  </si>
  <si>
    <t>9.3 Gestión de las comunicacionales.</t>
  </si>
  <si>
    <t>9.4 Gestión del Talento Humano.</t>
  </si>
  <si>
    <t>6, 8, 12, 13, 14, 15.</t>
  </si>
  <si>
    <t>6, 12, 13, 14, 15.</t>
  </si>
  <si>
    <t>6, 14.</t>
  </si>
  <si>
    <t>13, 15.</t>
  </si>
  <si>
    <t>13, 14.</t>
  </si>
  <si>
    <t>6, 8, 12.</t>
  </si>
  <si>
    <t>SZH-2804</t>
  </si>
  <si>
    <t>Río Ariguani</t>
  </si>
  <si>
    <t>SAC1.11</t>
  </si>
  <si>
    <t>Santa Marta</t>
  </si>
  <si>
    <t>Procesos formales previos</t>
  </si>
  <si>
    <t>Corporación Autonoma Regional del Magdalena - CORPAMAG</t>
  </si>
  <si>
    <t>Oficina de Planeación</t>
  </si>
  <si>
    <t>Av Libertador N° 32-201</t>
  </si>
  <si>
    <t>Luis Sepulveda Diaz</t>
  </si>
  <si>
    <t>lsepulveda@corpamag.gov.co</t>
  </si>
  <si>
    <t>Subdirección de Gestión Ambiental</t>
  </si>
  <si>
    <t>Alfredo Martinez</t>
  </si>
  <si>
    <t>Subdirector</t>
  </si>
  <si>
    <t>amartinez@corpamag.gov.co</t>
  </si>
  <si>
    <t>Maria Danies Silva</t>
  </si>
  <si>
    <t>mdanies@corpamag.gov.co</t>
  </si>
  <si>
    <t>Genexy Troncoso Castro</t>
  </si>
  <si>
    <t>genexy.troncoso@corpamag.gov.co</t>
  </si>
  <si>
    <t>Oficina del Laboratorio Ambiental</t>
  </si>
  <si>
    <t xml:space="preserve">Jorge Hani </t>
  </si>
  <si>
    <t>jhani@corpamag.gov.co</t>
  </si>
  <si>
    <t>Hilka Camargo</t>
  </si>
  <si>
    <t>Profesional Universitario</t>
  </si>
  <si>
    <t>hcamargo@corpamag.gov.co</t>
  </si>
  <si>
    <t>Subdirección de educación Ambiental</t>
  </si>
  <si>
    <t>Salua Villegas</t>
  </si>
  <si>
    <t>svillegas@corpamag.gov.co</t>
  </si>
  <si>
    <t>ÁREAS PROTEGIDAS Y OTRAS ESTRATEGIAS COMPLEMENTARIAS PARA LA CONSERVACIÓN</t>
  </si>
  <si>
    <t>Año 0 (2019) (*)</t>
  </si>
  <si>
    <t>IMPLEMENTACIÓN DE LA POLÍTICA DE EDUCACIÓN AMBIENTAL</t>
  </si>
  <si>
    <t>IMPLEMENTACIÓN DE ESTRATEGIAS DE PARTICIPACIÓN Y CULTURA AMBIENTAL</t>
  </si>
  <si>
    <t xml:space="preserve">Asesorar a los entes territoriales para la incorporación de las Determinantes y Asuntos ambientales en sus Instrumentos de Planificación Territorial </t>
  </si>
  <si>
    <t>Transferir conocimiento a los entes territoriales sobre gestión ambiental, gestión del riesgo y cambio climático para la toma de decisiones en sus instrumentos de planificación y gestión ambiental en sus territorios.</t>
  </si>
  <si>
    <t>FORTALECIMIENTO DEL PROGRAMA REGIONAL DE NEGOCIOS VERDES</t>
  </si>
  <si>
    <t>Restructuración de la ventanilla y consolidación del Nodo de Negocios Verdes</t>
  </si>
  <si>
    <t>Fomentar los emprendimientos verdes e inclusivos dentro del territorio regional</t>
  </si>
  <si>
    <t>Implementar acciones de verificación de negocios verdes</t>
  </si>
  <si>
    <t>Implementación del Plan de marketing territorial</t>
  </si>
  <si>
    <t>Acuerdo de Consejo Directivo No. 14 del 28 de Mayo de 2020</t>
  </si>
  <si>
    <t>Realización de eventos de socialización y capacitación a los municipios y distritos en la inclusión del componente ambiental en los procesos de planificación y ordenamiento territorial, con énfasis en la incorporación de las determinantes ambientales para el ordenamiento territorial municipal</t>
  </si>
  <si>
    <t>Monitoreo de la calidad del aire en la zona de influencia de los puertos exportadores de carbón ubicados en la zona costera del departamento de Magdalena entre el distrito de Santa Marta y el municipio de Ciénaga.</t>
  </si>
  <si>
    <t>Fortalecer las mesas regionales de calidad del aire donde se establezca la articulación entre las diferentes
entidades relacionadas con la prevención y el control de la contaminación del aire.</t>
  </si>
  <si>
    <t>Participación en gestión ambiental urbana</t>
  </si>
  <si>
    <t>Autoridad Ambiental y Administración de los Recursos Naturales</t>
  </si>
  <si>
    <t>Gestión Integral de la Calidad del Aire</t>
  </si>
  <si>
    <t>Implementación de la Política Ambiental para la Gestión Integral de Residuos o Desechos Peligrosos</t>
  </si>
  <si>
    <t xml:space="preserve">Participación activa en el Comité Territorial de Salud Ambiental – COTSA, liderado por la Secretaría Departamental de Salud.
</t>
  </si>
  <si>
    <t>Implementar acciones en los Planes de Ordenación y Manejo Integrado de Unidades Ambientales Costeras - POMIUAC</t>
  </si>
  <si>
    <t>Implementar medidas de adaptación basadas en ecosistemas para mitigar la erosión costera</t>
  </si>
  <si>
    <t>Implementación de alianzas interinstitucionales para el ejercicio de la autoridad ambiental</t>
  </si>
  <si>
    <t xml:space="preserve"> Atención, Valoración y Rehabilitacion de Fauna Silvestre continental y marina</t>
  </si>
  <si>
    <t>Se participa en la Implementación de los Planes de Manejo de Unidades Ambientales Costeras: Unidad Ambiental Costera Vertiente Norte de la Sierra Nevada de Santa Marta (UAC VNSNSM) y Unidad Ambiental Costera Río Magdalena, complejo Canal del Dique-Sistema Lagunar de la Ciénaga Grande de Santa Marta</t>
  </si>
  <si>
    <t>Alianza entre Corpamag y la Estación de Guardacostas, con el objeto de fortalecer la protección y conservación de los recursos naturales renovables de los ecosistemas marinos y costeros, en el departamento del Magdalena</t>
  </si>
  <si>
    <t>Alianza entre Corpamag y el Acuario de el Rodadero, para acciones conjuntas de conservación, sensibilización y educación ambiental en la zona costera del departamento.</t>
  </si>
  <si>
    <t>Participación con el Ministerio de Ambiente y Desarrollo Sostenible y el Banco de Desarrollo- KfW, en el marco del proyecto de Cooperación con el Gobierno de Alemania denominado “Adaptación Basada en los Ecosistemas para la Protección contra la Erosión Costera en un Clima Cambiante”,</t>
  </si>
  <si>
    <t xml:space="preserve">Se efectua anualmente, convenio con el INVEMAR con el fin de aunar esfuerzos, recursos técnicos y económicos para realizar de manera coordinada acciones interinstitucionales en la zona costera del departamento del Magdalena, relacionadas con la calidad ambiental de la CGSM, el programa de monitoreo de la REDCAM y hacer seguimiento a las condiciones ambientales que sirvan de soporte técnico para atender diferentes tipos de emergencias ambientales </t>
  </si>
  <si>
    <t>Distrito Regional de Manejo Integrado – DRMI Complejo Cenagoso de Zapatosa</t>
  </si>
  <si>
    <t>Continental</t>
  </si>
  <si>
    <t>DRMI</t>
  </si>
  <si>
    <t>Declarado</t>
  </si>
  <si>
    <t>Acuerdo número 001 de 2019, por el cual se declara, reserva, delimita y alindera el área protegida denominada Distrito Regional de Manejo Integrado (DRMI) Complejo Cenagoso de Zapatosa CCZ en los municipios de Chimichagua, Tamalameque, Curumaní y Chiriguaná en el departamento del Cesar y El Banco en el departamento del Magdalena, en jurisdicción de la Corporación Autónoma Regional del Cesar (Corpocesar) y la Corporación Autónoma Regional del Magdalena (Corpamag)</t>
  </si>
  <si>
    <t>Distrito Regional de Manejo Integrado Complejo Cenagoso Zárate, Malibú, Veladero - DRMI CCZMV</t>
  </si>
  <si>
    <t>Resolución N° 1404 de 2018</t>
  </si>
  <si>
    <t>T C.A.S. Tiempo efectivo de duración del trámite de otorgamiento de una concesión de agua (número de días)</t>
  </si>
  <si>
    <t>6</t>
  </si>
  <si>
    <t>Red 1</t>
  </si>
  <si>
    <t xml:space="preserve">Pescaito </t>
  </si>
  <si>
    <t>Marina Santa Marta</t>
  </si>
  <si>
    <t>Aeropuerto</t>
  </si>
  <si>
    <t>Don Jaca</t>
  </si>
  <si>
    <t>Alcatraces</t>
  </si>
  <si>
    <t>Costa Verde</t>
  </si>
  <si>
    <t>Playitas</t>
  </si>
  <si>
    <t>Jolonura</t>
  </si>
  <si>
    <t>Cordobita</t>
  </si>
  <si>
    <t xml:space="preserve">11°14'59.6'' N                             74°12'24.8 W             </t>
  </si>
  <si>
    <t xml:space="preserve">11°14'25.1'' N                             74°13'00.1 W             </t>
  </si>
  <si>
    <t xml:space="preserve">11°07'16.3'' N                             74°13'53.3 W             </t>
  </si>
  <si>
    <t xml:space="preserve">11°05'54.7'' N                             74°13'07.6 W             </t>
  </si>
  <si>
    <t xml:space="preserve">11°05'08.9'' N                             74°13'02.8 W             </t>
  </si>
  <si>
    <t xml:space="preserve">11°01'19.0'' N                             74°14'47.0 W             </t>
  </si>
  <si>
    <t xml:space="preserve">11°02'49.3''N
74°13'53.9" W
</t>
  </si>
  <si>
    <t xml:space="preserve">11°02'46.9'' N
74°11'42.1 W             
</t>
  </si>
  <si>
    <t xml:space="preserve">11°01'26.9'' N  
74°12'11.8 W   
</t>
  </si>
  <si>
    <t>Cortes en el fluido electrico</t>
  </si>
  <si>
    <t>Daño en el equipo</t>
  </si>
  <si>
    <t>Brindar acompañamiento a los sectores productivos en la gestión de residuos Posconsumo</t>
  </si>
  <si>
    <t>Centro de Atención, Valoración y Rehabilitación de Fauna marina- CAV-R marino. Suscripción de alianza interinstitucional para atención y disposición final de animales marinos</t>
  </si>
  <si>
    <t>Marino</t>
  </si>
  <si>
    <t>Fauna</t>
  </si>
  <si>
    <t>Proyecto 3.1 RESTAURACIÓN DE ECOSISTEMAS Y ÁREAS DEGRADADAS, Actividad 3.1.1 Restauración, protección y conservación de áreas estratégicas para la regulación hídrica</t>
  </si>
  <si>
    <t xml:space="preserve">Se realizó el proceso de Incrispción en el RUNAP de 25.574 ha del Distrito Regional de Manejo Integrado (DRMI) Complejo Cenagoso de Zapatosa CCZ en jurisdicción de el departamento del Magdalena, </t>
  </si>
  <si>
    <t>Este IMG de GAU, esta inmerso en acciones de varios proyectos de inversión del PAI 2020-2023, y al ser una lista desplegable no es posible seleccionar mas de un IMG en el Anexo 1 Matriz de Gestión</t>
  </si>
  <si>
    <t xml:space="preserve">(5)
PORCENTAJE DE AVANCE 
FISICO %
(Periodo Evaluado)
((4/3)*100)
2020
</t>
  </si>
  <si>
    <t xml:space="preserve">(3)                                      
META FISICA ANUAL
(Según unidad de medida)
</t>
  </si>
  <si>
    <t>(4)
AVANCE DE LA META FISICA
(Según unidad de medida y Periodo Evaluado)</t>
  </si>
  <si>
    <t>(5-A) DESCRIPCIÓN DEL AVANCE 
(Se puede describir en texto lo que se desea aclarar del avance númerico respectivo)</t>
  </si>
  <si>
    <t>(4A)
AVANCE DEL REZAGO DE LA META
FISICA 
(Según unidad de medida y Periodo Evaluado)</t>
  </si>
  <si>
    <t>INVERSION - PAI REGALIAS 2020-2023</t>
  </si>
  <si>
    <t>CORPORACIÓN AUTÓNOMA REGIONAL DEL MAGDALENA - CORPAMAG</t>
  </si>
  <si>
    <t>RECURSOS VIGENCIA :  ENERO A JUNIO 2021</t>
  </si>
  <si>
    <t xml:space="preserve">Los ingresos son recursos monetarios recaudados en una vigencia fiscal por quienes corresponda administrarlos según la ley.
Se consideran ingresos las entradas de caja efectivas, en moneda nacional, que incrementan las disponibilidades para el gasto. </t>
  </si>
  <si>
    <t>Ingresos Recursos Propios</t>
  </si>
  <si>
    <t>Corte Constitucional, Sentencia C-423/1995.</t>
  </si>
  <si>
    <t>Sobretasa ambiental</t>
  </si>
  <si>
    <t>Corresponde a la sobretasa que fijen los municipios y distritos, entre el 1.5 por mil y el 2.5 por mil sobre el avalúo de los bienes que sirven de base para liquidar el impuesto predial. Igualmente en competencia de los grandes centros urbanos, los municipios, distritos o áreas metropolitanas cuya población urbana fuere igual o superior a un millón de habitantes (1.000.000) ejercerán dentro del perímetro urbano las mismas funciones atribuidas a las Corporaciones Autónomas Regionales, en lo que fuere aplicable al medio ambiente urbano.</t>
  </si>
  <si>
    <t>Ley 99 de 1993, art 44. inciso segundo. Art. 66</t>
  </si>
  <si>
    <t>Sobretasa ambiental Sector Urbano</t>
  </si>
  <si>
    <t>Corresponde a la sobretasa que fijen los municipios y distritos, entre el 1.5 por mil y el 2.5 por mil sobre el avalúo de los bienes ubicados dentro del perimetro urbano que sirven de base para liquidar el impuesto predial. Igualmente en competencia de los grandes centros urbanos, los municipios, distritos o áreas metropolitanas cuya población urbana fuere igual o superior a un millón de habitantes (1.000.000) ejercerán dentro del perímetro urbano las mismas funciones atribuidas a las Corporaciones Autónomas Regionales, en lo que fuere aplicable al medio ambiente urbano.</t>
  </si>
  <si>
    <t>Sobretasa ambiental Sector Urbano (vigencia actual)</t>
  </si>
  <si>
    <t>Sobretasa ambiental Sector Urbano (vigenciaanterior)</t>
  </si>
  <si>
    <t>Sobretasa ambiental Sector Urbano (Rendimientos Financieros)</t>
  </si>
  <si>
    <t>Sobretasa ambiental Sector Urbanojes  (Intereses por mora)</t>
  </si>
  <si>
    <t>Sobretasa ambiental Sector Urbano  (Recuperación de Cartera)</t>
  </si>
  <si>
    <t>Sobretasa ambiental Sector Urbano  (Cancelación de Reservas vigencia anterior)</t>
  </si>
  <si>
    <t>Sobretasa ambiental Sector Urbano (Mayores ingresos no aforeados de la vigencia Anterior)</t>
  </si>
  <si>
    <t>Sobretasa ambiental Sector Urbano  (Excedentes de apropiación de gastos vigencia anterior)</t>
  </si>
  <si>
    <t>Sobretasa ambiental Sector Urbano  (Saldos no Ejecutados de Contratos ó Convenios de vigencias anteriores)</t>
  </si>
  <si>
    <t>Sobretasa ambiental Sector Urbano  (Compromisos presupuestales cancelados vigencia anterior)</t>
  </si>
  <si>
    <t>Sobretasa ambiental Sector Urbano  (Reintegros de vigencias anteriores)</t>
  </si>
  <si>
    <t>Sobretasa ambiental Sector Rural</t>
  </si>
  <si>
    <t>Corresponde a la sobretasa que fijen los municipios y distritos, entre el 1.5 por mil y el 2.5 por mil sobre el avalúo de los bienes ubicados fuera del perimetro urbano que sirven de base para liquidar el impuesto predial. Igualmente en competencia de los grandes centros urbanos, los municipios, distritos o áreas metropolitanas cuya población urbana fuere igual o superior a un millón de habitantes (1.000.000) ejercerán dentro del perímetro urbano las mismas funciones atribuidas a las Corporaciones Autónomas Regionales, en lo que fuere aplicable al medio ambiente urbano.</t>
  </si>
  <si>
    <t>Sobretasa ambiental Sector Rural (vigencia actual)</t>
  </si>
  <si>
    <t>Sobretasa ambiental Sector Rural (vigencia anterior)</t>
  </si>
  <si>
    <t>Sobretasa ambiental Sector Rural (Rendimientos Financieros)</t>
  </si>
  <si>
    <t>Sobretasa ambiental Sector Ruraljes  (Intereses por mora)</t>
  </si>
  <si>
    <t>Sobretasa ambiental Sector Rural  (Recuperación de Cartera)</t>
  </si>
  <si>
    <t>Sobretasa ambiental Sector Rural  (Cancelación de Reservas vigencia anterior)</t>
  </si>
  <si>
    <t>Sobretasa ambiental Sector Rural (Mayores ingresos no aforeados de la vigencia Anterior)</t>
  </si>
  <si>
    <t>Sobretasa ambiental Sector Rural  (Excedentes de apropiación de gastos vigencia anterior)</t>
  </si>
  <si>
    <t>Sobretasa ambiental Sector Rural  (Saldos no Ejecutados de Contratos ó Convenios de vigencias anteriores)</t>
  </si>
  <si>
    <t>Sobretasa ambiental Sector Rural  (Compromisos presupuestales cancelados vigencia anterior)</t>
  </si>
  <si>
    <t>Sobretasa ambiental Sector Rural  (Reintegros de vigencias anteriores)</t>
  </si>
  <si>
    <t>Ingresos No tributarios</t>
  </si>
  <si>
    <t>Son los recursos por contribución del sector eléctrico a las que se refiere el artículo 45 de la Ley 99 de 1993. De acuerdo con este artículo, las empresas generadoras de energía hidroeléctrica cuya potencia nominal supera los 10.000 kilovatios, deben transferir el 6% de las ventas brutas de energia por generación propia de acuerdo con las distribuciones establecidas por la ley. En el caso de centrales térmicas el porcentaje de los recursos a transferir es del 4%. Los destinatarios de estos recursos son: las Corporaciones Autonómas Regionales o los Parques Nacionales Naturales que tengan jurisdicción en el área donde se encuentra localizada la cuenca hidrográfica y del área de influencia del proyecto o el área donde este ubicada la central térmica; y los municipios y distritos localizados de la cuenca que surte el embalse de las generadoras de energía hidroeléctrica o el municipio donde este ubicada la central térmica.</t>
  </si>
  <si>
    <t>Contribución sector eléctrico - Generadores de energía convencional</t>
  </si>
  <si>
    <t xml:space="preserve">Son los recursos por contribución del sector eléctrico a las que se refiere el artículo 45 de la Ley 99 de 1993. De acuerdo con este artículo, las empresas generadoras de energía hidroeléctrica cuya potencia nominal supera los 10.000 kilovatios, deben transferir el 6% de las ventas brutas de energia por generación propia de acuerdo con las distribuciones establecidas por la ley. En el caso de centrales térmicas el porcentaje de los recursos a transferir es del 4%. Los destinatarios de estos recursos son: las Corporaciones Autonómas Regionales o los Parques Nacionales Naturales que tengan jurisdicción en el área donde se encuentra localizada la cuenca hidrográfica y del área de influencia del proyecto o el área donde este ubicada la central térmica; y los municipios y distritos localizados de la cuenca que surte el embalse de las generadoras de energía hidroeléctrica o el municipio donde este ubicada la central térmica. </t>
  </si>
  <si>
    <t>Contribución sector eléctrico - Generadores de energía hidroelectrica</t>
  </si>
  <si>
    <t>Contribución sector eléctrico - Generadores de energía hidroelectrica (vigencia actual)</t>
  </si>
  <si>
    <t>Contribución sector eléctrico - Generadores de energía hidroelectrica (vigencia anterior)</t>
  </si>
  <si>
    <t>Contribución sector eléctrico - Generadores de energía hidroelectrica (Rendimientos Financieros)</t>
  </si>
  <si>
    <t>Contribución sector eléctrico - Generadores de energía hidroelectricajes  (Intereses por mora)</t>
  </si>
  <si>
    <t>Contribución sector eléctrico - Generadores de energía hidroelectrica  (Recuperación de Cartera)</t>
  </si>
  <si>
    <t>Contribución sector eléctrico - Generadores de energía hidroelectrica  (Cancelación de Reservas vigencia anterior)</t>
  </si>
  <si>
    <t>Contribución sector eléctrico - Generadores de energía hidroelectrica (Mayores ingresos no aforeados de la vigencia Anterior)</t>
  </si>
  <si>
    <t>Contribución sector eléctrico - Generadores de energía hidroelectrica  (Excedentes de apropiación de gastos vigencia anterior)</t>
  </si>
  <si>
    <t>Contribución sector eléctrico - Generadores de energía hidroelectrica  (Saldos no Ejecutados de Contratos ó Convenios de vigencias anteriores)</t>
  </si>
  <si>
    <t>Contribución sector eléctrico - Generadores de energía hidroelectrica  (Compromisos presupuestales cancelados vigencia anterior)</t>
  </si>
  <si>
    <t>Contribución sector eléctrico - Generadores de energía hidroelectrica  (Reintegros de vigencias anteriores)</t>
  </si>
  <si>
    <t>Contribución sector eléctrico - Generadores de energía termoelectrica</t>
  </si>
  <si>
    <t>Contribución sector eléctrico - Generadores de energía termoelectrica (vigencia actual)</t>
  </si>
  <si>
    <t>Contribución sector eléctrico - Generadores de energía termoelectrica (vigencia anterior)</t>
  </si>
  <si>
    <t>Contribución sector eléctrico - Generadores de energía termoelectrica (Rendimientos Financieros)</t>
  </si>
  <si>
    <t>Contribución sector eléctrico - Generadores de energía termoelectricajes  (Intereses por mora)</t>
  </si>
  <si>
    <t>Contribución sector eléctrico - Generadores de energía termoelectrica  (Recuperación de Cartera)</t>
  </si>
  <si>
    <t>Contribución sector eléctrico - Generadores de energía termoelectrica  (Cancelación de Reservas vigencia anterior)</t>
  </si>
  <si>
    <t>Contribución sector eléctrico - Generadores de energía termoelectrica (Mayores ingresos no aforeados de la vigencia Anterior)</t>
  </si>
  <si>
    <t>Contribución sector eléctrico - Generadores de energía termoelectrica  (Excedentes de apropiación de gastos vigencia anterior)</t>
  </si>
  <si>
    <t>Contribución sector eléctrico - Generadores de energía termoelectrica  (Saldos no Ejecutados de Contratos ó Convenios de vigencias anteriores)</t>
  </si>
  <si>
    <t>Contribución sector eléctrico - Generadores de energía termoelectrica  (Compromisos presupuestales cancelados vigencia anterior)</t>
  </si>
  <si>
    <t>Contribución sector eléctrico - Generadores de energía termoelectrica  (Reintegros de vigencias anteriores)</t>
  </si>
  <si>
    <t>Contribución sector eléctrico - Generadores de energía no convencional</t>
  </si>
  <si>
    <t>Son los recursos que provienen como contribución de las empresas que producen energía a partir de fuentes no convencionales a las que se refiere la Ley 1715 de 2014, cuyas plantas con potencia nominal instalada total supere los 10.000 kilovatios, deben  cancelar una transferencia equivalente al 1% de las ventas brutas de energía por generación propia de acuerdo con la tarifa que para ventas en bloque señale la Comisión de Regulación de Energía y Gas (CREG).</t>
  </si>
  <si>
    <t>Ley 1955 de 2019, art. 289</t>
  </si>
  <si>
    <t>Contribución sector eléctrico - Generadores de energía no convencional (vigencia actual)</t>
  </si>
  <si>
    <t>Contribución sector eléctrico - Generadores de energía no convencional (vigencia anterior)</t>
  </si>
  <si>
    <t>Contribución sector eléctrico - Generadores de energía no convencional (Rendimientos Financieros)</t>
  </si>
  <si>
    <t>Contribución sector eléctrico - Generadores de energía no convencionaljes  (Intereses por mora)</t>
  </si>
  <si>
    <t>Contribución sector eléctrico - Generadores de energía no convencional  (Recuperación de Cartera)</t>
  </si>
  <si>
    <t>Contribución sector eléctrico - Generadores de energía no convencional  (Cancelación de Reservas vigencia anterior)</t>
  </si>
  <si>
    <t>Contribución sector eléctrico - Generadores de energía no convencional (Mayores ingresos no aforeados de la vigencia Anterior)</t>
  </si>
  <si>
    <t>Contribución sector eléctrico - Generadores de energía no convencional  (Excedentes de apropiación de gastos vigencia anterior)</t>
  </si>
  <si>
    <t>Contribución sector eléctrico - Generadores de energía no convencional  (Saldos no Ejecutados de Contratos ó Convenios de vigencias anteriores)</t>
  </si>
  <si>
    <t>Contribución sector eléctrico - Generadores de energía no convencional  (Compromisos presupuestales cancelados vigencia anterior)</t>
  </si>
  <si>
    <t>Contribución sector eléctrico - Generadores de energía no convencional  (Reintegros de vigencias anteriores)</t>
  </si>
  <si>
    <t xml:space="preserve">Son ingresos derivados de la prestación directa y efectiva de un servicio público individualizado y específico, adquirido de forma voluntaria por un tercero. Las tasas solo pueden ser fijadas por ley, y se transfiere la competencia para que, una vez fijadas, la entidad determine las tarifas correspondientes a través de un acto administrativo (Corte Constitucional, Sentencia C-837/2001). </t>
  </si>
  <si>
    <t>Corte Constitucional. Sentencia C-837/2001</t>
  </si>
  <si>
    <t>TASAS</t>
  </si>
  <si>
    <t>Tasa por el uso del agua (Rendimientos Financieros)</t>
  </si>
  <si>
    <t>Tasa por el uso del aguajes  (Intereses por mora)</t>
  </si>
  <si>
    <t>Tasa por el uso del agua  (Recuperación de Cartera)</t>
  </si>
  <si>
    <t>Tasa por el uso del agua  (Cancelación de Reservas vigencia anterior)</t>
  </si>
  <si>
    <t>Tasa por el uso del agua (Mayores ingresos no aforeados de la vigencia Anterior)</t>
  </si>
  <si>
    <t>Tasa por el uso del agua  (Excedentes de apropiación de gastos vigencia anterior)</t>
  </si>
  <si>
    <t>Tasa por el uso del agua  (Saldos no Ejecutados de Contratos ó Convenios de vigencias anteriores)</t>
  </si>
  <si>
    <t>Tasa por el uso del agua  (Compromisos presupuestales cancelados vigencia anterior)</t>
  </si>
  <si>
    <t>Tasa por el uso del agua  (Reintegros de vigencias anteriores)</t>
  </si>
  <si>
    <t>Es aquella que cobrará la autoridad ambiental competente a los usuarios por la utilización directa e indirecta del recurso hídrico como receptor de vertimientos puntuales directos o indirectos y sus consecuencias nocivas, originados en actividades antrópicas o propiciadas por el hombre y actividades económicas o de servicios, sean o no lucrativas.</t>
  </si>
  <si>
    <t>Decreto Único Reglamentario 1076 de 2015 Nivel Nacional. Capitulo 7.  Decreto 2667/2012. Art.7
Art. 66 Ley 99/1993</t>
  </si>
  <si>
    <t>Tasa retributiva (Rendimientos Financieros)</t>
  </si>
  <si>
    <t>Tasa retributivajes  (Intereses por mora)</t>
  </si>
  <si>
    <t>Tasa retributiva  (Recuperación de Cartera)</t>
  </si>
  <si>
    <t>Tasa retributiva  (Cancelación de Reservas vigencia anterior)</t>
  </si>
  <si>
    <t>Tasa retributiva (Mayores ingresos no aforeados de la vigencia Anterior)</t>
  </si>
  <si>
    <t>Tasa retributiva  (Excedentes de apropiación de gastos vigencia anterior)</t>
  </si>
  <si>
    <t>Tasa retributiva  (Saldos no Ejecutados de Contratos ó Convenios de vigencias anteriores)</t>
  </si>
  <si>
    <t>Tasa retributiva  (Compromisos presupuestales cancelados vigencia anterior)</t>
  </si>
  <si>
    <t>Tasa retributiva  (Reintegros de vigencias anteriores)</t>
  </si>
  <si>
    <t>Tasa de aprovechamiento forestal</t>
  </si>
  <si>
    <t>Tasa compensatoria, por el aprovechamiento forestal maderable en bosques naturales ubicados en terrenos de dominio publico y privado.</t>
  </si>
  <si>
    <t xml:space="preserve">Decreto 1390 /2018
Art. 2.2.9.12.1.3 Dec 1390/2018
Art. 66 Ley 99/1993   </t>
  </si>
  <si>
    <t>Tasa de aprovechamiento forestal (vigencia actual)</t>
  </si>
  <si>
    <t>Tasa de aprovechamiento forestal (vigencia anterior)</t>
  </si>
  <si>
    <t>Tasa de aprovechamiento forestal (Rendimientos Financieros)</t>
  </si>
  <si>
    <t>Tasa de aprovechamiento forestaljes  (Intereses por mora)</t>
  </si>
  <si>
    <t>Tasa de aprovechamiento forestal  (Recuperación de Cartera)</t>
  </si>
  <si>
    <t>Tasa de aprovechamiento forestal  (Cancelación de Reservas vigencia anterior)</t>
  </si>
  <si>
    <t>Tasa de aprovechamiento forestal (Mayores ingresos no aforeados de la vigencia Anterior)</t>
  </si>
  <si>
    <t>Tasa de aprovechamiento forestal  (Excedentes de apropiación de gastos vigencia anterior)</t>
  </si>
  <si>
    <t>Tasa de aprovechamiento forestal  (Saldos no Ejecutados de Contratos ó Convenios de vigencias anteriores)</t>
  </si>
  <si>
    <t>Tasa de aprovechamiento forestal  (Compromisos presupuestales cancelados vigencia anterior)</t>
  </si>
  <si>
    <t>Tasa de aprovechamiento forestal  (Reintegros de vigencias anteriores)</t>
  </si>
  <si>
    <t>Tasa compensatoria por caza de fauna silvestre</t>
  </si>
  <si>
    <t>La fauna silvestre nativa comprende aquellas especies, subespecies taxonómicas, razas o variedades de animales silvestres cuya área natural de dispersión geográfica se extiende al territorio nacional o aguas jurisdiccionales, o forma parte de los mismos, incluidas las especies o subespecies que migran temporalmente a ellos, y que no se encuentran en el país como producto voluntario o involuntario de la actividad humana.</t>
  </si>
  <si>
    <t xml:space="preserve">Decreto 1272 de 2016
Art. 2.2.9.12.1.3 Dec 1390/2018
Art. 66 Ley 99/1993   </t>
  </si>
  <si>
    <t>Tasa compensatoria por caza de fauna silvestre (vigencia actual)</t>
  </si>
  <si>
    <t>Tasa compensatoria por caza de fauna silvestre (vigencia anterior)</t>
  </si>
  <si>
    <t>Tasa compensatoria por caza de fauna silvestre (Rendimientos Financieros)</t>
  </si>
  <si>
    <t>Tasa compensatoria por caza de fauna silvestrejes  (Intereses por mora)</t>
  </si>
  <si>
    <t>Tasa compensatoria por caza de fauna silvestre  (Recuperación de Cartera)</t>
  </si>
  <si>
    <t>Tasa compensatoria por caza de fauna silvestre  (Cancelación de Reservas vigencia anterior)</t>
  </si>
  <si>
    <t>Tasa compensatoria por caza de fauna silvestre (Mayores ingresos no aforeados de la vigencia Anterior)</t>
  </si>
  <si>
    <t>Tasa compensatoria por caza de fauna silvestre  (Excedentes de apropiación de gastos vigencia anterior)</t>
  </si>
  <si>
    <t>Tasa compensatoria por caza de fauna silvestre  (Saldos no Ejecutados de Contratos ó Convenios de vigencias anteriores)</t>
  </si>
  <si>
    <t>Tasa compensatoria por caza de fauna silvestre  (Compromisos presupuestales cancelados vigencia anterior)</t>
  </si>
  <si>
    <t>Tasa compensatoria por caza de fauna silvestre  (Reintegros de vigencias anteriores)</t>
  </si>
  <si>
    <t>Ley 981 de 2005 modificada por Ley 1718 de 2014 y Ley 1753 de 2015
Art. 4 Ley 981/2005
Art. 13 Ley 768/2002</t>
  </si>
  <si>
    <t>cual es la base legal_preguntar</t>
  </si>
  <si>
    <t>Sobretasa ambiental - Peajes (Rendimientos Financieros)</t>
  </si>
  <si>
    <t>Sobretasa ambiental - Peajesjes  (Intereses por mora)</t>
  </si>
  <si>
    <t>Sobretasa ambiental - Peajes  (Recuperación de Cartera)</t>
  </si>
  <si>
    <t>Sobretasa ambiental - Peajes  (Cancelación de Reservas vigencia anterior)</t>
  </si>
  <si>
    <t>Sobretasa ambiental - Peajes (Mayores ingresos no aforeados de la vigencia Anterior)</t>
  </si>
  <si>
    <t>Sobretasa ambiental - Peajes  (Excedentes de apropiación de gastos vigencia anterior)</t>
  </si>
  <si>
    <t>Sobretasa ambiental - Peajes  (Saldos no Ejecutados de Contratos ó Convenios de vigencias anteriores)</t>
  </si>
  <si>
    <t>Sobretasa ambiental - Peajes  (Compromisos presupuestales cancelados vigencia anterior)</t>
  </si>
  <si>
    <t>Sobretasa ambiental - Peajes  (Reintegros de vigencias anteriores)</t>
  </si>
  <si>
    <t>Tasa Compensatoria por la utilización permanente de la reserva forestal protectora Bosque Oriental de Bogotá</t>
  </si>
  <si>
    <t>Esta Tasa compensatoria por la utilización permanente de la Reserva Forestal Protectora Bosque Oriental de Bogotá, de predios con edificaciones ubicados en la Zona de Recuperación Ambiental definida en la Resolución 463 de 2005, expedida por el Ministerio de Ambiente, Vivienda y Desarrollo Territorial, he, Ministerio de Ambiente y Desarrollo Sostenible, o la categoría de zonificación que haga sus veces.</t>
  </si>
  <si>
    <t>Decreto 1648 de 2016</t>
  </si>
  <si>
    <t>Tasa Compensatoria por la utilización permanente de la reserva forestal protectora Bosque Oriental de Bogotá (vigencia actual)</t>
  </si>
  <si>
    <t>Tasa Compensatoria por la utilización permanente de la reserva forestal protectora Bosque Oriental de Bogotá (vigencia anterior)</t>
  </si>
  <si>
    <t>Tasa Compensatoria por la utilización permanente de la reserva forestal protectora Bosque Oriental de Bogotá (Rendimientos Financieros)</t>
  </si>
  <si>
    <t>Tasa Compensatoria por la utilización permanente de la reserva forestal protectora Bosque Oriental de Bogotájes  (Intereses por mora)</t>
  </si>
  <si>
    <t>Tasa Compensatoria por la utilización permanente de la reserva forestal protectora Bosque Oriental de Bogotá  (Recuperación de Cartera)</t>
  </si>
  <si>
    <t>Tasa Compensatoria por la utilización permanente de la reserva forestal protectora Bosque Oriental de Bogotá  (Cancelación de Reservas vigencia anterior)</t>
  </si>
  <si>
    <t>Tasa Compensatoria por la utilización permanente de la reserva forestal protectora Bosque Oriental de Bogotá (Mayores ingresos no aforeados de la vigencia Anterior)</t>
  </si>
  <si>
    <t>Tasa Compensatoria por la utilización permanente de la reserva forestal protectora Bosque Oriental de Bogotá  (Excedentes de apropiación de gastos vigencia anterior)</t>
  </si>
  <si>
    <t>Tasa Compensatoria por la utilización permanente de la reserva forestal protectora Bosque Oriental de Bogotá  (Saldos no Ejecutados de Contratos ó Convenios de vigencias anteriores)</t>
  </si>
  <si>
    <t>Tasa Compensatoria por la utilización permanente de la reserva forestal protectora Bosque Oriental de Bogotá  (Compromisos presupuestales cancelados vigencia anterior)</t>
  </si>
  <si>
    <t>Tasa Compensatoria por la utilización permanente de la reserva forestal protectora Bosque Oriental de Bogotá  (Reintegros de vigencias anteriores)</t>
  </si>
  <si>
    <t>Otras tasas (Rendimientos Financieros)</t>
  </si>
  <si>
    <t>Otras tasasjes  (Intereses por mora)</t>
  </si>
  <si>
    <t>Otras tasas  (Recuperación de Cartera)</t>
  </si>
  <si>
    <t>Otras tasas  (Cancelación de Reservas vigencia anterior)</t>
  </si>
  <si>
    <t>Otras tasas (Mayores ingresos no aforeados de la vigencia Anterior)</t>
  </si>
  <si>
    <t>Otras tasas  (Excedentes de apropiación de gastos vigencia anterior)</t>
  </si>
  <si>
    <t>Otras tasas  (Saldos no Ejecutados de Contratos ó Convenios de vigencias anteriores)</t>
  </si>
  <si>
    <t>Otras tasas  (Compromisos presupuestales cancelados vigencia anterior)</t>
  </si>
  <si>
    <t>Otras tasas  (Reintegros de vigencias anteriores)</t>
  </si>
  <si>
    <t>DERECHOS ADMINISTRATIVOS</t>
  </si>
  <si>
    <t>Evaluación de licencias y trámites ambientales</t>
  </si>
  <si>
    <t>Recursos  recibidos  como  contraprestación,  por  el  estudio  que  adelanta  la  Autoridad  Nacional de Licencias Ambientales – ANLA y las Corporaciones Autonomas Ragionales, sobre las solicitudes presentadas por los usuarios para la obtención, modificación e integración de licencias ambientales, permisos, autorizaciones y demás instrumentos de control y manejo ambiental.
Esta cuenta aplica también para clasificar los ingresos a los que se refiere el numeral 11, artículo 46 de la ley 99 de 1993, propios de las Corporaciones Autónomas Regionales.</t>
  </si>
  <si>
    <t>Decreto Ley 3573 de 2011, art. 3; reglamentado por la Resolución 0324 
de 2015</t>
  </si>
  <si>
    <t>Evaluación de licencias y trámites ambientales (vigencia actual)</t>
  </si>
  <si>
    <t>Evaluación de licencias y trámites ambientales (vigencia anterior)</t>
  </si>
  <si>
    <t>Evaluación de licencias y trámites ambientales (Rendimientos Financieros)</t>
  </si>
  <si>
    <t>Evaluación de licencias y trámites ambientalesjes  (Intereses por mora)</t>
  </si>
  <si>
    <t>Evaluación de licencias y trámites ambientales  (Recuperación de Cartera)</t>
  </si>
  <si>
    <t>Evaluación de licencias y trámites ambientales  (Cancelación de Reservas vigencia anterior)</t>
  </si>
  <si>
    <t>Evaluación de licencias y trámites ambientales (Mayores ingresos no aforeados de la vigencia Anterior)</t>
  </si>
  <si>
    <t>Evaluación de licencias y trámites ambientales  (Excedentes de apropiación de gastos vigencia anterior)</t>
  </si>
  <si>
    <t>Evaluación de licencias y trámites ambientales  (Saldos no Ejecutados de Contratos ó Convenios de vigencias anteriores)</t>
  </si>
  <si>
    <t>Evaluación de licencias y trámites ambientales  (Compromisos presupuestales cancelados vigencia anterior)</t>
  </si>
  <si>
    <t>Evaluación de licencias y trámites ambientales  (Reintegros de vigencias anteriores)</t>
  </si>
  <si>
    <t>Seguimiento a licencias y trámites ambientales</t>
  </si>
  <si>
    <t>Recursos recibidos como contraprestación, por la revisión que realiza la Autoridad Nacional de Licencias Ambientales – ANLA  y las Corporaciones Autonomas Ragionales, sobre el cumplimiento de la normatividad ambiental vigente y de las obligaciones contenidas en las licencias ambientales, permisos, autorizaciones y demás instrumentos de control y manejo ambiental. Esta tasa comprende los costos asociados al seguimiento en las etapas de construcción, montaje, operación, mantenimiento, desmantelamiento, restauración final, abandono y terminación.
Esta cuenta aplica también para clasificar los ingresos a los que se refiere el numeral 11, artículo 46 de la ley 99 de 1993, propios de las Corporaciones Autónomas Regionales.</t>
  </si>
  <si>
    <t>Decreto Ley 3573 de 2011, art. 3; reglamentado por la Resolución 0324 de 2015</t>
  </si>
  <si>
    <t>Seguimiento a licencias y trámites ambientales (vigencia actual)</t>
  </si>
  <si>
    <t>Seguimiento a licencias y trámites ambientales (vigencia anterior)</t>
  </si>
  <si>
    <t>Seguimiento a licencias y trámites ambientales (Rendimientos Financieros)</t>
  </si>
  <si>
    <t>Seguimiento a licencias y trámites ambientalesjes  (Intereses por mora)</t>
  </si>
  <si>
    <t>Seguimiento a licencias y trámites ambientales  (Recuperación de Cartera)</t>
  </si>
  <si>
    <t>Seguimiento a licencias y trámites ambientales  (Cancelación de Reservas vigencia anterior)</t>
  </si>
  <si>
    <t>Seguimiento a licencias y trámites ambientales (Mayores ingresos no aforeados de la vigencia Anterior)</t>
  </si>
  <si>
    <t>Seguimiento a licencias y trámites ambientales  (Excedentes de apropiación de gastos vigencia anterior)</t>
  </si>
  <si>
    <t>Seguimiento a licencias y trámites ambientales  (Saldos no Ejecutados de Contratos ó Convenios de vigencias anteriores)</t>
  </si>
  <si>
    <t>Seguimiento a licencias y trámites ambientales  (Compromisos presupuestales cancelados vigencia anterior)</t>
  </si>
  <si>
    <t>Seguimiento a licencias y trámites ambientales  (Reintegros de vigencias anteriores)</t>
  </si>
  <si>
    <t>Salvo conducto unico Nacional</t>
  </si>
  <si>
    <t>El Salvoconducto Nacional para la movilización de especimenes de la diversidad biologica. Es el documento emitido por la autoridad ambiental competente para amparar el transporte de los especimenes de diversidad biologica en el territorio nacional.</t>
  </si>
  <si>
    <t>Resoluciones 438 de 2001; 619 de 202 y 1029 de 2001</t>
  </si>
  <si>
    <t>Salvo conducto unico Nacional (vigencia actual)</t>
  </si>
  <si>
    <t>Salvo conducto unico Nacional (vigencia anterior)</t>
  </si>
  <si>
    <t>Salvo conducto unico Nacional (Rendimientos Financieros)</t>
  </si>
  <si>
    <t>Salvo conducto unico Nacionaljes  (Intereses por mora)</t>
  </si>
  <si>
    <t>Salvo conducto unico Nacional  (Recuperación de Cartera)</t>
  </si>
  <si>
    <t>Salvo conducto unico Nacional  (Cancelación de Reservas vigencia anterior)</t>
  </si>
  <si>
    <t>Salvo conducto unico Nacional (Mayores ingresos no aforeados de la vigencia Anterior)</t>
  </si>
  <si>
    <t>Salvo conducto unico Nacional  (Excedentes de apropiación de gastos vigencia anterior)</t>
  </si>
  <si>
    <t>Salvo conducto unico Nacional  (Saldos no Ejecutados de Contratos ó Convenios de vigencias anteriores)</t>
  </si>
  <si>
    <t>Salvo conducto unico Nacional  (Compromisos presupuestales cancelados vigencia anterior)</t>
  </si>
  <si>
    <t>Salvo conducto unico Nacional  (Reintegros de vigencias anteriores)</t>
  </si>
  <si>
    <t>Otros derechos administrativos</t>
  </si>
  <si>
    <t>Otros derechos administrativos (vigencia actual)</t>
  </si>
  <si>
    <t>Otros derechos administrativos (vigencia anterior)</t>
  </si>
  <si>
    <t>Otros derechos administrativos (Rendimientos Financieros)</t>
  </si>
  <si>
    <t>Otros derechos administrativosjes  (Intereses por mora)</t>
  </si>
  <si>
    <t>Otros derechos administrativos  (Recuperación de Cartera)</t>
  </si>
  <si>
    <t>Otros derechos administrativos  (Cancelación de Reservas vigencia anterior)</t>
  </si>
  <si>
    <t>Otros derechos administrativos (Mayores ingresos no aforeados de la vigencia Anterior)</t>
  </si>
  <si>
    <t>Otros derechos administrativos  (Excedentes de apropiación de gastos vigencia anterior)</t>
  </si>
  <si>
    <t>Otros derechos administrativos  (Saldos no Ejecutados de Contratos ó Convenios de vigencias anteriores)</t>
  </si>
  <si>
    <t>Otros derechos administrativos  (Compromisos presupuestales cancelados vigencia anterior)</t>
  </si>
  <si>
    <t>Otros derechos administrativos  (Reintegros de vigencias anteriores)</t>
  </si>
  <si>
    <t>MULTAS, SANCIONES E INTERESES DE MORA</t>
  </si>
  <si>
    <t>Multas ambientales (Rendimientos Financieros)</t>
  </si>
  <si>
    <t>Multas ambientalesjes  (Intereses por mora)</t>
  </si>
  <si>
    <t>Multas ambientales  (Recuperación de Cartera)</t>
  </si>
  <si>
    <t>Multas ambientales  (Cancelación de Reservas vigencia anterior)</t>
  </si>
  <si>
    <t>Multas ambientales (Mayores ingresos no aforeados de la vigencia Anterior)</t>
  </si>
  <si>
    <t>Multas ambientales  (Excedentes de apropiación de gastos vigencia anterior)</t>
  </si>
  <si>
    <t>Multas ambientales  (Saldos no Ejecutados de Contratos ó Convenios de vigencias anteriores)</t>
  </si>
  <si>
    <t>Multas ambientales  (Compromisos presupuestales cancelados vigencia anterior)</t>
  </si>
  <si>
    <t>Multas ambientales  (Reintegros de vigencias anteriores)</t>
  </si>
  <si>
    <t xml:space="preserve">Derecho económico por el uso de cuencas hidrográficas </t>
  </si>
  <si>
    <t>PREGUNTAR SI APLICA Y DE QUE TRATA</t>
  </si>
  <si>
    <t>Derecho económico por el uso de cuencas hidrográficas  (vigencia actual)</t>
  </si>
  <si>
    <t>Derecho económico por el uso de cuencas hidrográficas  (vigencia anterior)</t>
  </si>
  <si>
    <t>Derecho económico por el uso de cuencas hidrográficas  (Rendimientos Financieros)</t>
  </si>
  <si>
    <t>Derecho económico por el uso de cuencas hidrográficas jes  (Intereses por mora)</t>
  </si>
  <si>
    <t>Derecho económico por el uso de cuencas hidrográficas   (Recuperación de Cartera)</t>
  </si>
  <si>
    <t>Derecho económico por el uso de cuencas hidrográficas   (Cancelación de Reservas vigencia anterior)</t>
  </si>
  <si>
    <t>Derecho económico por el uso de cuencas hidrográficas  (Mayores ingresos no aforeados de la vigencia Anterior)</t>
  </si>
  <si>
    <t>Derecho económico por el uso de cuencas hidrográficas   (Excedentes de apropiación de gastos vigencia anterior)</t>
  </si>
  <si>
    <t>Derecho económico por el uso de cuencas hidrográficas   (Saldos no Ejecutados de Contratos ó Convenios de vigencias anteriores)</t>
  </si>
  <si>
    <t>Derecho económico por el uso de cuencas hidrográficas   (Compromisos presupuestales cancelados vigencia anterior)</t>
  </si>
  <si>
    <t>Derecho económico por el uso de cuencas hidrográficas   (Reintegros de vigencias anteriores)</t>
  </si>
  <si>
    <t>VENTA DE BIENES Y SERVICIOS</t>
  </si>
  <si>
    <t>Venta de establecimientos de mercado</t>
  </si>
  <si>
    <t>Son los ingresos asociados a la comercialización y producción de productos relacionados con la agricultura, la horticultura, la silvicultura y los productos de explotación forestal. Incluye también la venta de animales o productos animales, y la venta de pescados o productos de la pesca.</t>
  </si>
  <si>
    <t>Agricultura, silvicultura y productos de la pesca (vigencia actual)</t>
  </si>
  <si>
    <t>Agricultura, silvicultura y productos de la pesca (vigencia anterior)</t>
  </si>
  <si>
    <t>Agricultura, silvicultura y productos de la pesca (Rendimientos Financieros)</t>
  </si>
  <si>
    <t>Agricultura, silvicultura y productos de la pescajes  (Intereses por mora)</t>
  </si>
  <si>
    <t>Agricultura, silvicultura y productos de la pesca  (Recuperación de Cartera)</t>
  </si>
  <si>
    <t>Agricultura, silvicultura y productos de la pesca  (Cancelación de Reservas vigencia anterior)</t>
  </si>
  <si>
    <t>Agricultura, silvicultura y productos de la pesca (Mayores ingresos no aforeados de la vigencia Anterior)</t>
  </si>
  <si>
    <t>Agricultura, silvicultura y productos de la pesca  (Excedentes de apropiación de gastos vigencia anterior)</t>
  </si>
  <si>
    <t>Agricultura, silvicultura y productos de la pesca  (Saldos no Ejecutados de Contratos ó Convenios de vigencias anteriores)</t>
  </si>
  <si>
    <t>Agricultura, silvicultura y productos de la pesca  (Compromisos presupuestales cancelados vigencia anterior)</t>
  </si>
  <si>
    <t>Agricultura, silvicultura y productos de la pesca  (Reintegros de vigencias anteriores)</t>
  </si>
  <si>
    <t>Venta de establecimientos de no mercado</t>
  </si>
  <si>
    <t>Son los ingresos asociados a la venta de productos relacionados con la agricultura, la horticultura, la silvicultura y los productos de explotación forestal. Incluye también la venta de animales o productos animales, y la venta de pescados o productos de la pesca.</t>
  </si>
  <si>
    <t>Productos metálicos, maquinaria y equipo (Rendimientos Financieros)</t>
  </si>
  <si>
    <t>Productos metálicos, maquinaria y equipojes  (Intereses por mora)</t>
  </si>
  <si>
    <t>Productos metálicos, maquinaria y equipo  (Recuperación de Cartera)</t>
  </si>
  <si>
    <t>Productos metálicos, maquinaria y equipo  (Cancelación de Reservas vigencia anterior)</t>
  </si>
  <si>
    <t>Productos metálicos, maquinaria y equipo (Mayores ingresos no aforeados de la vigencia Anterior)</t>
  </si>
  <si>
    <t>Productos metálicos, maquinaria y equipo  (Excedentes de apropiación de gastos vigencia anterior)</t>
  </si>
  <si>
    <t>Productos metálicos, maquinaria y equipo  (Saldos no Ejecutados de Contratos ó Convenios de vigencias anteriores)</t>
  </si>
  <si>
    <t>Productos metálicos, maquinaria y equipo  (Compromisos presupuestales cancelados vigencia anterior)</t>
  </si>
  <si>
    <t>Productos metálicos, maquinaria y equipo  (Reintegros de vigencias anteriores)</t>
  </si>
  <si>
    <t>Servicios de alojamiento; servicios de suministro de comidas y bebidas; servicios de transporte; y servicios de distribución de electricidad, gas y agua</t>
  </si>
  <si>
    <t>Son los ingresos asociados a la venta de servicios de alojamiento; servicios de suministro de comidas y bebidas; servicios de transporte de pasajeros o de carga; servicios de mensajería y servicios de distribución de electricidad, gas y agua.</t>
  </si>
  <si>
    <t>Servicios de alojamiento; servicios de suministro de comidas y bebidas; servicios de transporte; y servicios de distribución de electricidad, gas y agua (vigencia actual)</t>
  </si>
  <si>
    <t>Servicios de alojamiento; servicios de suministro de comidas y bebidas; servicios de transporte; y servicios de distribución de electricidad, gas y agua (vigencia anterior)</t>
  </si>
  <si>
    <t>Servicios de alojamiento; servicios de suministro de comidas y bebidas; servicios de transporte; y servicios de distribución de electricidad, gas y agua (Rendimientos Financieros)</t>
  </si>
  <si>
    <t>Servicios de alojamiento; servicios de suministro de comidas y bebidas; servicios de transporte; y servicios de distribución de electricidad, gas y aguajes  (Intereses por mora)</t>
  </si>
  <si>
    <t>Servicios de alojamiento; servicios de suministro de comidas y bebidas; servicios de transporte; y servicios de distribución de electricidad, gas y agua  (Recuperación de Cartera)</t>
  </si>
  <si>
    <t>Servicios de alojamiento; servicios de suministro de comidas y bebidas; servicios de transporte; y servicios de distribución de electricidad, gas y agua  (Cancelación de Reservas vigencia anterior)</t>
  </si>
  <si>
    <t>Servicios de alojamiento; servicios de suministro de comidas y bebidas; servicios de transporte; y servicios de distribución de electricidad, gas y agua (Mayores ingresos no aforeados de la vigencia Anterior)</t>
  </si>
  <si>
    <t>Servicios de alojamiento; servicios de suministro de comidas y bebidas; servicios de transporte; y servicios de distribución de electricidad, gas y agua  (Excedentes de apropiación de gastos vigencia anterior)</t>
  </si>
  <si>
    <t>Servicios de alojamiento; servicios de suministro de comidas y bebidas; servicios de transporte; y servicios de distribución de electricidad, gas y agua  (Saldos no Ejecutados de Contratos ó Convenios de vigencias anteriores)</t>
  </si>
  <si>
    <t>Servicios de alojamiento; servicios de suministro de comidas y bebidas; servicios de transporte; y servicios de distribución de electricidad, gas y agua  (Compromisos presupuestales cancelados vigencia anterior)</t>
  </si>
  <si>
    <t>Servicios de alojamiento; servicios de suministro de comidas y bebidas; servicios de transporte; y servicios de distribución de electricidad, gas y agua  (Reintegros de vigencias anteriores)</t>
  </si>
  <si>
    <t>Servicios financieros y servicios conexos, servicios inmobiliarios y servicios de leasing</t>
  </si>
  <si>
    <t>Son los ingresos asociados a la venta de servicios financieros, seguros, servicios de mantenimiento de activos financieros, servicios inmobiliarios y arrendamientos.</t>
  </si>
  <si>
    <t>Servicios financieros y servicios conexos, servicios inmobiliarios y servicios de leasing (vigencia actual)</t>
  </si>
  <si>
    <t>Servicios financieros y servicios conexos, servicios inmobiliarios y servicios de leasing (vigencia anterior)</t>
  </si>
  <si>
    <t>Servicios financieros y servicios conexos, servicios inmobiliarios y servicios de leasing (Rendimientos Financieros)</t>
  </si>
  <si>
    <t>Servicios financieros y servicios conexos, servicios inmobiliarios y servicios de leasingjes  (Intereses por mora)</t>
  </si>
  <si>
    <t>Servicios financieros y servicios conexos, servicios inmobiliarios y servicios de leasing  (Recuperación de Cartera)</t>
  </si>
  <si>
    <t>Servicios financieros y servicios conexos, servicios inmobiliarios y servicios de leasing  (Cancelación de Reservas vigencia anterior)</t>
  </si>
  <si>
    <t>Servicios financieros y servicios conexos, servicios inmobiliarios y servicios de leasing (Mayores ingresos no aforeados de la vigencia Anterior)</t>
  </si>
  <si>
    <t>Servicios financieros y servicios conexos, servicios inmobiliarios y servicios de leasing  (Excedentes de apropiación de gastos vigencia anterior)</t>
  </si>
  <si>
    <t>Servicios financieros y servicios conexos, servicios inmobiliarios y servicios de leasing  (Saldos no Ejecutados de Contratos ó Convenios de vigencias anteriores)</t>
  </si>
  <si>
    <t>Servicios financieros y servicios conexos, servicios inmobiliarios y servicios de leasing  (Compromisos presupuestales cancelados vigencia anterior)</t>
  </si>
  <si>
    <t>Servicios financieros y servicios conexos, servicios inmobiliarios y servicios de leasing  (Reintegros de vigencias anteriores)</t>
  </si>
  <si>
    <t>Comprende a los ingresos por transacciones monetarias que realiza un tercero a una unidad ejecutora del Presupuesto General del Sector Público (PGSP) sin recibir de este último ningún bien, servicio o activo a cambio como contrapartida directa. Las transferencias por su naturaleza reducen el ingreso y las posibilidades de consumo del otorgante e incrementan el ingreso y las posibilidades de consumo del receptor (Fondo Monetario Internacional, 2014, pág. 47).</t>
  </si>
  <si>
    <t>Participaciones distintas del SGP</t>
  </si>
  <si>
    <t xml:space="preserve">Son las transferencias que realizan a las entidades territoriales por sus derechos de participación en los ingresos tributarios y no tributarios distintos del SGP.
Se consideran transferencias de participaciones en ingresos tributarios y no tributarios, todos los ingresos derivados de impuestos, contribuciones, multas y sanciones y derechos económicos por uso de recursos naturales, cuya administración mantiene la nación u otra entidad territorial, pero tiene la obligación legal realizar el giro de estos recursos (en su totalidad o un porcentaje) a las entidades territoriales.
</t>
  </si>
  <si>
    <t>Participación en impuestos</t>
  </si>
  <si>
    <t>Son las transferencias de recursos que reciben las entidades territoriales de otras entidades por su participación en los impuestos recaudados.</t>
  </si>
  <si>
    <t>Participación ambiental en el porcentaje de recaudo del impuesto predial</t>
  </si>
  <si>
    <t>Son las transferencias de recursos del porcentaje del total del recaudo por concepto del impuesto predial que realizan los municipios a las corporaciones autónomas regionales presentes en su jurisdicción, en los términos que establece el artículo 44 de la Ley 99 de 1993 y el Decreto 1339 de 1994 que reglamenta la Ley.</t>
  </si>
  <si>
    <t>Participación ambiental en el porcentaje de recaudo del impuesto predial (vigencia actual)</t>
  </si>
  <si>
    <t>Participación ambiental en el porcentaje de recaudo del impuesto predial (vigencia anterior)</t>
  </si>
  <si>
    <t>Participación ambiental en el porcentaje de recaudo del impuesto predial (Rendimientos Financieros)</t>
  </si>
  <si>
    <t>Participación ambiental en el porcentaje de recaudo del impuesto predial  (Intereses por mora)</t>
  </si>
  <si>
    <t>Participación ambiental en el porcentaje de recaudo del impuesto predial (Recuperación de Cartera)</t>
  </si>
  <si>
    <t>Participación ambiental en el porcentaje de recaudo del impuesto predial  (Cancelación de Reservas vigencia anterior)</t>
  </si>
  <si>
    <t>Participación ambiental en el porcentaje de recaudo del impuesto predial (Mayores ingresos no aforeados de la vigencia Anterior)</t>
  </si>
  <si>
    <t>Participación ambiental en el porcentaje de recaudo del impuesto predial  (Excedentes de apropiación de gastos vigencia anterior)</t>
  </si>
  <si>
    <t>Participación ambiental en el porcentaje de recaudo del impuesto predial  (Saldos no Ejecutados de Contratos ó Convenios de vigencias anteriores)</t>
  </si>
  <si>
    <t>Participación ambiental en el porcentaje de recaudo del impuesto predial  (Compromisos presupuestales cancelados vigencia anterior)</t>
  </si>
  <si>
    <t>Participación ambiental en el porcentaje de recaudo del impuesto predial  (Reintegros de vigencias anteriores)</t>
  </si>
  <si>
    <t>Participación en multas, sanciones e intereses de mora</t>
  </si>
  <si>
    <t>Son las transferencias de recursos que reciben las entidades del presupuesto general del sector público de otras entidades por su participación en las multas y sanciones recaudadas por la segunda entidad, incluyendo intereses moratorios.</t>
  </si>
  <si>
    <t>Participación de intereses de mora al porcentaje de recaudo del impuesto predial.</t>
  </si>
  <si>
    <t>Son las transferencias de recursos de los intereses recaudados por la mora en el pago de la sobretasa ambiental. De acuerdo con el artículo 2 del Decreto Reglamentario 1319 de 1994, los intereses que se causen por mora en el pago del IPU, también se causan para el pago y transferencia de la sobretasa ambiental.</t>
  </si>
  <si>
    <t>Participación de intereses de mora al porcentaje de recaudo del impuesto predial. (vigencia actual)</t>
  </si>
  <si>
    <t>Participación de intereses de mora al porcentaje de recaudo del impuesto predial. (vigencia anterior)</t>
  </si>
  <si>
    <t>Participación de intereses de mora al porcentaje de recaudo del impuesto predial. (Rendimientos Financieros)</t>
  </si>
  <si>
    <t>Participación de intereses de mora al porcentaje de recaudo del impuesto predial (Intereses por mora)</t>
  </si>
  <si>
    <t>Participación de intereses de mora al porcentaje de recaudo del impuesto predial.  (Recuperación de Cartera)</t>
  </si>
  <si>
    <t>Participación de intereses de mora al porcentaje de recaudo del impuesto predial.  (Cancelación de Reservas vigencia anterior)</t>
  </si>
  <si>
    <t>Participación de intereses de mora al porcentaje de recaudo del impuesto predial. (Mayores ingresos no aforeados de la vigencia Anterior)</t>
  </si>
  <si>
    <t>Participación de intereses de mora al porcentaje de recaudo del impuesto predial.  (Excedentes de apropiación de gastos vigencia anterior)</t>
  </si>
  <si>
    <t>Participación de intereses de mora al porcentaje de recaudo del impuesto predial.  (Saldos no Ejecutados de Contratos ó Convenios de vigencias anteriores)</t>
  </si>
  <si>
    <t>Participación de intereses de mora al porcentaje de recaudo del impuesto predial.  (Compromisos presupuestales cancelados vigencia anterior)</t>
  </si>
  <si>
    <t>Participación de intereses de mora al porcentaje de recaudo del impuesto predial.  (Reintegros de vigencias anteriores)</t>
  </si>
  <si>
    <t xml:space="preserve">Recursos que obtiene una entidad del presupuesto general del sector público provenientes del traslado de derecho y dominio parcial o total de activos con destino a la financiación del presupuesto (Ministerio de Hacienda y Crédito Público, 2011, p. 245). </t>
  </si>
  <si>
    <t>Disposición de edificaciones y estructuras (vigencia actual)</t>
  </si>
  <si>
    <t>Disposición de edificaciones y estructuras (vigencia anterior)</t>
  </si>
  <si>
    <t>Disposición de edificaciones y estructuras (Rendimientos Financieros)</t>
  </si>
  <si>
    <t>Disposición de edificaciones y estructuras (Intereses por mora)</t>
  </si>
  <si>
    <t>Disposición de edificaciones y estructuras  (Recuperación de Cartera)</t>
  </si>
  <si>
    <t>Disposición de edificaciones y estructuras  (Cancelación de Reservas vigencia anterior)</t>
  </si>
  <si>
    <t>Disposición de edificaciones y estructuras (Mayores ingresos no aforeados de la vigencia Anterior)</t>
  </si>
  <si>
    <t>Disposición de edificaciones y estructuras  (Excedentes de apropiación de gastos vigencia anterior)</t>
  </si>
  <si>
    <t>Disposición de edificaciones y estructuras  (Saldos no Ejecutados de Contratos ó Convenios de vigencias anteriores)</t>
  </si>
  <si>
    <t>Disposición de edificaciones y estructuras  (Compromisos presupuestales cancelados vigencia anterior)</t>
  </si>
  <si>
    <t>Disposición de edificaciones y estructuras  (Reintegros de vigencias anteriores)</t>
  </si>
  <si>
    <t>Disposición de maquinaria y equipo (vigencia actual)</t>
  </si>
  <si>
    <t>Disposición de maquinaria y equipo (vigencia anterior)</t>
  </si>
  <si>
    <t>Disposición de maquinaria y equipo (Rendimientos Financieros)</t>
  </si>
  <si>
    <t>Participación de intereses de mora al porcentaje de recaudo del impuesto predial  (Intereses por mora)</t>
  </si>
  <si>
    <t>Disposición de maquinaria y equipo  (Recuperación de Cartera)</t>
  </si>
  <si>
    <t>Disposición de maquinaria y equipo  (Cancelación de Reservas vigencia anterior)</t>
  </si>
  <si>
    <t>Disposición de maquinaria y equipo (Mayores ingresos no aforeados de la vigencia Anterior)</t>
  </si>
  <si>
    <t>Disposición de maquinaria y equipo  (Excedentes de apropiación de gastos vigencia anterior)</t>
  </si>
  <si>
    <t>Disposición de maquinaria y equipo  (Saldos no Ejecutados de Contratos ó Convenios de vigencias anteriores)</t>
  </si>
  <si>
    <t>Disposición de maquinaria y equipo  (Compromisos presupuestales cancelados vigencia anterior)</t>
  </si>
  <si>
    <t>Disposición de maquinaria y equipo  (Reintegros de vigencias anteriores)</t>
  </si>
  <si>
    <t>Disposición de recursos biológicos cultivados</t>
  </si>
  <si>
    <t>Ingresos por concepto de recursos biológicos  que generan productos de forma repetida, tanto animales como vegetales, cuyo crecimiento natural y regeneración se encuentra bajo el control de la entidad.</t>
  </si>
  <si>
    <t>Disposición de recursos biológicos cultivadosK339:K349 (vigencia actual)</t>
  </si>
  <si>
    <t>Disposición de recursos biológicos cultivados (Intereses por mora)</t>
  </si>
  <si>
    <t>Disposición de recursos biológicos cultivados (Rendimientos Financieros)</t>
  </si>
  <si>
    <t>Disposición de recursos biológicos cultivados  (Recuperación de Cartera)</t>
  </si>
  <si>
    <t>Disposición de recursos biológicos cultivados  (Cancelación de Reservas vigencia anterior)</t>
  </si>
  <si>
    <t>Disposición de recursos biológicos cultivados (Mayores ingresos no aforeados de la vigencia Anterior)</t>
  </si>
  <si>
    <t>Disposición de recursos biológicos cultivados  (Excedentes de apropiación de gastos vigencia anterior)</t>
  </si>
  <si>
    <t>Disposición de recursos biológicos cultivados  (Saldos no Ejecutados de Contratos ó Convenios de vigencias anteriores)</t>
  </si>
  <si>
    <t>Disposición de recursos biológicos cultivados  (Compromisos presupuestales cancelados vigencia anterior)</t>
  </si>
  <si>
    <t>Disposición de recursos biológicos cultivados  (Reintegros de vigencias anteriores)</t>
  </si>
  <si>
    <t>Disposición de productos de la propiedad intelectual (vigencia actual)</t>
  </si>
  <si>
    <t>Disposición de productos de la propiedad intelectual (vigencia anterior)</t>
  </si>
  <si>
    <t>Disposición de productos de la propiedad intelectual (Rendimientos Financieros)</t>
  </si>
  <si>
    <t>Disposición de productos de la propiedad intelectual  (Intereses por mora)</t>
  </si>
  <si>
    <t>Disposición de productos de la propiedad intelectual  (Recuperación de Cartera)</t>
  </si>
  <si>
    <t>Disposición de productos de la propiedad intelectual  (Cancelación de Reservas vigencia anterior)</t>
  </si>
  <si>
    <t>Disposición de productos de la propiedad intelectual (Mayores ingresos no aforeados de la vigencia Anterior)</t>
  </si>
  <si>
    <t>Disposición de productos de la propiedad intelectual  (Excedentes de apropiación de gastos vigencia anterior)</t>
  </si>
  <si>
    <t>Disposición de productos de la propiedad intelectual  (Saldos no Ejecutados de Contratos ó Convenios de vigencias anteriores)</t>
  </si>
  <si>
    <t>Disposición de productos de la propiedad intelectual  (Compromisos presupuestales cancelados vigencia anterior)</t>
  </si>
  <si>
    <t>Disposición de productos de la propiedad intelectual  (Reintegros de vigencias anteriores)</t>
  </si>
  <si>
    <t>Disposición de  tierras y terrenos (vigencia actual)</t>
  </si>
  <si>
    <t>Disposición de  tierras y terrenos (vigencia anterior)</t>
  </si>
  <si>
    <t>Disposición de  tierras y terrenos (Rendimientos Financieros)</t>
  </si>
  <si>
    <t>Disposición de  tierras y terrenos  (Intereses por mora)</t>
  </si>
  <si>
    <t>Disposición de  tierras y terrenos  (Recuperación de Cartera)</t>
  </si>
  <si>
    <t>Disposición de  tierras y terrenos  (Cancelación de Reservas vigencia anterior)</t>
  </si>
  <si>
    <t>Disposición de  tierras y terrenos (Mayores ingresos no aforeados de la vigencia Anterior)</t>
  </si>
  <si>
    <t>Disposición de  tierras y terrenos  (Excedentes de apropiación de gastos vigencia anterior)</t>
  </si>
  <si>
    <t>Disposición de  tierras y terrenos  (Saldos no Ejecutados de Contratos ó Convenios de vigencias anteriores)</t>
  </si>
  <si>
    <t>Disposición de  tierras y terrenos  (Compromisos presupuestales cancelados vigencia anterior)</t>
  </si>
  <si>
    <t>Disposición de  tierras y terrenos  (Reintegros de vigencias anteriores)</t>
  </si>
  <si>
    <t>Disposición de recursos biológicos no cultivados</t>
  </si>
  <si>
    <t>Ingresos por la disposición de animales y plantas de producchión cuyo crecimiento natural no se encuentra bajo el control de la entidad</t>
  </si>
  <si>
    <t>Disposición de recursos biológicos no cultivados (vigencia actual)</t>
  </si>
  <si>
    <t>Disposición de recursos biológicos no cultivados (vigencia anterior)</t>
  </si>
  <si>
    <t>Disposición de recursos biológicos no cultivados (Rendimientos Financieros)</t>
  </si>
  <si>
    <t>Disposición de recursos biológicos no cultivadosjes  (Intereses por mora)</t>
  </si>
  <si>
    <t>Disposición de recursos biológicos no cultivados  (Recuperación de Cartera)</t>
  </si>
  <si>
    <t>Disposición de recursos biológicos no cultivados  (Cancelación de Reservas vigencia anterior)</t>
  </si>
  <si>
    <t>Disposición de recursos biológicos no cultivados (Mayores ingresos no aforeados de la vigencia Anterior)</t>
  </si>
  <si>
    <t>Disposición de recursos biológicos no cultivados  (Excedentes de apropiación de gastos vigencia anterior)</t>
  </si>
  <si>
    <t>Disposición de recursos biológicos no cultivados  (Saldos no Ejecutados de Contratos ó Convenios de vigencias anteriores)</t>
  </si>
  <si>
    <t>Disposición de recursos biológicos no cultivados  (Compromisos presupuestales cancelados vigencia anterior)</t>
  </si>
  <si>
    <t>Disposición de recursos biológicos no cultivados  (Reintegros de vigencias anteriores)</t>
  </si>
  <si>
    <t>Dividendos y utilidades por otras inversiones de capital</t>
  </si>
  <si>
    <t>Comprende la distribución de beneficios (utilidades y dividendos) a las unidades del presupuesto general del sector público que manejen recursos públicos, en su calidad de propietarias de inversiones de capital, a cambio de poner fondos disposición de alguna sociedad.</t>
  </si>
  <si>
    <t>Sociedades de economía mixta</t>
  </si>
  <si>
    <t xml:space="preserve">Corresponde a los ingresos por concepto de las utilidades y dividendos de las EICE societarias, en la cuantía que corresponde a las entidades de gobierno por su participación en el capital de la empresa. </t>
  </si>
  <si>
    <t>Conpes 3884 de 2017</t>
  </si>
  <si>
    <t>Sociedades de economía mixta (vigencia actual)</t>
  </si>
  <si>
    <t>Sociedades de economía mixta (vigencia anterior)</t>
  </si>
  <si>
    <t>Sociedades de economía mixta (Rendimientos Financieros)</t>
  </si>
  <si>
    <t>Sociedades de economía mixta  (Intereses por mora)</t>
  </si>
  <si>
    <t>Sociedades de economía mixta  (Recuperación de Cartera)</t>
  </si>
  <si>
    <t>Sociedades de economía mixta  (Cancelación de Reservas vigencia anterior)</t>
  </si>
  <si>
    <t>Sociedades de economía mixta (Mayores ingresos no aforeados de la vigencia Anterior)</t>
  </si>
  <si>
    <t>Sociedades de economía mixta  (Excedentes de apropiación de gastos vigencia anterior)</t>
  </si>
  <si>
    <t>Sociedades de economía mixta  (Saldos no Ejecutados de Contratos ó Convenios de vigencias anteriores)</t>
  </si>
  <si>
    <t>Sociedades de economía mixta  (Compromisos presupuestales cancelados vigencia anterior)</t>
  </si>
  <si>
    <t>Sociedades de economía mixta  (Reintegros de vigencias anteriores)</t>
  </si>
  <si>
    <t>Inversiones patrimoniales no controladas</t>
  </si>
  <si>
    <t xml:space="preserve">Corresponde a los ingresos por concepto de las utilidades y dividendos de las EICE societarias, incluyendo la cuantía que corresponde a las entidades de gobierno por su participación en el capital de la empresa </t>
  </si>
  <si>
    <t>Inversiones patrimoniales no controladas (vigencia actual)</t>
  </si>
  <si>
    <t>Inversiones patrimoniales no controladas (vigencia anterior)</t>
  </si>
  <si>
    <t>Inversiones patrimoniales no controladas (Rendimientos Financieros)</t>
  </si>
  <si>
    <t>Inversiones patrimoniales no controladasjes  (Intereses por mora)</t>
  </si>
  <si>
    <t>Inversiones patrimoniales no controladas  (Recuperación de Cartera)</t>
  </si>
  <si>
    <t>Inversiones patrimoniales no controladas  (Cancelación de Reservas vigencia anterior)</t>
  </si>
  <si>
    <t>Inversiones patrimoniales no controladas (Mayores ingresos no aforeados de la vigencia Anterior)</t>
  </si>
  <si>
    <t>Inversiones patrimoniales no controladas  (Excedentes de apropiación de gastos vigencia anterior)</t>
  </si>
  <si>
    <t>Inversiones patrimoniales no controladas  (Saldos no Ejecutados de Contratos ó Convenios de vigencias anteriores)</t>
  </si>
  <si>
    <t>Inversiones patrimoniales no controladas  (Compromisos presupuestales cancelados vigencia anterior)</t>
  </si>
  <si>
    <t>Inversiones patrimoniales no controladas  (Reintegros de vigencias anteriores)</t>
  </si>
  <si>
    <t xml:space="preserve"> Los contratos de empréstito tienen por objeto proveer a la entidad contratante (órgano del PGN, entidad territorial, órgano autónomo o particular) de recursos con plazo para su pago. Son contratos de empréstito externo los que tienen por objeto proveer a la entidad estatal contratante de recursos en moneda  extranjera con plazo para su pago.</t>
  </si>
  <si>
    <t>Decreto 1068 de 2015, art. 2.2.1.2.1.1</t>
  </si>
  <si>
    <t>Bancos comerciales (vigencia actual)</t>
  </si>
  <si>
    <t>Bancos comerciales (vigencia anterior)</t>
  </si>
  <si>
    <t>Bancos comerciales (Rendimientos Financieros)</t>
  </si>
  <si>
    <t>Bancos comerciales  (Intereses por mora)</t>
  </si>
  <si>
    <t>Bancos comerciales  (Recuperación de Cartera)</t>
  </si>
  <si>
    <t>Bancos comerciales  (Cancelación de Reservas vigencia anterior)</t>
  </si>
  <si>
    <t>Bancos comerciales (Mayores ingresos no aforeados de la vigencia Anterior)</t>
  </si>
  <si>
    <t>Bancos comerciales  (Excedentes de apropiación de gastos vigencia anterior)</t>
  </si>
  <si>
    <t>Bancos comerciales  (Saldos no Ejecutados de Contratos ó Convenios de vigencias anteriores)</t>
  </si>
  <si>
    <t>Bancos comerciales  (Compromisos presupuestales cancelados vigencia anterior)</t>
  </si>
  <si>
    <t>Bancos comerciales  (Reintegros de vigencias anteriores)</t>
  </si>
  <si>
    <t>Entidades de fomento (vigencia actual)</t>
  </si>
  <si>
    <t>Entidades de fomento (vigencia anterior)</t>
  </si>
  <si>
    <t>Entidades de fomento (Rendimientos Financieros)</t>
  </si>
  <si>
    <t>Entidades de fomento  (Intereses por mora)</t>
  </si>
  <si>
    <t>Entidades de fomento  (Recuperación de Cartera)</t>
  </si>
  <si>
    <t>Entidades de fomento  (Cancelación de Reservas vigencia anterior)</t>
  </si>
  <si>
    <t>Entidades de fomento (Mayores ingresos no aforeados de la vigencia Anterior)</t>
  </si>
  <si>
    <t>Entidades de fomento  (Excedentes de apropiación de gastos vigencia anterior)</t>
  </si>
  <si>
    <t>Entidades de fomento  (Saldos no Ejecutados de Contratos ó Convenios de vigencias anteriores)</t>
  </si>
  <si>
    <t>Entidades de fomento  (Compromisos presupuestales cancelados vigencia anterior)</t>
  </si>
  <si>
    <t>Entidades de fomento  (Reintegros de vigencias anteriores)</t>
  </si>
  <si>
    <t>Gobiernos</t>
  </si>
  <si>
    <t>Comprende  los  recursos  provenientes  de  las  líneas  de  crédito  de  gobierno  a  gobierno,  y  de  los contratos de empréstitos celebrados con otros gobiernos. Entiéndase por línea de crédito de gobierno a gobierno, aquel acuerdo mediante el cual un gobierno extranjero adquiere el compromiso de poner a disposición del gobierno nacional los recursos necesarios para la financiación de determinados proyectos, bienes o servicios</t>
  </si>
  <si>
    <t>Decreto 1068 de 2015, art. 2.2.1.2.1.10</t>
  </si>
  <si>
    <t>Gobiernos (vigencia actual)</t>
  </si>
  <si>
    <t>Gobiernos (vigencia anterior)</t>
  </si>
  <si>
    <t>Gobiernos (Rendimientos Financieros)</t>
  </si>
  <si>
    <t>Gobiernosjes  (Intereses por mora)</t>
  </si>
  <si>
    <t>Gobiernos  (Recuperación de Cartera)</t>
  </si>
  <si>
    <t>Gobiernos  (Cancelación de Reservas vigencia anterior)</t>
  </si>
  <si>
    <t>Gobiernos (Mayores ingresos no aforeados de la vigencia Anterior)</t>
  </si>
  <si>
    <t>Gobiernos  (Excedentes de apropiación de gastos vigencia anterior)</t>
  </si>
  <si>
    <t>Gobiernos  (Saldos no Ejecutados de Contratos ó Convenios de vigencias anteriores)</t>
  </si>
  <si>
    <t>Gobiernos  (Compromisos presupuestales cancelados vigencia anterior)</t>
  </si>
  <si>
    <t>Gobiernos  (Reintegros de vigencias anteriores)</t>
  </si>
  <si>
    <t>Organismos multilaterales</t>
  </si>
  <si>
    <t>Comprende  los  recursos  provenientes  de  los  contratos  de empréstito  celebrados  con organismos multilaterales. Estas operaciones de crédito se realizan de acuerdo con las líneas de acción definidas para cada país y de conformidad con las políticas generales y sectoriales definidas por cada Banco, así como por las prioridades de cada Gobierno.</t>
  </si>
  <si>
    <t>Organismos multilaterales (vigencia actual)</t>
  </si>
  <si>
    <t>Organismos multilaterales (vigencia anterior)</t>
  </si>
  <si>
    <t>Organismos multilaterales (Rendimientos Financieros)</t>
  </si>
  <si>
    <t>Organismos multilateralesjes  (Intereses por mora)</t>
  </si>
  <si>
    <t>Organismos multilaterales  (Recuperación de Cartera)</t>
  </si>
  <si>
    <t>Organismos multilaterales  (Cancelación de Reservas vigencia anterior)</t>
  </si>
  <si>
    <t>Organismos multilaterales (Mayores ingresos no aforeados de la vigencia Anterior)</t>
  </si>
  <si>
    <t>Organismos multilaterales  (Excedentes de apropiación de gastos vigencia anterior)</t>
  </si>
  <si>
    <t>Organismos multilaterales  (Saldos no Ejecutados de Contratos ó Convenios de vigencias anteriores)</t>
  </si>
  <si>
    <t>Organismos multilaterales  (Compromisos presupuestales cancelados vigencia anterior)</t>
  </si>
  <si>
    <t>Organismos multilaterales  (Reintegros de vigencias anteriores)</t>
  </si>
  <si>
    <t>Otras instituciones financieras</t>
  </si>
  <si>
    <t xml:space="preserve">Corresponde a los ingresos por contratación de créditos con entidades financieras que por su naturaleza no son clasificables en los rubros anteriores. </t>
  </si>
  <si>
    <t>Otras instituciones financieras (vigencia actual)</t>
  </si>
  <si>
    <t>Otras instituciones financieras (vigencia anterior)</t>
  </si>
  <si>
    <t>Otras instituciones financieras (Rendimientos Financieros)</t>
  </si>
  <si>
    <t>Otras instituciones financieras  (Intereses por mora)</t>
  </si>
  <si>
    <t>Otras instituciones financieras  (Recuperación de Cartera)</t>
  </si>
  <si>
    <t>Otras instituciones financieras  (Cancelación de Reservas vigencia anterior)</t>
  </si>
  <si>
    <t>Otras instituciones financieras (Mayores ingresos no aforeados de la vigencia Anterior)</t>
  </si>
  <si>
    <t>Otras instituciones financieras  (Excedentes de apropiación de gastos vigencia anterior)</t>
  </si>
  <si>
    <t>Otras instituciones financieras  (Saldos no Ejecutados de Contratos ó Convenios de vigencias anteriores)</t>
  </si>
  <si>
    <t>Otras instituciones financieras  (Compromisos presupuestales cancelados vigencia anterior)</t>
  </si>
  <si>
    <t>Otras instituciones financieras  (Reintegros de vigencias anteriores)</t>
  </si>
  <si>
    <t xml:space="preserve"> Entiéndase por operaciones de crédito público interno todo acto o contrato que tienen por objeto dotar a la entidad (órgano del PGN, entidad territorial, órgano autónomo, empresa o particular) de recursos, bienes o servicios con plazo para su pago. Son contratos de empréstito interno  los que tienen por objeto proveer a la entidad estatal contratante de recursos en moneda nacional con plazo para su pago. Los empréstitos se contratarán en forma directa, sin someterse al procedimiento de licitación o concurso de méritos. Su celebración se sujetará a lo dispuesto en los artículos siguientes.</t>
  </si>
  <si>
    <t>Son contratos de emprestito interno los que tienen por objeto proveer a la entidad estatal de recursos en moneda nacional con plazo para su pago. Dentro de estos recursos se incluyen los créditos de reactivación económica y los créditos de tesorería autorizados por el Decreto Legislativo 678 de 2020 de manera temporal para afrontar la emergencia sanitaria.</t>
  </si>
  <si>
    <t>Decreto Legislativo 678 de 2020</t>
  </si>
  <si>
    <t>Banca Comercial</t>
  </si>
  <si>
    <t>Banca Comercial (vigencia actual)</t>
  </si>
  <si>
    <t>Banca Comercial (vigencia anterior)</t>
  </si>
  <si>
    <t>Banca Comercial (Rendimientos Financieros)</t>
  </si>
  <si>
    <t>Banca Comercial  (Intereses por mora)</t>
  </si>
  <si>
    <t>Banca Comercial  (Recuperación de Cartera)</t>
  </si>
  <si>
    <t>Banca Comercial  (Cancelación de Reservas vigencia anterior)</t>
  </si>
  <si>
    <t>Banca Comercial (Mayores ingresos no aforeados de la vigencia Anterior)</t>
  </si>
  <si>
    <t>Banca Comercial  (Excedentes de apropiación de gastos vigencia anterior)</t>
  </si>
  <si>
    <t>Banca Comercial  (Saldos no Ejecutados de Contratos ó Convenios de vigencias anteriores)</t>
  </si>
  <si>
    <t>Banca Comercial  (Compromisos presupuestales cancelados vigencia anterior)</t>
  </si>
  <si>
    <t>Banca Comercial  (Reintegros de vigencias anteriores)</t>
  </si>
  <si>
    <t>Nacion</t>
  </si>
  <si>
    <t>Nacion (vigencia actual)</t>
  </si>
  <si>
    <t>Nacion (vigencia anterior)</t>
  </si>
  <si>
    <t>Nacion (Rendimientos Financieros)</t>
  </si>
  <si>
    <t>Nacion  (Intereses por mora)</t>
  </si>
  <si>
    <t>Nacion  (Recuperación de Cartera)</t>
  </si>
  <si>
    <t>Nacion  (Cancelación de Reservas vigencia anterior)</t>
  </si>
  <si>
    <t>Nacion (Mayores ingresos no aforeados de la vigencia Anterior)</t>
  </si>
  <si>
    <t>Nacion  (Excedentes de apropiación de gastos vigencia anterior)</t>
  </si>
  <si>
    <t>Nacion  (Saldos no Ejecutados de Contratos ó Convenios de vigencias anteriores)</t>
  </si>
  <si>
    <t>Nacion  (Compromisos presupuestales cancelados vigencia anterior)</t>
  </si>
  <si>
    <t>Nacion  (Reintegros de vigencias anteriores)</t>
  </si>
  <si>
    <t>Banca de fomento</t>
  </si>
  <si>
    <t>Comprende los recursos provenientes de los créditos adquiridos con entidades de fomento residentes en el país.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 (Contaduría General de la Nación, 2010, pág. 20).</t>
  </si>
  <si>
    <t>Banca de fomento (vigencia actual)</t>
  </si>
  <si>
    <t>Banca de fomento (vigencia anterior)</t>
  </si>
  <si>
    <t>Banca de fomento (Rendimientos Financieros)</t>
  </si>
  <si>
    <t>Banca de fomento  (Intereses por mora)</t>
  </si>
  <si>
    <t>Banca de fomento  (Recuperación de Cartera)</t>
  </si>
  <si>
    <t>Banca de fomento  (Cancelación de Reservas vigencia anterior)</t>
  </si>
  <si>
    <t>Banca de fomento (Mayores ingresos no aforeados de la vigencia Anterior)</t>
  </si>
  <si>
    <t>Banca de fomento  (Excedentes de apropiación de gastos vigencia anterior)</t>
  </si>
  <si>
    <t>Banca de fomento  (Saldos no Ejecutados de Contratos ó Convenios de vigencias anteriores)</t>
  </si>
  <si>
    <t>Banca de fomento  (Compromisos presupuestales cancelados vigencia anterior)</t>
  </si>
  <si>
    <t>Banca de fomento  (Reintegros de vigencias anteriores)</t>
  </si>
  <si>
    <t>Institutos de Desarrollo Departamental y/o Municipal</t>
  </si>
  <si>
    <t>Institutos de Desarrollo Departamental y/o Municipal (vigencia actual)</t>
  </si>
  <si>
    <t>Institutos de Desarrollo Departamental y/o Municipal (vigencia anterior)</t>
  </si>
  <si>
    <t>Institutos de Desarrollo Departamental y/o Municipal (Rendimientos Financieros)</t>
  </si>
  <si>
    <t>Institutos de Desarrollo Departamental y/o Municipal  (Intereses por mora)</t>
  </si>
  <si>
    <t>Institutos de Desarrollo Departamental y/o Municipal  (Recuperación de Cartera)</t>
  </si>
  <si>
    <t>Institutos de Desarrollo Departamental y/o Municipal  (Cancelación de Reservas vigencia anterior)</t>
  </si>
  <si>
    <t>Institutos de Desarrollo Departamental y/o Municipal (Mayores ingresos no aforeados de la vigencia Anterior)</t>
  </si>
  <si>
    <t>Institutos de Desarrollo Departamental y/o Municipal  (Excedentes de apropiación de gastos vigencia anterior)</t>
  </si>
  <si>
    <t>Institutos de Desarrollo Departamental y/o Municipal  (Saldos no Ejecutados de Contratos ó Convenios de vigencias anteriores)</t>
  </si>
  <si>
    <t>Institutos de Desarrollo Departamental y/o Municipal  (Compromisos presupuestales cancelados vigencia anterior)</t>
  </si>
  <si>
    <t>Institutos de Desarrollo Departamental y/o Municipal  (Reintegros de vigencias anteriores)</t>
  </si>
  <si>
    <t>Banco de la República (vigencia actual)</t>
  </si>
  <si>
    <t>Banco de la República (vigencia anterior)</t>
  </si>
  <si>
    <t>Banco de la República (Rendimientos Financieros)</t>
  </si>
  <si>
    <t>Banco de la República  (Intereses por mora)</t>
  </si>
  <si>
    <t>Banco de la República  (Recuperación de Cartera)</t>
  </si>
  <si>
    <t>Banco de la República  (Cancelación de Reservas vigencia anterior)</t>
  </si>
  <si>
    <t>Banco de la República (Mayores ingresos no aforeados de la vigencia Anterior)</t>
  </si>
  <si>
    <t>Banco de la República  (Excedentes de apropiación de gastos vigencia anterior)</t>
  </si>
  <si>
    <t>Banco de la República  (Saldos no Ejecutados de Contratos ó Convenios de vigencias anteriores)</t>
  </si>
  <si>
    <t>Banco de la República  (Compromisos presupuestales cancelados vigencia anterior)</t>
  </si>
  <si>
    <t>Banco de la República  (Reintegros de vigencias anteriores)</t>
  </si>
  <si>
    <t>Otras entidades no financieras</t>
  </si>
  <si>
    <t>Otras entidades no financieras (vigencia actual)</t>
  </si>
  <si>
    <t>Otras entidades no financieras (vigencia anterior)</t>
  </si>
  <si>
    <t>Otras entidades no financieras (Rendimientos Financieros)</t>
  </si>
  <si>
    <t>Otras entidades no financieras  (Intereses por mora)</t>
  </si>
  <si>
    <t>Otras entidades no financieras  (Recuperación de Cartera)</t>
  </si>
  <si>
    <t>Otras entidades no financieras  (Cancelación de Reservas vigencia anterior)</t>
  </si>
  <si>
    <t>Otras entidades no financieras (Mayores ingresos no aforeados de la vigencia Anterior)</t>
  </si>
  <si>
    <t>Otras entidades no financieras  (Excedentes de apropiación de gastos vigencia anterior)</t>
  </si>
  <si>
    <t>Otras entidades no financieras  (Saldos no Ejecutados de Contratos ó Convenios de vigencias anteriores)</t>
  </si>
  <si>
    <t>Otras entidades no financieras  (Compromisos presupuestales cancelados vigencia anterior)</t>
  </si>
  <si>
    <t>Otras entidades no financieras  (Reintegros de vigencias anteriores)</t>
  </si>
  <si>
    <t>Comprende los ingresos por transacciones monetarias que realiza un tercero a una unidad ejecutora del Presupuesto General del Sector Público (PGSP) para la adquisición de un activo o el pago de un pasivo, sin recibir de esta última ningún bien, servicio o activo a cambio como contrapartida directa. A diferencia de las transferencias corrientes, estas implican el traspaso de la propiedad de un activo (distinto del efectivo y de las existencias) de una unidad a otra, la obligación de adquirir o de disponer de un activo por una o ambas partes, o la obligación de pagar un pasivo por parte del receptor (Fondo Monetario Internacional, 2014, pág. 46).</t>
  </si>
  <si>
    <t>De gobiernos extranjeros</t>
  </si>
  <si>
    <t xml:space="preserve">No Condicionadas a la adquisición de un activo  </t>
  </si>
  <si>
    <t>Corresponden a las transferencias provenientes de gobiernos extranjeros no condicionadas a la adquisición de activos</t>
  </si>
  <si>
    <t>No Condicionadas a la adquisición de un activo  (vigencia actual)</t>
  </si>
  <si>
    <t>No Condicionadas a la adquisición de un activo  (vigencia anterior)</t>
  </si>
  <si>
    <t>No Condicionadas a la adquisición de un activo  (Rendimientos Financieros)</t>
  </si>
  <si>
    <t>No Condicionadas a la adquisición de un activo   (Intereses por mora)</t>
  </si>
  <si>
    <t>No Condicionadas a la adquisición de un activo   (Recuperación de Cartera)</t>
  </si>
  <si>
    <t>No Condicionadas a la adquisición de un activo   (Cancelación de Reservas vigencia anterior)</t>
  </si>
  <si>
    <t>No Condicionadas a la adquisición de un activo  (Mayores ingresos no aforeados de la vigencia Anterior)</t>
  </si>
  <si>
    <t>No Condicionadas a la adquisición de un activo   (Excedentes de apropiación de gastos vigencia anterior)</t>
  </si>
  <si>
    <t>No Condicionadas a la adquisición de un activo   (Saldos no Ejecutados de Contratos ó Convenios de vigencias anteriores)</t>
  </si>
  <si>
    <t>No Condicionadas a la adquisición de un activo   (Compromisos presupuestales cancelados vigencia anterior)</t>
  </si>
  <si>
    <t>No Condicionadas a la adquisición de un activo   (Reintegros de vigencias anteriores)</t>
  </si>
  <si>
    <t xml:space="preserve">Condicionadas a la adquisición de un activo  </t>
  </si>
  <si>
    <t>Corresponden a las transferencias provenientes de gobiernos extranjeros condicionadas a la adquisición de activos</t>
  </si>
  <si>
    <t>Condicionadas a la adquisición de un activo  (vigencia actual)</t>
  </si>
  <si>
    <t>Condicionadas a la adquisición de un activo  (vigencia anterior)</t>
  </si>
  <si>
    <t>Condicionadas a la adquisición de un activo  (Rendimientos Financieros)</t>
  </si>
  <si>
    <t>Condicionadas a la adquisición de un activo   (Intereses por mora)</t>
  </si>
  <si>
    <t>Condicionadas a la adquisición de un activo   (Recuperación de Cartera)</t>
  </si>
  <si>
    <t>Condicionadas a la adquisición de un activo   (Cancelación de Reservas vigencia anterior)</t>
  </si>
  <si>
    <t>Condicionadas a la adquisición de un activo  (Mayores ingresos no aforeados de la vigencia Anterior)</t>
  </si>
  <si>
    <t>Condicionadas a la adquisición de un activo   (Excedentes de apropiación de gastos vigencia anterior)</t>
  </si>
  <si>
    <t>Condicionadas a la adquisición de un activo   (Saldos no Ejecutados de Contratos ó Convenios de vigencias anteriores)</t>
  </si>
  <si>
    <t>Condicionadas a la adquisición de un activo   (Compromisos presupuestales cancelados vigencia anterior)</t>
  </si>
  <si>
    <t>Condicionadas a la adquisición de un activo   (Reintegros de vigencias anteriores)</t>
  </si>
  <si>
    <t>De organizaciones internacionales</t>
  </si>
  <si>
    <t>Corresponde a las transferencias provenientes de organizaciones internacionales no condicionadas a la adquisición de activos</t>
  </si>
  <si>
    <t>No Condicionadas a la adquisición de un activo   (vigencia actual)</t>
  </si>
  <si>
    <t>No Condicionadas a la adquisición de un activo   (vigencia anterior)</t>
  </si>
  <si>
    <t>No Condicionadas a la adquisición de un activo   (Rendimientos Financieros)</t>
  </si>
  <si>
    <t>No Condicionadas a la adquisición de un activo    (Intereses por mora)</t>
  </si>
  <si>
    <t>No Condicionadas a la adquisición de un activo    (Recuperación de Cartera)</t>
  </si>
  <si>
    <t>No Condicionadas a la adquisición de un activo    (Cancelación de Reservas vigencia anterior)</t>
  </si>
  <si>
    <t>No Condicionadas a la adquisición de un activo   (Mayores ingresos no aforeados de la vigencia Anterior)</t>
  </si>
  <si>
    <t>No Condicionadas a la adquisición de un activo    (Excedentes de apropiación de gastos vigencia anterior)</t>
  </si>
  <si>
    <t>No Condicionadas a la adquisición de un activo    (Saldos no Ejecutados de Contratos ó Convenios de vigencias anteriores)</t>
  </si>
  <si>
    <t>No Condicionadas a la adquisición de un activo    (Compromisos presupuestales cancelados vigencia anterior)</t>
  </si>
  <si>
    <t>No Condicionadas a la adquisición de un activo    (Reintegros de vigencias anteriores)</t>
  </si>
  <si>
    <t>Corresponde a las transferencias provenientes de organizaciones internacionales condicionadas a la adquisición de activos</t>
  </si>
  <si>
    <t>Condicionadas a la adquisición de un activo    (vigencia actual)</t>
  </si>
  <si>
    <t>Condicionadas a la adquisición de un activo    (vigencia anterior)</t>
  </si>
  <si>
    <t>Condicionadas a la adquisición de un activo    (Rendimientos Financieros)</t>
  </si>
  <si>
    <t>Condicionadas a la adquisición de un activo     (Intereses por mora)</t>
  </si>
  <si>
    <t>Condicionadas a la adquisición de un activo     (Recuperación de Cartera)</t>
  </si>
  <si>
    <t>Condicionadas a la adquisición de un activo     (Cancelación de Reservas vigencia anterior)</t>
  </si>
  <si>
    <t>Condicionadas a la adquisición de un activo    (Mayores ingresos no aforeados de la vigencia Anterior)</t>
  </si>
  <si>
    <t>Condicionadas a la adquisición de un activo     (Excedentes de apropiación de gastos vigencia anterior)</t>
  </si>
  <si>
    <t>Condicionadas a la adquisición de un activo     (Saldos no Ejecutados de Contratos ó Convenios de vigencias anteriores)</t>
  </si>
  <si>
    <t>Condicionadas a la adquisición de un activo     (Compromisos presupuestales cancelados vigencia anterior)</t>
  </si>
  <si>
    <t>Condicionadas a la adquisición de un activo     (Reintegros de vigencias anteriores)</t>
  </si>
  <si>
    <t>Del sector privado</t>
  </si>
  <si>
    <t>Son las transferencias de recursos por concepto de donaciones que realizan las personas naturales o personas jurídicas del sector privado nacional o extranjero.</t>
  </si>
  <si>
    <t>Corresponde a las donaciones provenientes del sector privado no condicionadas a la adquisición de actovis</t>
  </si>
  <si>
    <t>No Condicionadas a la adquisición de un activo  jes  (Intereses por mora)</t>
  </si>
  <si>
    <t>Corresponde a las donaciones provenientes del sector privado condicionadas a la adquisición de actovis</t>
  </si>
  <si>
    <t>Condicionadas a la adquisición de un activo   (vigencia actual)</t>
  </si>
  <si>
    <t>Condicionadas a la adquisición de un activo   (vigencia anterior)</t>
  </si>
  <si>
    <t>Condicionadas a la adquisición de un activo   (Rendimientos Financieros)</t>
  </si>
  <si>
    <t>Condicionadas a la adquisición de un activo  jes  (Intereses por mora)</t>
  </si>
  <si>
    <t>Condicionadas a la adquisición de un activo    (Recuperación de Cartera)</t>
  </si>
  <si>
    <t>Condicionadas a la adquisición de un activo    (Cancelación de Reservas vigencia anterior)</t>
  </si>
  <si>
    <t>Condicionadas a la adquisición de un activo   (Mayores ingresos no aforeados de la vigencia Anterior)</t>
  </si>
  <si>
    <t>Condicionadas a la adquisición de un activo    (Excedentes de apropiación de gastos vigencia anterior)</t>
  </si>
  <si>
    <t>Condicionadas a la adquisición de un activo    (Saldos no Ejecutados de Contratos ó Convenios de vigencias anteriores)</t>
  </si>
  <si>
    <t>Condicionadas a la adquisición de un activo    (Compromisos presupuestales cancelados vigencia anterior)</t>
  </si>
  <si>
    <t>Condicionadas a la adquisición de un activo    (Reintegros de vigencias anteriores)</t>
  </si>
  <si>
    <t>Son las transferencias de recursos recibidas por concepto de las indemnizaciones que se generan en el desarrollo de contratos de seguros no de vida, excepcionalmente cuantiosas, que se reciben luego de un desastre o una catástrofe natural.</t>
  </si>
  <si>
    <t>Indemnizaciones relacionadas con seguros no de vida   (vigencia actual)</t>
  </si>
  <si>
    <t>Indemnizaciones relacionadas con seguros no de vida   (vigencia anterior)</t>
  </si>
  <si>
    <t>Indemnizaciones relacionadas con seguros no de vida   (Rendimientos Financieros)</t>
  </si>
  <si>
    <t>Indemnizaciones relacionadas con seguros no de vida  jes  (Intereses por mora)</t>
  </si>
  <si>
    <t>Indemnizaciones relacionadas con seguros no de vida    (Recuperación de Cartera)</t>
  </si>
  <si>
    <t>Indemnizaciones relacionadas con seguros no de vida    (Cancelación de Reservas vigencia anterior)</t>
  </si>
  <si>
    <t>Indemnizaciones relacionadas con seguros no de vida   (Mayores ingresos no aforeados de la vigencia Anterior)</t>
  </si>
  <si>
    <t>Indemnizaciones relacionadas con seguros no de vida    (Excedentes de apropiación de gastos vigencia anterior)</t>
  </si>
  <si>
    <t>Indemnizaciones relacionadas con seguros no de vida    (Saldos no Ejecutados de Contratos ó Convenios de vigencias anteriores)</t>
  </si>
  <si>
    <t>Indemnizaciones relacionadas con seguros no de vida    (Compromisos presupuestales cancelados vigencia anterior)</t>
  </si>
  <si>
    <t>Indemnizaciones relacionadas con seguros no de vida    (Reintegros de vigencias anteriores)</t>
  </si>
  <si>
    <t>Compensaciones de capital</t>
  </si>
  <si>
    <t>Resarcimiento por procesos de gestión fiscal</t>
  </si>
  <si>
    <t>Corresponde al pago de indemnización pecuniaria que compensa el perjuicio sufrido a una entidad estatal a causa de daños ocasionados al patrimonio público como consecuencia de la conducta dolosa o culposa de quienes realizan la gestión fiscal.</t>
  </si>
  <si>
    <t>Resarcimiento por procesos de gestión fiscal   (vigencia actual)</t>
  </si>
  <si>
    <t>Resarcimiento por procesos de gestión fiscal   (vigencia anterior)</t>
  </si>
  <si>
    <t>Resarcimiento por procesos de gestión fiscal   (Rendimientos Financieros)</t>
  </si>
  <si>
    <t>Resarcimiento por procesos de gestión fiscal  jes  (Intereses por mora)</t>
  </si>
  <si>
    <t>Resarcimiento por procesos de gestión fiscal    (Recuperación de Cartera)</t>
  </si>
  <si>
    <t>Resarcimiento por procesos de gestión fiscal    (Cancelación de Reservas vigencia anterior)</t>
  </si>
  <si>
    <t>Resarcimiento por procesos de gestión fiscal   (Mayores ingresos no aforeados de la vigencia Anterior)</t>
  </si>
  <si>
    <t>Resarcimiento por procesos de gestión fiscal    (Excedentes de apropiación de gastos vigencia anterior)</t>
  </si>
  <si>
    <t>Resarcimiento por procesos de gestión fiscal    (Saldos no Ejecutados de Contratos ó Convenios de vigencias anteriores)</t>
  </si>
  <si>
    <t>Resarcimiento por procesos de gestión fiscal    (Compromisos presupuestales cancelados vigencia anterior)</t>
  </si>
  <si>
    <t>Resarcimiento por procesos de gestión fiscal    (Reintegros de vigencias anteriores)</t>
  </si>
  <si>
    <t>Compensación por daños a la propiedad</t>
  </si>
  <si>
    <t>Corresponde al valor recibido por daños causados por terceros a la propiedad de la entidad, que no sean pagos derivados de liquidaciones de seguros.
No Incluye: Indemnizaciones relacionadas con seguros no de vida.</t>
  </si>
  <si>
    <t>Compensación por daños a la propiedad  (vigencia actual)</t>
  </si>
  <si>
    <t>Compensación por daños a la propiedad  (vigencia anterior)</t>
  </si>
  <si>
    <t>Compensación por daños a la propiedad  (Rendimientos Financieros)</t>
  </si>
  <si>
    <t>Compensación por daños a la propiedad jes  (Intereses por mora)</t>
  </si>
  <si>
    <t>Compensación por daños a la propiedad   (Recuperación de Cartera)</t>
  </si>
  <si>
    <t>Compensación por daños a la propiedad   (Cancelación de Reservas vigencia anterior)</t>
  </si>
  <si>
    <t>Compensación por daños a la propiedad  (Mayores ingresos no aforeados de la vigencia Anterior)</t>
  </si>
  <si>
    <t>Compensación por daños a la propiedad   (Excedentes de apropiación de gastos vigencia anterior)</t>
  </si>
  <si>
    <t>Compensación por daños a la propiedad   (Saldos no Ejecutados de Contratos ó Convenios de vigencias anteriores)</t>
  </si>
  <si>
    <t>Compensación por daños a la propiedad   (Compromisos presupuestales cancelados vigencia anterior)</t>
  </si>
  <si>
    <t>Compensación por daños a la propiedad   (Reintegros de vigencias anteriores)</t>
  </si>
  <si>
    <t>Recursos de terceros</t>
  </si>
  <si>
    <t>Son los recursos que se consignan transitoriamente en una entidad del PGSP, porque la norma centraliza su recaudo en esa unidad, mientras se entregan a su beneficiario legal.</t>
  </si>
  <si>
    <t>Recursos de terceros en administración</t>
  </si>
  <si>
    <t>Comprende los recursos percibidos por algunos órganos del PGN, en virtud de la delegación de la función de administración de estos por parte de otra entidad de gobierno o particular no vinculado a la entidad. Los recursos de terceros en administración no constituyen un ingreso para la entidad administradora, en tanto, la propiedad de estos y su destinación están a cargo de la entidad que los entrega</t>
  </si>
  <si>
    <t>Recursos de terceros en administración  (vigencia actual)</t>
  </si>
  <si>
    <t>Recursos de terceros en administración  (vigencia anterior)</t>
  </si>
  <si>
    <t>Recursos de terceros en administración  (Rendimientos Financieros)</t>
  </si>
  <si>
    <t>Recursos de terceros en administración jes  (Intereses por mora)</t>
  </si>
  <si>
    <t>Recursos de terceros en administración   (Recuperación de Cartera)</t>
  </si>
  <si>
    <t>Recursos de terceros en administración   (Cancelación de Reservas vigencia anterior)</t>
  </si>
  <si>
    <t>Recursos de terceros en administración  (Mayores ingresos no aforeados de la vigencia Anterior)</t>
  </si>
  <si>
    <t>Recursos de terceros en administración   (Excedentes de apropiación de gastos vigencia anterior)</t>
  </si>
  <si>
    <t>Recursos de terceros en administración   (Saldos no Ejecutados de Contratos ó Convenios de vigencias anteriores)</t>
  </si>
  <si>
    <t>Recursos de terceros en administración   (Compromisos presupuestales cancelados vigencia anterior)</t>
  </si>
  <si>
    <t>Recursos de terceros en administración   (Reintegros de vigencias anteriores)</t>
  </si>
  <si>
    <t xml:space="preserve">Aportes Presupuesto General de la Nación </t>
  </si>
  <si>
    <t>Aportes Presupuesto General de la Nación - Funcionamiento</t>
  </si>
  <si>
    <t>Aportes Presupuesto General de la Nación - Inversión</t>
  </si>
  <si>
    <t>Aportes Fondo de Compensación Ambiental -FCA</t>
  </si>
  <si>
    <t>Aportes del SPGR para Gastos de personal</t>
  </si>
  <si>
    <t>Aportes del SPGR para Adquisición de bienes y servicios</t>
  </si>
  <si>
    <t>Aportes del SPGR  para Transferencias corrientes</t>
  </si>
  <si>
    <t>Incapacidades y licencias de maternidad y paternidad (no de pensiones)</t>
  </si>
  <si>
    <t>Setencias y Conciliaciones</t>
  </si>
  <si>
    <t>2.5 Gestión sostenible del suelo.</t>
  </si>
  <si>
    <t xml:space="preserve">6.1 Incorporacion de la dimnesion ambiental en intrumentos de planificación del departamento </t>
  </si>
  <si>
    <t>7.1 Implementación de lineamientos para el cambio climático.</t>
  </si>
  <si>
    <t>8.2 Sostenibilidad de los servicios ecositémicos marinos y costeros</t>
  </si>
  <si>
    <t xml:space="preserve">INFORME DE EJECUCION PRESUPUESTAL DE GASTOS </t>
  </si>
  <si>
    <t>Se reporta el valor del IEDI vigencia 2020 y 2021</t>
  </si>
  <si>
    <t>De acuerdo a la estructura programatica del PAI 2020-2023, este IMG no tiene meta para la vigencia 2021.</t>
  </si>
  <si>
    <t>Implementación del Sistema de Información Geográfica para las cuencas</t>
  </si>
  <si>
    <t>Identificación y priorización de las áreas de importancia estratégica - AIE y producción hídrica</t>
  </si>
  <si>
    <t>Diseño e implementación de medidas para el control y mitigación de la erosión costera mediante el Proyecto “Adaptación basada en los ecosistemas para la protección contra la erosión costera en un clima cambiante” – KFW</t>
  </si>
  <si>
    <t xml:space="preserve">Plan de Ordenación y Manejo de la Cuenca Hidrográfica del Río Bajo Cesar - Ciénaga de Zapatosa (BC-CZ 2805-02)
Plan de Ordenación y Manejo de la Cuenca Hidrográfica Complejo Humedales Ciénaga Grande de Santa Marta (NSS 2906-01)
Plan de Ordenación y Manejo de la Cuenca Hidrográfica Río Piedras, río Manzanares y otros directos al Caribe (SZH 1501)
Plan de Ordenación y Manejo de la Cuenca Hidrográfica Directos al Bajo Magdalena entre El Banco y Plato (2907)
</t>
  </si>
  <si>
    <t>Fundación, Guamal, San Sebastián de Buenavista, Santa Bárbara de Pinto, El Banco, Aracataca, Ariguaní, Ciénaga, Plato, Pijiño del Carmen y Santa Ana</t>
  </si>
  <si>
    <t>Se reporta en el Indicador solo 10, por que al reportar los 11 entes, arroja un resultado superior al 100%</t>
  </si>
  <si>
    <t>Proyecto 2.5 GESTIÓN SOSTENIBLE DEL SUELO, Actividad 2.5.2 Implementar acciones de recuperación y/o rehabilitación de suelos degradados en áreas priorizadas del departamento del Magdalena, Proyecto 3.1 RESTAURACIÓN DE ECOSISTEMAS Y ÁREAS DEGRADADAS, Actividad 3.1.1 Restauración, protección y conservación de áreas estratégicas para la regulación hídrica</t>
  </si>
  <si>
    <t>Proyecto 4.1 PLANIFICACIÓN Y MANEJO DEL RECURSO HÍDRICO, Actividad 4.1.2 Formular Planes de Ordenación y Manejo de Cuencas - POMCA en el departamento</t>
  </si>
  <si>
    <t>Proyecto 4.1 PLANIFICACIÓN Y MANEJO DEL RECURSO HÍDRICO, Actividad 4.1.1 Formular y adoptar Planes de Ordenamiento del Recurso Hídrico - PORH en corrientes priorizadas del departamento</t>
  </si>
  <si>
    <t>Proyecto 2.4 AUTORIDAD AMBIENTAL Y ADMINISTRACIÓN DE LOS RECURSOS NATURALES, Actividad 2.4.4. Seguimiento a los PSMV</t>
  </si>
  <si>
    <t>Proyecto 4.2 REGULACIÓN DEL USO Y MANEJO DEL RECURSO HÍDRICO, Actividad 4.2.5 Reglamentar las corrientes priorizadas en el departamento</t>
  </si>
  <si>
    <t>Proyecto 2.4 AUTORIDAD AMBIENTAL Y ADMINISTRACIÓN DE LOS RECURSOS NATURALES, Actividad 2.4.5. Seguimiento a los PUEAA</t>
  </si>
  <si>
    <t>Proyecto 4.1 PLANIFICACIÓN Y MANEJO DEL RECURSO HÍDRICO, Actividad 4.1.4 Implementar Planes Operativos de los POMCA adoptados en el departamento</t>
  </si>
  <si>
    <t xml:space="preserve">Proyecto 6.1 INCORPORACIÓN DE LA DIMENSIÓN AMBIENTAL EN INSTRUMENTOS DE PLANIFICACIÓN DEL DEPARTAMENTO, Actividad 6.1.2 Asesorar a los entes territoriales para la incorporación de las Determinantes y Asuntos ambientales en sus Instrumentos de Planificación Territorial </t>
  </si>
  <si>
    <t>Restauración ambiental del caño Martinica como aporte a la recuperación del ecosistema de la CGSM en el departamento del Magdalena</t>
  </si>
  <si>
    <t>Restauración del caño Hondo como aporte a la recuperación del ecosistema de la CGSM en el departamento del Magdalena</t>
  </si>
  <si>
    <t>Implementación de estrategias para adaptación al cambio climático estableciendo sistemas Agroforestales y/o Silvopastoriles para familias campesinas en el Municipio de Pivijay, en el departamento del Magdalena</t>
  </si>
  <si>
    <t>Dentro de la ejecución de este proyecto se ejecuta la actividad Reforestación Complementaria para Protección de Taludes con una meta de 70,30 ha, a la fecha se han ejecutado 36,01 ha</t>
  </si>
  <si>
    <t>Dentro de la ejecución de este proyecto se ejecuta la actividad Reforestación Complementaria para Protección de Taludes con una meta de 70 ha, a la fecha se han ejecutado 17,05 ha</t>
  </si>
  <si>
    <t>Este proyecto contempla la ejecución de 10 Hectáreas de terreno restauradas activamente, y 10 hectáreas de terreno restauradas pasivamente, con localización en el municipio de Pivijay</t>
  </si>
  <si>
    <t>Recuperación</t>
  </si>
  <si>
    <t>Se reporta en el Indicador solo 39, por que al reportar las 73,51 ha, arroja un resultado superior al 100%</t>
  </si>
  <si>
    <t>Por medio de la cual se delimita el Páramo Sierra Nevada de Santa Marta y se adoptan otras determinaciones.</t>
  </si>
  <si>
    <t>Proyecto 6.2 FORMULACIÓN DE INSTRUMENTOS DE ORDENAMIENTO Y/O MANEJO AMBIENTAL, 6.2.3 Formular y/o actualizar Planes de Manejo Ecosistemas estratégicos (humedales y páramo)</t>
  </si>
  <si>
    <t>Proyecto 6.2 FORMULACIÓN DE INSTRUMENTOS DE ORDENAMIENTO Y/O MANEJO AMBIENTAL, Actividad 6.2.2 Formulación del Plan de Ordenación Forestal Parcial en el departamento del Magdalena</t>
  </si>
  <si>
    <r>
      <t>Se ejcuta contrato 416 de 2021 con el objeto de "</t>
    </r>
    <r>
      <rPr>
        <i/>
        <u/>
        <sz val="10"/>
        <color theme="1"/>
        <rFont val="Calibri"/>
        <family val="2"/>
        <scheme val="minor"/>
      </rPr>
      <t>Formulación del Plan de Ordenación Forestal del Área comprendida por los municipios de El Retén, Remolino, Salamina, El Piñón, Cerro De San Antonio, Concordia, Pueblo viejo, Sitio Nuevo y Pivijay en el departamento del Magdalena</t>
    </r>
    <r>
      <rPr>
        <sz val="10"/>
        <color theme="1"/>
        <rFont val="Calibri"/>
        <family val="2"/>
        <scheme val="minor"/>
      </rPr>
      <t xml:space="preserve">", se cuenta con un avance del </t>
    </r>
    <r>
      <rPr>
        <b/>
        <sz val="10"/>
        <color theme="1"/>
        <rFont val="Calibri"/>
        <family val="2"/>
        <scheme val="minor"/>
      </rPr>
      <t>30%</t>
    </r>
    <r>
      <rPr>
        <sz val="10"/>
        <color theme="1"/>
        <rFont val="Calibri"/>
        <family val="2"/>
        <scheme val="minor"/>
      </rPr>
      <t>.</t>
    </r>
  </si>
  <si>
    <t>Proyecto 3.4 ÁREAS PROTEGIDAS Y OTRAS ESTRATEGIAS COMPLEMENTARIAS PARA LA CONSERVACIÓN, Actividades 3.4.1 Implementación de acciones priorizadas en el marco del sistema de áreas protegidas y otras estrategias complementarias para la conservación y 3.4.2. Implementación de acciones de los Planes de Manejo de las áreas protegidas Regionales</t>
  </si>
  <si>
    <t>Proyecto 3.4 Áreas Protegidas y Otras Estrategias Complementarias para la Conservación</t>
  </si>
  <si>
    <t xml:space="preserve">Proyecto 3.2 RECUPERACIÓN Y PROTECCIÓN DE ESPECIES, Actividad 3.2.4 Implementación de medidas de conservación y de manejo a especies amenazadas </t>
  </si>
  <si>
    <t>Proyecto 3.2 RECUPERACIÓN Y PROTECCIÓN DE ESPECIES, Actividad 3.2.5 Implementación de medidas de prevención, control y de manejo a especies invasoras</t>
  </si>
  <si>
    <t>Continental y Marino</t>
  </si>
  <si>
    <r>
      <rPr>
        <i/>
        <sz val="9"/>
        <color rgb="FF000000"/>
        <rFont val="Calibri"/>
        <family val="2"/>
        <scheme val="minor"/>
      </rPr>
      <t>Eretmochelys imbricata</t>
    </r>
    <r>
      <rPr>
        <sz val="9"/>
        <color rgb="FF000000"/>
        <rFont val="Calibri"/>
        <family val="2"/>
        <scheme val="minor"/>
      </rPr>
      <t xml:space="preserve"> (tortuga carey), </t>
    </r>
    <r>
      <rPr>
        <i/>
        <sz val="9"/>
        <color rgb="FF000000"/>
        <rFont val="Calibri"/>
        <family val="2"/>
        <scheme val="minor"/>
      </rPr>
      <t>Caretta caretta</t>
    </r>
    <r>
      <rPr>
        <sz val="9"/>
        <color rgb="FF000000"/>
        <rFont val="Calibri"/>
        <family val="2"/>
        <scheme val="minor"/>
      </rPr>
      <t xml:space="preserve"> (caguama, tortuga cabezona), </t>
    </r>
    <r>
      <rPr>
        <i/>
        <sz val="9"/>
        <color rgb="FF000000"/>
        <rFont val="Calibri"/>
        <family val="2"/>
        <scheme val="minor"/>
      </rPr>
      <t>Chelonia mydas</t>
    </r>
    <r>
      <rPr>
        <sz val="9"/>
        <color rgb="FF000000"/>
        <rFont val="Calibri"/>
        <family val="2"/>
        <scheme val="minor"/>
      </rPr>
      <t xml:space="preserve"> (tortuga verde) y </t>
    </r>
    <r>
      <rPr>
        <i/>
        <sz val="9"/>
        <color rgb="FF000000"/>
        <rFont val="Calibri"/>
        <family val="2"/>
        <scheme val="minor"/>
      </rPr>
      <t>Dermochelys coriácea</t>
    </r>
    <r>
      <rPr>
        <sz val="9"/>
        <color rgb="FF000000"/>
        <rFont val="Calibri"/>
        <family val="2"/>
        <scheme val="minor"/>
      </rPr>
      <t xml:space="preserve"> (tortuga de cuero, canal,caná),  Lepidochelys olivacea (golfina) </t>
    </r>
    <r>
      <rPr>
        <i/>
        <sz val="9"/>
        <color rgb="FF000000"/>
        <rFont val="Calibri"/>
        <family val="2"/>
        <scheme val="minor"/>
      </rPr>
      <t>Sotalia guianensis</t>
    </r>
    <r>
      <rPr>
        <sz val="9"/>
        <color rgb="FF000000"/>
        <rFont val="Calibri"/>
        <family val="2"/>
        <scheme val="minor"/>
      </rPr>
      <t xml:space="preserve"> (Delfin costero) y Tursiups truncatus (delfin nariz de botella)</t>
    </r>
  </si>
  <si>
    <t>en este contrato se aunan esfuerzos entre el Acuario del Rodadero Fospina S.A.S. y la Corporación Autónoma Regional del Magdalena-CORPAMAG para el establecimiento, manejo y operación del centro de atención valoración y rehabilitación de la fauna marina del magdalena- CAVR. En este contexto se realizan rescates a enmayamientos y varamientos, asi como recepciones de decomisos y entregas voluntarias de fauna marina para rehabilitacion y en lo posible recuperacion y liberación de los ejemplares, obteniendo excelentes resultados en el rescate de tortugas marinas principalmente.</t>
  </si>
  <si>
    <t xml:space="preserve">Aunando esfuerzos interinstitucionales para el monitoreo del Manatí del Caribe (Trichechus manatus) </t>
  </si>
  <si>
    <r>
      <t xml:space="preserve">Trichechus manatus </t>
    </r>
    <r>
      <rPr>
        <sz val="9"/>
        <color rgb="FF000000"/>
        <rFont val="Calibri"/>
        <family val="2"/>
        <scheme val="minor"/>
      </rPr>
      <t>(Manatí del Caribe)</t>
    </r>
  </si>
  <si>
    <r>
      <t>Se adelantaron las gestiones con diferentes entidades y fundaciones para la instalación de telemetría satelital y de VHF con la finalidad de monitorear una hembra manatí (</t>
    </r>
    <r>
      <rPr>
        <i/>
        <sz val="9"/>
        <color rgb="FF000000"/>
        <rFont val="Calibri"/>
        <family val="2"/>
        <scheme val="minor"/>
      </rPr>
      <t>Trichechus manatus</t>
    </r>
    <r>
      <rPr>
        <sz val="9"/>
        <color rgb="FF000000"/>
        <rFont val="Calibri"/>
        <family val="2"/>
        <scheme val="minor"/>
      </rPr>
      <t>) liberada en el mar para registrar el uso del hábitat en los ecosistemas marino-costeros.</t>
    </r>
  </si>
  <si>
    <t>Vigilancia y control para la protección de las especies de tortugas marinas que anidan en el borde costero de la Sierra Nevada de Santa Marta</t>
  </si>
  <si>
    <t>Marino-costero</t>
  </si>
  <si>
    <r>
      <t>Caguama (</t>
    </r>
    <r>
      <rPr>
        <i/>
        <sz val="9"/>
        <color rgb="FF000000"/>
        <rFont val="Calibri"/>
        <family val="2"/>
        <scheme val="minor"/>
      </rPr>
      <t>Caretta caretta</t>
    </r>
    <r>
      <rPr>
        <sz val="9"/>
        <color rgb="FF000000"/>
        <rFont val="Calibri"/>
        <family val="2"/>
        <scheme val="minor"/>
      </rPr>
      <t>), Carey (</t>
    </r>
    <r>
      <rPr>
        <i/>
        <sz val="9"/>
        <color rgb="FF000000"/>
        <rFont val="Calibri"/>
        <family val="2"/>
        <scheme val="minor"/>
      </rPr>
      <t>Eretmochelys imbricata</t>
    </r>
    <r>
      <rPr>
        <sz val="9"/>
        <color rgb="FF000000"/>
        <rFont val="Calibri"/>
        <family val="2"/>
        <scheme val="minor"/>
      </rPr>
      <t>), Tortuga verde (</t>
    </r>
    <r>
      <rPr>
        <i/>
        <sz val="9"/>
        <color rgb="FF000000"/>
        <rFont val="Calibri"/>
        <family val="2"/>
        <scheme val="minor"/>
      </rPr>
      <t>Chelonia mydas</t>
    </r>
    <r>
      <rPr>
        <sz val="9"/>
        <color rgb="FF000000"/>
        <rFont val="Calibri"/>
        <family val="2"/>
        <scheme val="minor"/>
      </rPr>
      <t>), Laud o Canál (</t>
    </r>
    <r>
      <rPr>
        <i/>
        <sz val="9"/>
        <color rgb="FF000000"/>
        <rFont val="Calibri"/>
        <family val="2"/>
        <scheme val="minor"/>
      </rPr>
      <t>Dermochelys coriácea</t>
    </r>
    <r>
      <rPr>
        <sz val="9"/>
        <color rgb="FF000000"/>
        <rFont val="Calibri"/>
        <family val="2"/>
        <scheme val="minor"/>
      </rPr>
      <t>)</t>
    </r>
  </si>
  <si>
    <t>Se hicieron jornadas de vigilancia y control Interinstitucional entre la Policía de Turismo, Policía Metropolitana y de Carabineros, DIMAR, Ejército y ProCTMM de la UTadeo Lozano, visitando los diferentes establecimientos comerciales, hoteles, hostales y restaurantes, del sector costero noroccidental del departamento del Magdalena, socializando la problemática de las cuatro especies que anidan y la normatividad para su protección.</t>
  </si>
  <si>
    <t xml:space="preserve">Centro de Atención y Valoración  de Fauna Silvestre- CAVFS. Se contratan los servicios para la atención y disposición final de animales continentales de acuerdo con lo protocolos establecidosM en la Resolución 2064 del 2010.
</t>
  </si>
  <si>
    <t>Mesoclemmys
dahli (tortuga carranchina), Podocnemys lewiana (tortuga de río), Chelonoidis
carbonarius (morrocoy), Trachemys
callirostris (hicotea), Chavarri (Chauna chavarria), Leopardus
tigrinus (tigrillo), Nutria de río (Lontra longicaudis) y Caimán aguja (Crocodylus acatus)</t>
  </si>
  <si>
    <t>El CAVFS de CORPAMAG se encuentra operando por FOSIN SA, recibiendo y atendiendo la fauna silvestre continental con un grupo de profesionales y técnicos conformado por un veterinario, un biólogo y técnicos.</t>
  </si>
  <si>
    <t>Atencion a casos de conflicto jaguar vs hombre, y educacion sobre medidas para la coexistencia con felinos en la Sierra Nevada de Santa Marta</t>
  </si>
  <si>
    <t>Panthera onca (jaguar), Leopardus
tigrinus
(tigrillo) y Puma concolor (puma)</t>
  </si>
  <si>
    <t>Se atendieron casos de conflicto con jaguar y puma en al menos 3 zonas de la Sierra Nevada de Santa Marta, facilitando algunos auyentadores olfativos y sonoros para el manejo del conflicto y la promocion de la coexistencia con felinos</t>
  </si>
  <si>
    <t>Aunar esfuerzos para la prevenir, monitorear y controlar la especie Marina Invasora Pterois volitans conocida comúnmente como Pez León en el Departamento del Magdalena</t>
  </si>
  <si>
    <t>Marina</t>
  </si>
  <si>
    <t>Pterois volitans</t>
  </si>
  <si>
    <t>Se realizó la suscripción de un convenio entre CORPAMAG y Conservación Internacional para adelantar actividades de prevención, monitoreos y control a la especie Pez León en los ecosistemas marinos del departamento del Magdalena.</t>
  </si>
  <si>
    <t xml:space="preserve">Sensibilización y control para el correcto manejo en la recolección de  Caracol Africano en el departamento del Magdalena </t>
  </si>
  <si>
    <t>Achatina fullica</t>
  </si>
  <si>
    <t>Se adelantaron jornadas en diferentes municipios del Magdalena con presencia de Caracol Africano, con la finalidad de educar y sensibilizar sobre la importancia de controlar esta especie. Asimismo, se comunicó sobre el debido manejo para la recolección y disposición final de los ejemplares de la especie invasora recolectados.</t>
  </si>
  <si>
    <t>Proyecto 8.1 ORDENAMIENTO Y MANEJO INTEGRAL DEL TERRITORIO MARINO COSTERO, 8.1.1 Implementar acciones en los Planes de Ordenación y Manejo Integrado de Unidades Ambientales Costeras - POMIUAC</t>
  </si>
  <si>
    <t xml:space="preserve">VII Jornada de recolección de residuos posconsumo </t>
  </si>
  <si>
    <t>Proyecto 2.3 IMPLEMENTACIÓN DE LA POLÍTICA AMBIENTAL PARA LA GESTIÓN INTEGRAL DE RESIDUOS O DESECHOS PELIGROSOS, Actividad 2.3.3 Brindar acompañamiento a los sectores productivos en la gestión de residuos Posconsumo</t>
  </si>
  <si>
    <t>Asociación de Bananeros del Magdalena y La Guajira – ASBAMA y la Asociación de Bananeros de Colombia – AUGURA</t>
  </si>
  <si>
    <t>Esta jornada estuvo impulsada por CORPAMAG en alianza con los programas posconsumo Lúmina, Recopila, RLG, Campo Limpio, Aprovet, EcoGestiones, Digital Green y CoExito; y contando con el apoyo de las entidades territoriales con el objetivo de fortalecer la adecuada gestión de los residuos posconsumo en el departamento del Magdalena</t>
  </si>
  <si>
    <t>Se llevaron a cabo cuatro (4) capacitaciones virtuales denominadas “Fortalecimiento en la gestión del Inventario Nacional de Bifenilos Policlorados – PCB”</t>
  </si>
  <si>
    <t>Proyecto 2.4 AUTORIDAD AMBIENTAL Y ADMINISTRACIÓN DE LOS RECURSOS NATURALES, Proyecto 2.6 GESTIÓN INTEGRAL DE LA CALIDAD DEL AIRE</t>
  </si>
  <si>
    <t>VII Jornada de recolección de residuos posconsumo en alianza con los programas posconsumo Lúmina, Recopila, RLG, Campo Limpio, Aprovet, EcoGestiones, Digital Green y CoExito; y contando con el apoyo de las entidades territoriales con el objetivo de fortalecer la adecuada gestión de los residuos posconsumo en el departamento del Magdalena</t>
  </si>
  <si>
    <t>Formulación del Plan departamental de negocios verdes</t>
  </si>
  <si>
    <t>Poryecto 2.1 FORTALECIMIENTO DEL PROGRAMA REGIONAL DE NEGOCIOS VERDES</t>
  </si>
  <si>
    <t>Proyecto 2.4 AUTORIDAD AMBIENTAL Y ADMINISTRACIÓN DE LOS RECURSOS NATURALES, Actividad 2.4.2 Gestión de trámites ambientales</t>
  </si>
  <si>
    <t>Proyecto 2.4 AUTORIDAD AMBIENTAL Y ADMINISTRACIÓN DE LOS RECURSOS NATURALES, Actividad 2.4.6. Seguimiento a los PGIRS</t>
  </si>
  <si>
    <t>Proyecto 2.4 AUTORIDAD AMBIENTAL Y ADMINISTRACIÓN DE LOS RECURSOS NATURALES, Actividad 2.4.3 Seguimiento a autorizaciones ambientales</t>
  </si>
  <si>
    <t>Proyecto 2.4 AUTORIDAD AMBIENTAL Y ADMINISTRACIÓN DE LOS RECURSOS NATURALES, Actividad 2.4.1 Gestión de los procesos sancionatorios</t>
  </si>
  <si>
    <t xml:space="preserve">Proyecto 6.1 INCORPORACIÓN DE LA DIMENSIÓN AMBIENTAL EN INSTRUMENTOS DE PLANIFICACIÓN DEL DEPARTAMENTO, Actividades 6.1.1 Adopción y Actualización de las determinantes ambientales para su incorporación en instrumentos de planeación y Ordenamiento Territorial y 6.1.2 Asesorar a los entes territoriales para la incorporación de las Determinantes y Asuntos ambientales en sus Instrumentos de Planificación Territorial  </t>
  </si>
  <si>
    <t xml:space="preserve">Proyecto 2.6 GESTIÓN INTEGRAL DE LA CALIDAD DEL AIRE, Actividad 2.6.1 Operativizar el Sistema de Vigilancia de la Calidad del Aire - SVCA </t>
  </si>
  <si>
    <t>Proyecto 5.1 FORTALECIMIENTO DEL SISTEMA DE INFORMACIÓN AMBIENTAL REGIONAL (SIAR), Actividad 5.1.3 Reporte de la información en el SIAC</t>
  </si>
  <si>
    <t>Proyecto 1.1  IMPLEMENTACIÓN DE LA POLÍTICA DE EDUCACIÓN AMBIENTAL y Proyecto 1.2 IMPLEMENTACIÓN DE ESTRATEGIAS DE PARTICIPACIÓN Y CULTURA AMBIENTAL</t>
  </si>
  <si>
    <t>(1) LINEAS ESTRATEGICAS - PROGRAMAS - PROYECTOS Y ACTIVIDADES DEL PLAN DE ACCIÓN 2020-2023</t>
  </si>
  <si>
    <t>Enuncie el nombre del total de los componentes programáticos del PAI: Lineas estrategicas, programas, proyectos y actividades aprobados en el Plan de Acción, utilizando la misma estructura jerárquica del Plan.  Inserte filas cuando sea necesario ingresar mas componentes.  Recuerde que jerárquicamente las lineas están integrados por  programas, estos se componen de proyectos y estos por actividades, y en la matriz se busca conocer hasta la escala de actividad o acción estratégica.</t>
  </si>
  <si>
    <t>Indique la unidad de medida correspondiente a la meta y el avance de la meta física de las actividades, ejemplo hectáreas reforestadas, hectáreas con POMCA, PGIRS Apoyados, etc.  Para el caso de Lineas estrategicas, programas y proyectos no es necesario definir la unidad de medida.</t>
  </si>
  <si>
    <t>Identifique el valor de la meta anual programada para la vigencia que se este evaluando, con relación a la actividad que se relaciona en la columna (1). Ejemplo: hectáreas reforestadas, microcuencas con plan de ordenamiento formulado, # de vertimientos reglamentados, etc.</t>
  </si>
  <si>
    <t>(4) AVANCE DE LA META FISICA</t>
  </si>
  <si>
    <t xml:space="preserve">(4A) AVANCE DEL REZAGO DE LA META FISICA </t>
  </si>
  <si>
    <t>Reporte el avance efectuado en la ejecución de actividades que presentaron rezago en la vigencia inmediatamente anterior.</t>
  </si>
  <si>
    <t>Calcule el porcentaje del avance anual de la Meta física programada. Divida el valor de la columna  (4) con el valor de la columna (3) y multiplique por 100. Si no se presenta avance en la actividad, se deberá diligenciar la matriz con ceros (0,0) y en ningún caso dejar celdas en blanco. Para el cálculo de avance de las líneas, programas y proyectos se debe tener en cuenta el valor de ponderación para la vigencia columna 14, si hay actividades que no tienen meta asociada para el periodo el valor de distribución de las ponderaciones debe distribuirse de forma proporcional entre las actividades que si tienen meta.</t>
  </si>
  <si>
    <t xml:space="preserve">En esta columna debe incluir una descripción o justificación o aclaración del avance del programa, proyecto, actividad. Indicar la cantidad, lugar donde se desarrollo el producto, alcance, etc. </t>
  </si>
  <si>
    <t>(6) FECHA DE EJECUCION DE  LA EVIDENCIA</t>
  </si>
  <si>
    <t>Especifique la fecha en la cual se hace el registro de la evidencia</t>
  </si>
  <si>
    <t xml:space="preserve">(7) TIPO DE EVIDENCIA </t>
  </si>
  <si>
    <t>En esta columna se debera seleccionar si el tipo de evidencia que se esta reportando. Debe seleccionar entre las siguientes opciones: 1.Contrato  2. Funcionamiento</t>
  </si>
  <si>
    <t xml:space="preserve">TIPO DE EVIDENCIA </t>
  </si>
  <si>
    <t>contract</t>
  </si>
  <si>
    <t>funcionting</t>
  </si>
  <si>
    <t>(7-A) ACCIONES DE FUNCIONAMIENTO</t>
  </si>
  <si>
    <t>Si en la columna 7, se selecciono la opción Funcionting, indicar a través de que tipo de acción asociada a funcionamiento se desarrollo la activividad.</t>
  </si>
  <si>
    <t>ACCIONES DE FUNCIONAMIENTO</t>
  </si>
  <si>
    <t>Personal</t>
  </si>
  <si>
    <t>Bienes y Servicios</t>
  </si>
  <si>
    <t>Transferencia</t>
  </si>
  <si>
    <t>(7-B) ESTADO CONTRATO</t>
  </si>
  <si>
    <t>Si en la columna 7, se selecciono la opción contract, indicar en que estado se encuentra el contrato: Liquidado, en ejecució, saldo a favor o en reserva</t>
  </si>
  <si>
    <t>ESTADO CTO</t>
  </si>
  <si>
    <t>1153- En ejecución</t>
  </si>
  <si>
    <t>1154- Liquidado</t>
  </si>
  <si>
    <t>1155- En reserva</t>
  </si>
  <si>
    <t xml:space="preserve">1201- Saldo a Favor </t>
  </si>
  <si>
    <t>(7-B.1) N° CONTRATO</t>
  </si>
  <si>
    <t>Si  selecciona en la columna 7 la opcion contrac, Indique el o los numeros de contratos asociados al avance de la actividad  separados de punto y coma (;)</t>
  </si>
  <si>
    <t>(8) VALOR</t>
  </si>
  <si>
    <t>Relacione el valor comprometido para la ejecución de la actividad.</t>
  </si>
  <si>
    <t>(8-A) PAGO DEL CONTRATO</t>
  </si>
  <si>
    <t>Si para el desarrollo de la actividad se ha efectuado algún pago, indique el valor que corresponda a lo pagado</t>
  </si>
  <si>
    <t>(8-B) FECHA DE PAGO</t>
  </si>
  <si>
    <t>Si en la columna 8A indico un valor pagado, especifique la fecha en la cual se efectuo.</t>
  </si>
  <si>
    <t>(9) PORCENTAJE DE AVANCE PROCESO DE GESTION DE LA META FISICA (aplica unicamente para el informe del primer semestre)</t>
  </si>
  <si>
    <t>(10) META FÍSICA DEL PLAN</t>
  </si>
  <si>
    <t>(11) ACUMULADO DE LA META FISICA</t>
  </si>
  <si>
    <t>(12) PORCENTAJE DE AVANCE FISICO ACUMULADO</t>
  </si>
  <si>
    <t>Calcule el porcentaje del avance de la Meta física acumulada. Divida el valor de la columna  (11) con el valor de la columna (11) y multiplique por 100. Para el cálculo de avance de las líneas, programas y proyectos se debe tener en cuenta el valor de ponderación para la vigencia columna 13</t>
  </si>
  <si>
    <t xml:space="preserve">(13) PONDERACIONES DE PROGRAMAS </t>
  </si>
  <si>
    <t>Indique el valor de las ponderaciones o pesos definidos para cada uno de los componente del PAI.</t>
  </si>
  <si>
    <t>(14) PONDERACIONES DE PROGRAMAS  Y PROYECTOS VIGENCIA 2021 (OPCIONAL DE ACUERDO AL PLAN DE ACCIÓN)</t>
  </si>
  <si>
    <t>Indique el valor de las ponderaciones o pesos definidos para cada uno de los componente del PAI en la vigencia objeto de reporte. Si hay actividades que no tienen meta asociada para el periodo el valor de distribución de las ponderaciones debe distribuirse de forma proporcional entre las actividades que si tienen meta para la vigencia.</t>
  </si>
  <si>
    <t>(15) META FINANCIERA ANUAL</t>
  </si>
  <si>
    <t>(16) AVANCE DE LA META FINANCIERA PROGRAMADA (Periodo Evaluado)</t>
  </si>
  <si>
    <t>(17)  PORCENTAJE DE AVANCE FINANCIERO (Periodo evaluado)</t>
  </si>
  <si>
    <t>(18) AVANCE DE LOS RECURSOS OBLIGADOS $</t>
  </si>
  <si>
    <t>Relacione aquí los recursos obligados a corte del reporte, los recursos obligadoss son aquellos que presupuestalmente son reconocidos para pago estos recursos pueden generarse el pago efectivo o quedan en cuentas por pagar.</t>
  </si>
  <si>
    <t>(19) PORCENTAJE DE AVANCE DE LOS RECURSOS OBLIGADOS</t>
  </si>
  <si>
    <t>Se calcula el avance porcentual a la relación entre el avance de la meta financiera (12) y los recursos obligados (14)</t>
  </si>
  <si>
    <t>(20) RESERVA PRESUPUESTAL</t>
  </si>
  <si>
    <t>se calcula la diferencia entre los el avance de la meta financiera (12) y los recursos obligados (14)</t>
  </si>
  <si>
    <t>(21) RESERVA PRESUPUESTAL DEL 2020</t>
  </si>
  <si>
    <t>Indique el valor correspondiente a los recursos que se comprometieron en la vigencia anterior pero no fueron pagados</t>
  </si>
  <si>
    <t>(21-A) OBLIGACIONES DE LA RESERVA 2020</t>
  </si>
  <si>
    <t>Indique el valor correspondiente a los recursos de la reserva presupuestal que se obligaron durante la anualidad objeto de reporte</t>
  </si>
  <si>
    <t>(22) META FINANCIERA DEL PLAN</t>
  </si>
  <si>
    <t xml:space="preserve">(23) AVANCE ACUMULADO DE LA META FINANCIERA </t>
  </si>
  <si>
    <t>(24) PORCENTAJE DE AVANCE FINANCIERO ACUMULADO %</t>
  </si>
  <si>
    <t>Calcule el porcentaje del avance acumulado de la Meta financiera programada en el Plan de Acción. Divida el valor de la columna  (17) con el valor de la columna (18) y multiplique por 100.</t>
  </si>
  <si>
    <t>(25) OBSERVACIONES</t>
  </si>
  <si>
    <t>(26) PROGRAMA DE INVERSIÓN PUBLICA A LA QUE APORTA</t>
  </si>
  <si>
    <t>Indique el programa de inversión pública del sector ambiente con el cual se articularon los programas del PAI.</t>
  </si>
  <si>
    <t>(27) IMG AL QUE  APORTA</t>
  </si>
  <si>
    <t>Indique el indicador minimo de gestión al cual aporta la ejecución de las actividades o acciones estratégicas del PAI.</t>
  </si>
  <si>
    <t>(28) INDICADOR ODS AL QUE LE APORTA</t>
  </si>
  <si>
    <t>Indique el indicador de Objetivo de desarrollo sostenible al cual se aporta con los productos del PAI</t>
  </si>
  <si>
    <r>
      <t xml:space="preserve">(1) LINEAS ESTRATEGICAS -
PROGRAMAS - PROYECTOS Y ACTIVIDADES DEL PLAN DE ACCIÓN 2020-2023
(inserte filas cuando sea necesario)
</t>
    </r>
    <r>
      <rPr>
        <b/>
        <sz val="10"/>
        <color indexed="10"/>
        <rFont val="Arial Narrow"/>
        <family val="2"/>
      </rPr>
      <t/>
    </r>
  </si>
  <si>
    <t>(9)
PORCENTAJE DE AVANCE PROCESO DE GESTION DE LA META
FISICA
(aplica unicamente para el informe del primer semestre)</t>
  </si>
  <si>
    <t xml:space="preserve">(6) FECHA DE EJECUCION DE  LA EVIDENCIA </t>
  </si>
  <si>
    <t xml:space="preserve"> (10)                                                    META FISICA DEL PLAN             (Según unidad de medida)</t>
  </si>
  <si>
    <t>(11)
ACUMULADO DE LA META
FISICA
(Según unidad de medida)</t>
  </si>
  <si>
    <t xml:space="preserve">(12)
PORCENTAJE DE AVANCE 
FISICO ACUMULADO %
((8/7)*100)
</t>
  </si>
  <si>
    <t>(15)                       META FINANCIERA ANUAL             
($)</t>
  </si>
  <si>
    <t xml:space="preserve">(16)
AVANCE DE LA META
FINANCIERA
(Recursos comprometidos periodo Evaluado)
($)
</t>
  </si>
  <si>
    <t xml:space="preserve">(18)
AVANCE DE LOS RECURSOS OBLIGADOS
($)
</t>
  </si>
  <si>
    <t>(17)                           PORCENTAJE DEL AVANCE 
FINANCIERO %
(Periodo Evaluado)
((16/17)*100)</t>
  </si>
  <si>
    <t>(19) PORCENTAJE DE AVANCE DE LOS RECURSOS OBLIGADOS ((18/16)*100)</t>
  </si>
  <si>
    <t xml:space="preserve">(20) RESERVA PRESUPUESTAL $
(16-18)
</t>
  </si>
  <si>
    <t>(21) RESERVA PRESUPUESTAL DEL 2020
$</t>
  </si>
  <si>
    <t>(21-A) OBLIGACIONES DE LA RESERVA 2020
 $</t>
  </si>
  <si>
    <t>(21-B) PORCENTAJE DE AVANCE EJECUCIÓN DE LA RESERVA $
(21-A/21)</t>
  </si>
  <si>
    <t>(22)                                         META FINANCIERA   DEL PLAN             ($)</t>
  </si>
  <si>
    <t xml:space="preserve">(23)
ACUMULADO DE LA META
FINANCIERA
$
</t>
  </si>
  <si>
    <t xml:space="preserve">(24)
PORCENTAJE DE  AVANCE FINANCIERO ACUMULADO %
((15/14)*100)
</t>
  </si>
  <si>
    <t>(25)
OBSERVACIONES</t>
  </si>
  <si>
    <t>(26)
PROGRAMA DE INVERSIÓN PUBLICA A LA QUE APORTA</t>
  </si>
  <si>
    <t>(27)
IMG AL QUE  APORTA</t>
  </si>
  <si>
    <t>(28)
INDICADOR ODS AL QUE LE APORTA</t>
  </si>
  <si>
    <t>COD. FUENTE</t>
  </si>
  <si>
    <t>SCRIP</t>
  </si>
  <si>
    <t>LINEA ESTRATEGICA 1. GENERACIÓN DE CORRESPONSABILIDAD, CONDUCTAS Y ACCIONES CIUDADANAS COMPATIBLES
 CON LA CULTURA DE CONSERVACIÓN DEL MEDIO AMBIENTE Y LOS RECURSOS NATURALES</t>
  </si>
  <si>
    <t>LINEA ESTRATEGICA 2. PLANIFICACIÓN, MANEJO Y USO SOSTENIBLE DE LOS RECURSOS Y VALORES NATURALES Y CULTURALES</t>
  </si>
  <si>
    <t>LINEA ESTRATEGICA 3. FORTALECIMIENTO INSTITUCIONAL PARA LA ADMINISTRACIÓN Y CONSERVACIÓN DE LOS RECURSOS NATURALES</t>
  </si>
  <si>
    <t>(13) 
PONDERACIONES DE PROGRAMAS, PROYECTOS Y ACTIVIDADES</t>
  </si>
  <si>
    <t>2.1.1 (A)Restructuración de la ventanilla y consolidación del Nodo de Negocios Verdes</t>
  </si>
  <si>
    <t>2.1.1 (B) Restructuración de la ventanilla y consolidación del Nodo de Negocios Verdes</t>
  </si>
  <si>
    <t>2.1.5 (A)Formulación e implementación del Plan departamental de negocios verdes</t>
  </si>
  <si>
    <t>2.1.5 (B)Formulación e implementación del Plan departamental de negocios verdes</t>
  </si>
  <si>
    <t>4.1.1.(A) Formular y adoptar Planes de Ordenamiento del Recurso Hídrico - PORH en corrientes priorizadas del departamento</t>
  </si>
  <si>
    <t>4.1.1.(B) Formular y adoptar Planes de Ordenamiento del Recurso Hídrico - PORH en corrientes priorizadas del departamento</t>
  </si>
  <si>
    <t>6.1.1 (A) Adopción de las determinantes ambientales para su incorporación en instrumentos de planeación y Ordenamiento Territorial</t>
  </si>
  <si>
    <t>6.1.1 (B) Actualización de las determinantes ambientales para su incorporación en instrumentos de planeación y Ordenamiento Territorial</t>
  </si>
  <si>
    <t xml:space="preserve">9.1.1 (A) Formulación del Plan estratégico de Tecnologías de la Información y las Comunicaciones </t>
  </si>
  <si>
    <t xml:space="preserve">9.1.1 (B) Ejecución del Plan estratégico de Tecnologías de la Información y las Comunicaciones </t>
  </si>
  <si>
    <t>AVANCE CON % LINEAS DEL PGAR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</si>
</sst>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 #,##0_-;_-* &quot;-&quot;_-;_-@_-"/>
    <numFmt numFmtId="43" formatCode="_-* #,##0.00_-;\-* #,##0.00_-;_-* &quot;-&quot;??_-;_-@_-"/>
    <numFmt numFmtId="164" formatCode="_(* #,##0.00_);_(* \(#,##0.00\);_(* &quot;-&quot;??_);_(@_)"/>
    <numFmt numFmtId="165" formatCode="0.0"/>
    <numFmt numFmtId="166" formatCode="_-* #,##0_-;\-* #,##0_-;_-* &quot;-&quot;??_-;_-@_-"/>
    <numFmt numFmtId="167" formatCode="_(* #,##0_);_(* \(#,##0\);_(* &quot;-&quot;??_);_(@_)"/>
    <numFmt numFmtId="168" formatCode="_ * #,##0.00_ ;_ * \-#,##0.00_ ;_ * &quot;-&quot;??_ ;_ @_ "/>
    <numFmt numFmtId="169" formatCode="_ * #,##0_ ;_ * \-#,##0_ ;_ * &quot;-&quot;??_ ;_ @_ "/>
    <numFmt numFmtId="170" formatCode="0.0%"/>
    <numFmt numFmtId="171" formatCode="_(* #,##0.000_);_(* \(#,##0.000\);_(* &quot;-&quot;???_);_(@_)"/>
    <numFmt numFmtId="172" formatCode="_(* #,##0.000_);_(* \(#,##0.000\);_(* &quot;-&quot;??_);_(@_)"/>
  </numFmts>
  <fonts count="70" x14ac:knownFonts="1">
    <font>
      <sz val="11"/>
      <color theme="1"/>
      <name val="Calibri"/>
      <family val="2"/>
      <scheme val="minor"/>
    </font>
    <font>
      <sz val="11"/>
      <color rgb="FF006100"/>
      <name val="Calibri"/>
      <family val="2"/>
      <scheme val="minor"/>
    </font>
    <font>
      <b/>
      <sz val="11"/>
      <color rgb="FF000000"/>
      <name val="Calibri"/>
      <family val="2"/>
      <scheme val="minor"/>
    </font>
    <font>
      <b/>
      <sz val="9"/>
      <color rgb="FF000000"/>
      <name val="Calibri"/>
      <family val="2"/>
      <scheme val="minor"/>
    </font>
    <font>
      <sz val="9"/>
      <color rgb="FF000000"/>
      <name val="Calibri"/>
      <family val="2"/>
      <scheme val="minor"/>
    </font>
    <font>
      <b/>
      <i/>
      <sz val="9"/>
      <color rgb="FF000000"/>
      <name val="Calibri"/>
      <family val="2"/>
      <scheme val="minor"/>
    </font>
    <font>
      <i/>
      <sz val="9"/>
      <color rgb="FF000000"/>
      <name val="Calibri"/>
      <family val="2"/>
      <scheme val="minor"/>
    </font>
    <font>
      <sz val="9"/>
      <color theme="1"/>
      <name val="Calibri"/>
      <family val="2"/>
      <scheme val="minor"/>
    </font>
    <font>
      <sz val="8"/>
      <color rgb="FF000000"/>
      <name val="Calibri"/>
      <family val="2"/>
      <scheme val="minor"/>
    </font>
    <font>
      <sz val="9"/>
      <color rgb="FF000000"/>
      <name val="Calibri"/>
      <family val="2"/>
    </font>
    <font>
      <sz val="7"/>
      <color rgb="FF000000"/>
      <name val="Times New Roman"/>
      <family val="1"/>
    </font>
    <font>
      <vertAlign val="subscript"/>
      <sz val="9"/>
      <color rgb="FF000000"/>
      <name val="Calibri"/>
      <family val="2"/>
      <scheme val="minor"/>
    </font>
    <font>
      <b/>
      <u/>
      <sz val="9"/>
      <color rgb="FF000000"/>
      <name val="Calibri"/>
      <family val="2"/>
      <scheme val="minor"/>
    </font>
    <font>
      <i/>
      <sz val="7"/>
      <color rgb="FF000000"/>
      <name val="Times New Roman"/>
      <family val="1"/>
    </font>
    <font>
      <sz val="10"/>
      <color theme="1"/>
      <name val="Calibri"/>
      <family val="2"/>
      <scheme val="minor"/>
    </font>
    <font>
      <u/>
      <sz val="9"/>
      <color rgb="FF000000"/>
      <name val="Calibri"/>
      <family val="2"/>
      <scheme val="minor"/>
    </font>
    <font>
      <sz val="9"/>
      <color rgb="FF000000"/>
      <name val="Symbol"/>
      <family val="1"/>
      <charset val="2"/>
    </font>
    <font>
      <u/>
      <sz val="11"/>
      <color theme="10"/>
      <name val="Calibri"/>
      <family val="2"/>
      <scheme val="minor"/>
    </font>
    <font>
      <sz val="12"/>
      <color rgb="FF000000"/>
      <name val="Calibri"/>
      <family val="2"/>
    </font>
    <font>
      <sz val="7"/>
      <color rgb="FF000000"/>
      <name val="Calibri"/>
      <family val="2"/>
      <scheme val="minor"/>
    </font>
    <font>
      <b/>
      <i/>
      <sz val="9"/>
      <color indexed="8"/>
      <name val="Calibri"/>
      <family val="2"/>
      <scheme val="minor"/>
    </font>
    <font>
      <sz val="11"/>
      <color theme="1"/>
      <name val="Calibri"/>
      <family val="2"/>
      <scheme val="minor"/>
    </font>
    <font>
      <b/>
      <sz val="11"/>
      <color theme="1"/>
      <name val="Calibri"/>
      <family val="2"/>
      <scheme val="minor"/>
    </font>
    <font>
      <sz val="10"/>
      <color rgb="FF006100"/>
      <name val="Calibri"/>
      <family val="2"/>
      <scheme val="minor"/>
    </font>
    <font>
      <u/>
      <sz val="10"/>
      <color theme="10"/>
      <name val="Calibri"/>
      <family val="2"/>
      <scheme val="minor"/>
    </font>
    <font>
      <sz val="10"/>
      <color rgb="FF000000"/>
      <name val="Calibri"/>
      <family val="2"/>
      <scheme val="minor"/>
    </font>
    <font>
      <sz val="18"/>
      <color rgb="FF000000"/>
      <name val="Calibri"/>
      <family val="2"/>
      <scheme val="minor"/>
    </font>
    <font>
      <sz val="9"/>
      <color rgb="FFFF0000"/>
      <name val="Calibri"/>
      <family val="2"/>
      <scheme val="minor"/>
    </font>
    <font>
      <sz val="8"/>
      <color theme="1"/>
      <name val="Calibri"/>
      <family val="2"/>
      <scheme val="minor"/>
    </font>
    <font>
      <b/>
      <sz val="8"/>
      <color rgb="FF000000"/>
      <name val="Calibri"/>
      <family val="2"/>
      <scheme val="minor"/>
    </font>
    <font>
      <sz val="10"/>
      <name val="Arial Narrow"/>
      <family val="2"/>
    </font>
    <font>
      <b/>
      <sz val="12"/>
      <name val="Arial Narrow"/>
      <family val="2"/>
    </font>
    <font>
      <sz val="10"/>
      <name val="Arial"/>
      <family val="2"/>
    </font>
    <font>
      <b/>
      <sz val="10"/>
      <name val="Arial Narrow"/>
      <family val="2"/>
    </font>
    <font>
      <b/>
      <sz val="10"/>
      <color indexed="10"/>
      <name val="Arial Narrow"/>
      <family val="2"/>
    </font>
    <font>
      <b/>
      <sz val="11"/>
      <name val="Arial Narrow"/>
      <family val="2"/>
    </font>
    <font>
      <b/>
      <sz val="8"/>
      <name val="Arial Narrow"/>
      <family val="2"/>
    </font>
    <font>
      <sz val="8"/>
      <name val="Arial Narrow"/>
      <family val="2"/>
    </font>
    <font>
      <b/>
      <sz val="9"/>
      <name val="Arial Narrow"/>
      <family val="2"/>
    </font>
    <font>
      <b/>
      <sz val="7"/>
      <name val="Arial Narrow"/>
      <family val="2"/>
    </font>
    <font>
      <sz val="7"/>
      <name val="Arial Narrow"/>
      <family val="2"/>
    </font>
    <font>
      <u/>
      <sz val="7"/>
      <name val="Arial Narrow"/>
      <family val="2"/>
    </font>
    <font>
      <b/>
      <sz val="10"/>
      <name val="Arial"/>
      <family val="2"/>
    </font>
    <font>
      <b/>
      <sz val="11"/>
      <color theme="1"/>
      <name val="Arial Narrow"/>
      <family val="2"/>
    </font>
    <font>
      <b/>
      <sz val="9"/>
      <color theme="1"/>
      <name val="Verdana"/>
      <family val="2"/>
    </font>
    <font>
      <b/>
      <sz val="9"/>
      <name val="Verdana"/>
      <family val="2"/>
    </font>
    <font>
      <sz val="9"/>
      <color theme="1"/>
      <name val="Verdana"/>
      <family val="2"/>
    </font>
    <font>
      <b/>
      <sz val="9"/>
      <color rgb="FF000000"/>
      <name val="Verdana"/>
      <family val="2"/>
    </font>
    <font>
      <sz val="11"/>
      <name val="Calibri"/>
      <family val="2"/>
    </font>
    <font>
      <sz val="11"/>
      <color rgb="FF000000"/>
      <name val="Calibri"/>
      <family val="2"/>
    </font>
    <font>
      <sz val="9"/>
      <name val="Verdana"/>
      <family val="2"/>
    </font>
    <font>
      <sz val="9"/>
      <color rgb="FF000000"/>
      <name val="Verdana"/>
      <family val="2"/>
    </font>
    <font>
      <b/>
      <sz val="11"/>
      <color rgb="FF000000"/>
      <name val="Calibri"/>
      <family val="2"/>
    </font>
    <font>
      <b/>
      <sz val="10"/>
      <color rgb="FF000000"/>
      <name val="Arial Narrow"/>
      <family val="2"/>
    </font>
    <font>
      <b/>
      <sz val="10"/>
      <color rgb="FFFFFFFF"/>
      <name val="Arial Narrow"/>
      <family val="2"/>
    </font>
    <font>
      <sz val="10"/>
      <color theme="1"/>
      <name val="Arial Narrow"/>
      <family val="2"/>
    </font>
    <font>
      <b/>
      <sz val="10"/>
      <color theme="1"/>
      <name val="Arial Narrow"/>
      <family val="2"/>
    </font>
    <font>
      <sz val="10"/>
      <color rgb="FF000000"/>
      <name val="Arial Narrow"/>
      <family val="2"/>
    </font>
    <font>
      <b/>
      <sz val="10"/>
      <color indexed="8"/>
      <name val="Arial Narrow"/>
      <family val="2"/>
    </font>
    <font>
      <sz val="9"/>
      <name val="Arial"/>
      <family val="2"/>
    </font>
    <font>
      <b/>
      <sz val="9"/>
      <color indexed="81"/>
      <name val="Tahoma"/>
      <family val="2"/>
    </font>
    <font>
      <sz val="9"/>
      <color indexed="81"/>
      <name val="Tahoma"/>
      <family val="2"/>
    </font>
    <font>
      <b/>
      <sz val="10"/>
      <color theme="1"/>
      <name val="Arial"/>
      <family val="2"/>
    </font>
    <font>
      <sz val="12"/>
      <color theme="1"/>
      <name val="Calibri"/>
      <family val="2"/>
      <scheme val="minor"/>
    </font>
    <font>
      <b/>
      <sz val="10"/>
      <color theme="1"/>
      <name val="Calibri"/>
      <family val="2"/>
      <scheme val="minor"/>
    </font>
    <font>
      <i/>
      <u/>
      <sz val="10"/>
      <color theme="1"/>
      <name val="Calibri"/>
      <family val="2"/>
      <scheme val="minor"/>
    </font>
    <font>
      <sz val="10"/>
      <color theme="1"/>
      <name val="Arial"/>
      <family val="2"/>
    </font>
    <font>
      <b/>
      <sz val="7"/>
      <color rgb="FFFF0000"/>
      <name val="Arial Narrow"/>
      <family val="2"/>
    </font>
    <font>
      <sz val="7"/>
      <color rgb="FFFF0000"/>
      <name val="Arial Narrow"/>
      <family val="2"/>
    </font>
    <font>
      <b/>
      <sz val="10"/>
      <color rgb="FFFF0000"/>
      <name val="Arial Narrow"/>
      <family val="2"/>
    </font>
  </fonts>
  <fills count="37">
    <fill>
      <patternFill patternType="none"/>
    </fill>
    <fill>
      <patternFill patternType="gray125"/>
    </fill>
    <fill>
      <patternFill patternType="solid">
        <fgColor rgb="FFC6EFCE"/>
      </patternFill>
    </fill>
    <fill>
      <patternFill patternType="solid">
        <fgColor rgb="FFFFFF00"/>
        <bgColor indexed="64"/>
      </patternFill>
    </fill>
    <fill>
      <patternFill patternType="solid">
        <fgColor rgb="FFD9D9D9"/>
        <bgColor indexed="64"/>
      </patternFill>
    </fill>
    <fill>
      <patternFill patternType="solid">
        <fgColor rgb="FFF7CAAC"/>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indexed="41"/>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13"/>
        <bgColor indexed="64"/>
      </patternFill>
    </fill>
    <fill>
      <patternFill patternType="solid">
        <fgColor indexed="45"/>
        <bgColor indexed="64"/>
      </patternFill>
    </fill>
    <fill>
      <patternFill patternType="solid">
        <fgColor indexed="14"/>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92D050"/>
        <bgColor rgb="FF92D050"/>
      </patternFill>
    </fill>
    <fill>
      <patternFill patternType="solid">
        <fgColor rgb="FFE2EFD9"/>
        <bgColor rgb="FFE2EFD9"/>
      </patternFill>
    </fill>
    <fill>
      <patternFill patternType="solid">
        <fgColor rgb="FFA8D08D"/>
        <bgColor rgb="FFA8D08D"/>
      </patternFill>
    </fill>
    <fill>
      <patternFill patternType="solid">
        <fgColor rgb="FFC5E0B3"/>
        <bgColor rgb="FFC5E0B3"/>
      </patternFill>
    </fill>
    <fill>
      <patternFill patternType="solid">
        <fgColor rgb="FF70AD47"/>
        <bgColor rgb="FF70AD47"/>
      </patternFill>
    </fill>
    <fill>
      <patternFill patternType="solid">
        <fgColor indexed="11"/>
        <bgColor indexed="64"/>
      </patternFill>
    </fill>
    <fill>
      <patternFill patternType="solid">
        <fgColor theme="0"/>
        <bgColor rgb="FFC5E0B3"/>
      </patternFill>
    </fill>
    <fill>
      <patternFill patternType="solid">
        <fgColor rgb="FFFFFF00"/>
        <bgColor rgb="FF000000"/>
      </patternFill>
    </fill>
    <fill>
      <patternFill patternType="solid">
        <fgColor theme="2" tint="-0.499984740745262"/>
        <bgColor indexed="64"/>
      </patternFill>
    </fill>
    <fill>
      <patternFill patternType="solid">
        <fgColor rgb="FF99FF99"/>
        <bgColor indexed="64"/>
      </patternFill>
    </fill>
    <fill>
      <patternFill patternType="solid">
        <fgColor rgb="FFCCFFCC"/>
        <bgColor rgb="FFA8D08D"/>
      </patternFill>
    </fill>
    <fill>
      <patternFill patternType="solid">
        <fgColor rgb="FFCCFFCC"/>
        <bgColor indexed="64"/>
      </patternFill>
    </fill>
    <fill>
      <patternFill patternType="solid">
        <fgColor rgb="FF66FF66"/>
        <bgColor rgb="FFA8D08D"/>
      </patternFill>
    </fill>
    <fill>
      <patternFill patternType="solid">
        <fgColor rgb="FF66FF66"/>
        <bgColor indexed="64"/>
      </patternFill>
    </fill>
  </fills>
  <borders count="69">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double">
        <color rgb="FFFF8001"/>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8"/>
      </right>
      <top style="medium">
        <color indexed="64"/>
      </top>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top/>
      <bottom style="double">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style="double">
        <color rgb="FF000000"/>
      </right>
      <top style="double">
        <color rgb="FF000000"/>
      </top>
      <bottom/>
      <diagonal/>
    </border>
    <border>
      <left style="double">
        <color rgb="FF000000"/>
      </left>
      <right style="double">
        <color rgb="FF000000"/>
      </right>
      <top style="double">
        <color rgb="FF000000"/>
      </top>
      <bottom style="double">
        <color rgb="FF000000"/>
      </bottom>
      <diagonal/>
    </border>
    <border>
      <left style="double">
        <color rgb="FF000000"/>
      </left>
      <right style="double">
        <color rgb="FF000000"/>
      </right>
      <top/>
      <bottom style="double">
        <color rgb="FF000000"/>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s>
  <cellStyleXfs count="17">
    <xf numFmtId="0" fontId="0" fillId="0" borderId="0"/>
    <xf numFmtId="0" fontId="1" fillId="2" borderId="0" applyNumberFormat="0" applyBorder="0" applyAlignment="0" applyProtection="0"/>
    <xf numFmtId="0" fontId="17" fillId="0" borderId="0" applyNumberForma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32" fillId="0" borderId="0"/>
    <xf numFmtId="168" fontId="32" fillId="0" borderId="0" applyFont="0" applyFill="0" applyBorder="0" applyAlignment="0" applyProtection="0"/>
    <xf numFmtId="41" fontId="21" fillId="0" borderId="0" applyFont="0" applyFill="0" applyBorder="0" applyAlignment="0" applyProtection="0"/>
    <xf numFmtId="164"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1"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9" fontId="63" fillId="0" borderId="0" applyFont="0" applyFill="0" applyBorder="0" applyAlignment="0" applyProtection="0"/>
  </cellStyleXfs>
  <cellXfs count="1294">
    <xf numFmtId="0" fontId="0" fillId="0" borderId="0" xfId="0"/>
    <xf numFmtId="0" fontId="0" fillId="0" borderId="0" xfId="0" applyAlignment="1"/>
    <xf numFmtId="0" fontId="4" fillId="0" borderId="0" xfId="0" applyFont="1" applyAlignment="1">
      <alignment vertical="top"/>
    </xf>
    <xf numFmtId="0" fontId="4" fillId="0" borderId="8" xfId="0" applyFont="1" applyBorder="1" applyAlignment="1">
      <alignment horizontal="center" vertical="top" wrapText="1"/>
    </xf>
    <xf numFmtId="0" fontId="3" fillId="0" borderId="0" xfId="0" applyFont="1" applyAlignment="1">
      <alignment vertical="top"/>
    </xf>
    <xf numFmtId="0" fontId="3" fillId="0" borderId="12" xfId="0" applyFont="1" applyBorder="1" applyAlignment="1">
      <alignment vertical="top" wrapText="1"/>
    </xf>
    <xf numFmtId="0" fontId="0" fillId="0" borderId="0" xfId="0" applyAlignment="1">
      <alignment vertical="top"/>
    </xf>
    <xf numFmtId="0" fontId="4" fillId="3" borderId="7" xfId="0" applyFont="1" applyFill="1" applyBorder="1" applyAlignment="1" applyProtection="1">
      <alignment horizontal="center" vertical="top" wrapText="1"/>
      <protection locked="0"/>
    </xf>
    <xf numFmtId="0" fontId="4" fillId="0" borderId="0" xfId="0" applyFont="1" applyAlignment="1" applyProtection="1">
      <alignment vertical="top"/>
      <protection locked="0"/>
    </xf>
    <xf numFmtId="0" fontId="4" fillId="0" borderId="8" xfId="0" applyFont="1" applyBorder="1" applyAlignment="1" applyProtection="1">
      <alignment horizontal="center" vertical="top" wrapText="1"/>
      <protection locked="0"/>
    </xf>
    <xf numFmtId="0" fontId="3" fillId="0" borderId="0" xfId="0" applyFont="1" applyAlignment="1" applyProtection="1">
      <alignment vertical="top"/>
      <protection locked="0"/>
    </xf>
    <xf numFmtId="0" fontId="0" fillId="0" borderId="8" xfId="0" applyBorder="1"/>
    <xf numFmtId="0" fontId="0" fillId="0" borderId="5" xfId="0" applyBorder="1"/>
    <xf numFmtId="0" fontId="0" fillId="0" borderId="13" xfId="0" applyBorder="1"/>
    <xf numFmtId="0" fontId="0" fillId="0" borderId="6" xfId="0" applyBorder="1"/>
    <xf numFmtId="0" fontId="0" fillId="0" borderId="11" xfId="0" applyBorder="1"/>
    <xf numFmtId="0" fontId="4" fillId="0" borderId="8" xfId="0" applyFont="1" applyBorder="1" applyAlignment="1">
      <alignment horizontal="left" vertical="center" wrapText="1"/>
    </xf>
    <xf numFmtId="0" fontId="0" fillId="0" borderId="6" xfId="0" applyBorder="1" applyAlignment="1">
      <alignment vertical="top" wrapText="1"/>
    </xf>
    <xf numFmtId="0" fontId="0" fillId="7" borderId="16" xfId="0" applyFill="1" applyBorder="1" applyAlignment="1">
      <alignment vertical="top"/>
    </xf>
    <xf numFmtId="0" fontId="0" fillId="0" borderId="0" xfId="0" applyAlignment="1" applyProtection="1">
      <alignment vertical="top"/>
      <protection locked="0"/>
    </xf>
    <xf numFmtId="0" fontId="0" fillId="0" borderId="6" xfId="0" applyBorder="1" applyAlignment="1" applyProtection="1">
      <alignment vertical="top"/>
      <protection locked="0"/>
    </xf>
    <xf numFmtId="0" fontId="4" fillId="0" borderId="7" xfId="0" applyFont="1" applyBorder="1" applyAlignment="1" applyProtection="1">
      <alignment horizontal="center" vertical="top" wrapText="1"/>
      <protection locked="0"/>
    </xf>
    <xf numFmtId="0" fontId="0" fillId="0" borderId="6" xfId="0" applyBorder="1" applyAlignment="1">
      <alignment vertical="top"/>
    </xf>
    <xf numFmtId="0" fontId="0" fillId="0" borderId="11" xfId="0" applyBorder="1" applyAlignment="1">
      <alignment vertical="top"/>
    </xf>
    <xf numFmtId="0" fontId="0" fillId="0" borderId="8" xfId="0" applyBorder="1" applyAlignment="1">
      <alignment vertical="top"/>
    </xf>
    <xf numFmtId="0" fontId="14" fillId="0" borderId="7" xfId="0" applyFont="1" applyBorder="1" applyAlignment="1">
      <alignment vertical="top"/>
    </xf>
    <xf numFmtId="0" fontId="9" fillId="0" borderId="6" xfId="0" applyFont="1" applyBorder="1" applyAlignment="1">
      <alignment vertical="top" wrapText="1"/>
    </xf>
    <xf numFmtId="0" fontId="14" fillId="0" borderId="8" xfId="0" applyFont="1" applyBorder="1" applyAlignment="1">
      <alignment vertical="top"/>
    </xf>
    <xf numFmtId="0" fontId="5" fillId="0" borderId="0" xfId="0" applyFont="1" applyBorder="1" applyAlignment="1">
      <alignment vertical="top"/>
    </xf>
    <xf numFmtId="0" fontId="7" fillId="0" borderId="0" xfId="0" applyFont="1" applyAlignment="1" applyProtection="1">
      <alignment vertical="top"/>
      <protection locked="0"/>
    </xf>
    <xf numFmtId="0" fontId="4" fillId="3" borderId="8" xfId="0" applyFont="1" applyFill="1" applyBorder="1" applyAlignment="1" applyProtection="1">
      <alignment vertical="top" wrapText="1"/>
      <protection locked="0"/>
    </xf>
    <xf numFmtId="0" fontId="4" fillId="3" borderId="8" xfId="0" applyFont="1" applyFill="1" applyBorder="1" applyAlignment="1" applyProtection="1">
      <alignment vertical="top"/>
      <protection locked="0"/>
    </xf>
    <xf numFmtId="9" fontId="4" fillId="3" borderId="8" xfId="0" applyNumberFormat="1" applyFont="1" applyFill="1" applyBorder="1" applyAlignment="1" applyProtection="1">
      <alignment vertical="top"/>
      <protection locked="0"/>
    </xf>
    <xf numFmtId="9" fontId="4" fillId="0" borderId="8" xfId="0" applyNumberFormat="1" applyFont="1" applyFill="1" applyBorder="1" applyAlignment="1" applyProtection="1">
      <alignment vertical="top"/>
      <protection locked="0"/>
    </xf>
    <xf numFmtId="0" fontId="5" fillId="0" borderId="8" xfId="0" applyFont="1" applyBorder="1" applyAlignment="1" applyProtection="1">
      <alignment vertical="top" wrapText="1"/>
      <protection locked="0"/>
    </xf>
    <xf numFmtId="0" fontId="4" fillId="0" borderId="8" xfId="0" applyFont="1" applyBorder="1" applyAlignment="1" applyProtection="1">
      <alignment vertical="top"/>
      <protection locked="0"/>
    </xf>
    <xf numFmtId="17" fontId="4" fillId="0" borderId="13" xfId="0" applyNumberFormat="1" applyFont="1" applyBorder="1" applyAlignment="1" applyProtection="1">
      <alignment vertical="top" wrapText="1"/>
      <protection locked="0"/>
    </xf>
    <xf numFmtId="0" fontId="4" fillId="0" borderId="12" xfId="0" applyFont="1" applyBorder="1" applyAlignment="1" applyProtection="1">
      <alignment vertical="top" wrapText="1"/>
      <protection locked="0"/>
    </xf>
    <xf numFmtId="0" fontId="7" fillId="0" borderId="0" xfId="0" applyFont="1" applyAlignment="1">
      <alignment vertical="top"/>
    </xf>
    <xf numFmtId="0" fontId="4" fillId="0" borderId="7" xfId="0" applyFont="1" applyBorder="1" applyAlignment="1">
      <alignment vertical="top"/>
    </xf>
    <xf numFmtId="0" fontId="4" fillId="0" borderId="8" xfId="0" applyFont="1" applyBorder="1" applyAlignment="1">
      <alignment vertical="top"/>
    </xf>
    <xf numFmtId="0" fontId="4" fillId="0" borderId="8" xfId="0" applyFont="1" applyBorder="1" applyAlignment="1">
      <alignment vertical="top" wrapText="1"/>
    </xf>
    <xf numFmtId="0" fontId="4" fillId="4" borderId="8" xfId="0" applyFont="1" applyFill="1" applyBorder="1" applyAlignment="1">
      <alignment vertical="top"/>
    </xf>
    <xf numFmtId="0" fontId="4" fillId="0" borderId="7" xfId="0" applyFont="1" applyBorder="1" applyAlignment="1">
      <alignment vertical="top" wrapText="1"/>
    </xf>
    <xf numFmtId="0" fontId="4" fillId="3" borderId="8" xfId="0" applyFont="1" applyFill="1" applyBorder="1" applyAlignment="1">
      <alignment vertical="top" wrapText="1"/>
    </xf>
    <xf numFmtId="0" fontId="4" fillId="0" borderId="13" xfId="0" applyFont="1" applyBorder="1" applyAlignment="1">
      <alignment vertical="top"/>
    </xf>
    <xf numFmtId="0" fontId="4" fillId="0" borderId="6" xfId="0" applyFont="1" applyBorder="1" applyAlignment="1">
      <alignment vertical="top" wrapText="1"/>
    </xf>
    <xf numFmtId="0" fontId="4" fillId="0" borderId="13" xfId="0" applyFont="1" applyBorder="1" applyAlignment="1">
      <alignment vertical="top" wrapText="1"/>
    </xf>
    <xf numFmtId="0" fontId="5" fillId="0" borderId="8" xfId="0" applyFont="1" applyBorder="1" applyAlignment="1">
      <alignment vertical="top" wrapText="1"/>
    </xf>
    <xf numFmtId="17" fontId="4" fillId="0" borderId="13" xfId="0" applyNumberFormat="1" applyFont="1" applyBorder="1" applyAlignment="1">
      <alignment vertical="top" wrapText="1"/>
    </xf>
    <xf numFmtId="0" fontId="6" fillId="0" borderId="8" xfId="0" applyFont="1" applyBorder="1" applyAlignment="1">
      <alignment vertical="top" wrapText="1"/>
    </xf>
    <xf numFmtId="0" fontId="12" fillId="0" borderId="12" xfId="0" applyFont="1" applyBorder="1" applyAlignment="1">
      <alignment vertical="top" wrapText="1"/>
    </xf>
    <xf numFmtId="0" fontId="4" fillId="0" borderId="12" xfId="0" applyFont="1" applyBorder="1" applyAlignment="1">
      <alignment vertical="top" wrapText="1"/>
    </xf>
    <xf numFmtId="0" fontId="3" fillId="0" borderId="6" xfId="0" applyFont="1" applyBorder="1" applyAlignment="1">
      <alignment vertical="top" wrapText="1"/>
    </xf>
    <xf numFmtId="0" fontId="15" fillId="0" borderId="6" xfId="0" applyFont="1" applyBorder="1" applyAlignment="1">
      <alignment vertical="top" wrapText="1"/>
    </xf>
    <xf numFmtId="0" fontId="17" fillId="0" borderId="6" xfId="2" applyBorder="1" applyAlignment="1">
      <alignment vertical="top" wrapText="1"/>
    </xf>
    <xf numFmtId="0" fontId="17" fillId="0" borderId="8" xfId="2" applyBorder="1" applyAlignment="1">
      <alignment vertical="top" wrapText="1"/>
    </xf>
    <xf numFmtId="0" fontId="12" fillId="0" borderId="6" xfId="0" applyFont="1" applyBorder="1" applyAlignment="1">
      <alignment vertical="top" wrapText="1"/>
    </xf>
    <xf numFmtId="0" fontId="6" fillId="0" borderId="6" xfId="0" applyFont="1" applyBorder="1" applyAlignment="1">
      <alignment vertical="top" wrapText="1"/>
    </xf>
    <xf numFmtId="0" fontId="7" fillId="0" borderId="0" xfId="0" applyFont="1" applyAlignment="1">
      <alignment vertical="top" wrapText="1"/>
    </xf>
    <xf numFmtId="0" fontId="19" fillId="0" borderId="13" xfId="0" applyFont="1" applyBorder="1" applyAlignment="1">
      <alignment vertical="top" wrapText="1"/>
    </xf>
    <xf numFmtId="0" fontId="16" fillId="0" borderId="6" xfId="0" applyFont="1" applyBorder="1" applyAlignment="1">
      <alignment vertical="top" wrapText="1"/>
    </xf>
    <xf numFmtId="0" fontId="16" fillId="0" borderId="8" xfId="0" applyFont="1" applyBorder="1" applyAlignment="1">
      <alignment vertical="top" wrapText="1"/>
    </xf>
    <xf numFmtId="0" fontId="4" fillId="0" borderId="4" xfId="0" applyFont="1" applyBorder="1" applyAlignment="1">
      <alignment vertical="top" wrapText="1"/>
    </xf>
    <xf numFmtId="0" fontId="3" fillId="0" borderId="4" xfId="0" applyFont="1" applyBorder="1" applyAlignment="1">
      <alignment vertical="top" wrapText="1"/>
    </xf>
    <xf numFmtId="0" fontId="8" fillId="0" borderId="8" xfId="0" applyFont="1" applyBorder="1" applyAlignment="1">
      <alignment vertical="top" wrapText="1"/>
    </xf>
    <xf numFmtId="0" fontId="8" fillId="0" borderId="7" xfId="0" applyFont="1" applyBorder="1" applyAlignment="1">
      <alignment vertical="top" wrapText="1"/>
    </xf>
    <xf numFmtId="0" fontId="3" fillId="0" borderId="7" xfId="0" applyFont="1" applyBorder="1" applyAlignment="1">
      <alignment vertical="top"/>
    </xf>
    <xf numFmtId="0" fontId="3" fillId="0" borderId="8" xfId="0" applyFont="1" applyBorder="1" applyAlignment="1">
      <alignment vertical="top" wrapText="1"/>
    </xf>
    <xf numFmtId="0" fontId="8" fillId="0" borderId="6" xfId="0" applyFont="1" applyBorder="1" applyAlignment="1">
      <alignment vertical="top" wrapText="1"/>
    </xf>
    <xf numFmtId="0" fontId="3" fillId="0" borderId="7" xfId="0" applyFont="1" applyBorder="1" applyAlignment="1">
      <alignment vertical="top" wrapText="1"/>
    </xf>
    <xf numFmtId="0" fontId="15" fillId="0" borderId="8" xfId="0" applyFont="1" applyBorder="1" applyAlignment="1">
      <alignment vertical="top" wrapText="1"/>
    </xf>
    <xf numFmtId="0" fontId="8" fillId="0" borderId="13" xfId="0" applyFont="1" applyBorder="1" applyAlignment="1">
      <alignment vertical="top" wrapText="1"/>
    </xf>
    <xf numFmtId="0" fontId="0" fillId="3" borderId="16" xfId="0" applyFill="1" applyBorder="1" applyAlignment="1">
      <alignment vertical="top"/>
    </xf>
    <xf numFmtId="0" fontId="20" fillId="0" borderId="0" xfId="0" applyFont="1" applyBorder="1" applyAlignment="1">
      <alignment vertical="top"/>
    </xf>
    <xf numFmtId="0" fontId="4" fillId="0" borderId="0" xfId="0" applyFont="1" applyAlignment="1">
      <alignment horizontal="center" vertical="top"/>
    </xf>
    <xf numFmtId="0" fontId="6" fillId="0" borderId="0" xfId="0" applyFont="1" applyBorder="1" applyAlignment="1">
      <alignment horizontal="center" vertical="top" wrapText="1"/>
    </xf>
    <xf numFmtId="0" fontId="7" fillId="0" borderId="0" xfId="0" applyFont="1" applyAlignment="1" applyProtection="1">
      <alignment horizontal="center" vertical="top"/>
      <protection locked="0"/>
    </xf>
    <xf numFmtId="0" fontId="4" fillId="0" borderId="13" xfId="0" applyFont="1" applyBorder="1" applyAlignment="1" applyProtection="1">
      <alignment horizontal="center" vertical="top" wrapText="1"/>
      <protection locked="0"/>
    </xf>
    <xf numFmtId="0" fontId="0" fillId="0" borderId="0" xfId="0" applyAlignment="1" applyProtection="1">
      <alignment horizontal="center" vertical="top"/>
      <protection locked="0"/>
    </xf>
    <xf numFmtId="0" fontId="4" fillId="0" borderId="0" xfId="0" applyFont="1" applyAlignment="1" applyProtection="1">
      <alignment horizontal="center" vertical="top"/>
      <protection locked="0"/>
    </xf>
    <xf numFmtId="0" fontId="4" fillId="0" borderId="6" xfId="0" applyFont="1" applyBorder="1" applyAlignment="1" applyProtection="1">
      <alignment horizontal="center" vertical="top" wrapText="1"/>
      <protection locked="0"/>
    </xf>
    <xf numFmtId="0" fontId="3" fillId="0" borderId="0" xfId="0" applyFont="1" applyAlignment="1" applyProtection="1">
      <alignment horizontal="center" vertical="top"/>
      <protection locked="0"/>
    </xf>
    <xf numFmtId="0" fontId="3" fillId="0" borderId="0" xfId="0" applyFont="1" applyBorder="1" applyAlignment="1" applyProtection="1">
      <alignment horizontal="center" vertical="top" wrapText="1"/>
      <protection locked="0"/>
    </xf>
    <xf numFmtId="0" fontId="12" fillId="0" borderId="0" xfId="0" applyFont="1" applyBorder="1" applyAlignment="1" applyProtection="1">
      <alignment horizontal="center" vertical="top" wrapText="1"/>
      <protection locked="0"/>
    </xf>
    <xf numFmtId="0" fontId="4" fillId="0" borderId="10" xfId="0" applyFont="1" applyBorder="1" applyAlignment="1" applyProtection="1">
      <alignment horizontal="center" vertical="top" wrapText="1"/>
      <protection locked="0"/>
    </xf>
    <xf numFmtId="0" fontId="0" fillId="0" borderId="0" xfId="0" applyAlignment="1">
      <alignment horizontal="center" vertical="top"/>
    </xf>
    <xf numFmtId="0" fontId="7" fillId="0" borderId="0" xfId="0" applyFont="1" applyAlignment="1">
      <alignment horizontal="center" vertical="top"/>
    </xf>
    <xf numFmtId="0" fontId="4" fillId="0" borderId="2" xfId="0" applyFont="1" applyBorder="1" applyAlignment="1">
      <alignment horizontal="center" vertical="top" wrapText="1"/>
    </xf>
    <xf numFmtId="0" fontId="4" fillId="0" borderId="7" xfId="0" applyFont="1" applyBorder="1" applyAlignment="1">
      <alignment horizontal="center" vertical="top"/>
    </xf>
    <xf numFmtId="0" fontId="4" fillId="0" borderId="8" xfId="0" applyFont="1" applyBorder="1" applyAlignment="1">
      <alignment horizontal="center" vertical="top"/>
    </xf>
    <xf numFmtId="0" fontId="4" fillId="0" borderId="9" xfId="0" applyFont="1" applyBorder="1" applyAlignment="1">
      <alignment horizontal="center" vertical="top" wrapText="1"/>
    </xf>
    <xf numFmtId="0" fontId="4" fillId="0" borderId="10" xfId="0" applyFont="1" applyBorder="1" applyAlignment="1">
      <alignment horizontal="center" vertical="top" wrapText="1"/>
    </xf>
    <xf numFmtId="0" fontId="4" fillId="0" borderId="6" xfId="0" applyFont="1" applyBorder="1" applyAlignment="1">
      <alignment horizontal="center" vertical="top" wrapText="1"/>
    </xf>
    <xf numFmtId="0" fontId="3" fillId="0" borderId="0" xfId="0" applyFont="1" applyAlignment="1">
      <alignment horizontal="center" vertical="top"/>
    </xf>
    <xf numFmtId="0" fontId="3" fillId="0" borderId="0" xfId="0" applyFont="1" applyBorder="1" applyAlignment="1">
      <alignment horizontal="center" vertical="top" wrapText="1"/>
    </xf>
    <xf numFmtId="0" fontId="12" fillId="0" borderId="0" xfId="0" applyFont="1" applyBorder="1" applyAlignment="1">
      <alignment horizontal="center" vertical="top" wrapText="1"/>
    </xf>
    <xf numFmtId="0" fontId="4" fillId="0" borderId="7" xfId="0" applyFont="1" applyBorder="1" applyAlignment="1">
      <alignment horizontal="center" vertical="top" wrapText="1"/>
    </xf>
    <xf numFmtId="0" fontId="4" fillId="0" borderId="1" xfId="0" applyFont="1" applyBorder="1" applyAlignment="1">
      <alignment horizontal="center" vertical="top" wrapText="1"/>
    </xf>
    <xf numFmtId="0" fontId="4" fillId="0" borderId="13" xfId="0" applyFont="1" applyBorder="1" applyAlignment="1">
      <alignment horizontal="center" vertical="top" wrapText="1"/>
    </xf>
    <xf numFmtId="0" fontId="4" fillId="0" borderId="0" xfId="0" applyFont="1" applyBorder="1" applyAlignment="1">
      <alignment horizontal="center" vertical="top" wrapText="1"/>
    </xf>
    <xf numFmtId="0" fontId="8" fillId="0" borderId="2" xfId="0" applyFont="1" applyBorder="1" applyAlignment="1">
      <alignment horizontal="center" vertical="top" wrapText="1"/>
    </xf>
    <xf numFmtId="0" fontId="8" fillId="0" borderId="9" xfId="0" applyFont="1" applyBorder="1" applyAlignment="1">
      <alignment horizontal="center" vertical="top" wrapText="1"/>
    </xf>
    <xf numFmtId="0" fontId="19" fillId="0" borderId="10" xfId="0" applyFont="1" applyBorder="1" applyAlignment="1">
      <alignment horizontal="center" vertical="top" wrapText="1"/>
    </xf>
    <xf numFmtId="0" fontId="4" fillId="0" borderId="4" xfId="0" applyFont="1" applyBorder="1" applyAlignment="1">
      <alignment horizontal="center" vertical="top" wrapText="1"/>
    </xf>
    <xf numFmtId="0" fontId="3" fillId="0" borderId="8" xfId="0" applyFont="1" applyBorder="1" applyAlignment="1">
      <alignment horizontal="center" vertical="top" wrapText="1"/>
    </xf>
    <xf numFmtId="0" fontId="4" fillId="0" borderId="0" xfId="0" applyFont="1" applyBorder="1" applyAlignment="1">
      <alignment horizontal="center" vertical="top"/>
    </xf>
    <xf numFmtId="0" fontId="8" fillId="0" borderId="10" xfId="0" applyFont="1" applyBorder="1" applyAlignment="1">
      <alignment horizontal="center" vertical="top" wrapText="1"/>
    </xf>
    <xf numFmtId="0" fontId="8" fillId="0" borderId="6" xfId="0" applyFont="1" applyBorder="1" applyAlignment="1">
      <alignment horizontal="center" vertical="top" wrapText="1"/>
    </xf>
    <xf numFmtId="0" fontId="8" fillId="0" borderId="8" xfId="0" applyFont="1" applyBorder="1" applyAlignment="1">
      <alignment horizontal="center" vertical="top" wrapText="1"/>
    </xf>
    <xf numFmtId="0" fontId="14" fillId="0" borderId="8" xfId="0" applyFont="1" applyBorder="1" applyAlignment="1">
      <alignment horizontal="center" vertical="top"/>
    </xf>
    <xf numFmtId="0" fontId="4" fillId="0" borderId="8" xfId="0" applyFont="1" applyFill="1" applyBorder="1" applyAlignment="1">
      <alignment vertical="top" wrapText="1"/>
    </xf>
    <xf numFmtId="0" fontId="0" fillId="0" borderId="1" xfId="0" applyBorder="1" applyAlignment="1" applyProtection="1">
      <alignment vertical="top"/>
      <protection locked="0"/>
    </xf>
    <xf numFmtId="0" fontId="0" fillId="0" borderId="5" xfId="0" applyBorder="1" applyAlignment="1" applyProtection="1">
      <alignment vertical="top"/>
      <protection locked="0"/>
    </xf>
    <xf numFmtId="0" fontId="0" fillId="0" borderId="13" xfId="0" applyBorder="1" applyAlignment="1" applyProtection="1">
      <alignment vertical="top"/>
      <protection locked="0"/>
    </xf>
    <xf numFmtId="0" fontId="0" fillId="0" borderId="1" xfId="0" applyBorder="1" applyAlignment="1">
      <alignment vertical="top"/>
    </xf>
    <xf numFmtId="0" fontId="0" fillId="0" borderId="5" xfId="0" applyBorder="1" applyAlignment="1">
      <alignment vertical="top"/>
    </xf>
    <xf numFmtId="0" fontId="0" fillId="0" borderId="13" xfId="0" applyBorder="1" applyAlignment="1">
      <alignment vertical="top"/>
    </xf>
    <xf numFmtId="0" fontId="0" fillId="0" borderId="1" xfId="0" applyBorder="1"/>
    <xf numFmtId="0" fontId="4" fillId="4" borderId="13" xfId="0" applyFont="1" applyFill="1" applyBorder="1" applyAlignment="1">
      <alignment horizontal="left" vertical="center" wrapText="1"/>
    </xf>
    <xf numFmtId="0" fontId="12" fillId="0" borderId="14" xfId="0" applyFont="1" applyBorder="1" applyAlignment="1">
      <alignment vertical="top"/>
    </xf>
    <xf numFmtId="0" fontId="12" fillId="0" borderId="15" xfId="0" applyFont="1" applyBorder="1" applyAlignment="1">
      <alignment vertical="top"/>
    </xf>
    <xf numFmtId="0" fontId="12" fillId="0" borderId="7" xfId="0" applyFont="1" applyBorder="1" applyAlignment="1">
      <alignment vertical="top"/>
    </xf>
    <xf numFmtId="0" fontId="4" fillId="0" borderId="7" xfId="0" applyFont="1" applyBorder="1" applyAlignment="1">
      <alignment vertical="top" wrapText="1"/>
    </xf>
    <xf numFmtId="0" fontId="12" fillId="0" borderId="14" xfId="0" applyFont="1" applyBorder="1" applyAlignment="1">
      <alignment vertical="top" wrapText="1"/>
    </xf>
    <xf numFmtId="0" fontId="12" fillId="0" borderId="15" xfId="0" applyFont="1" applyBorder="1" applyAlignment="1">
      <alignment vertical="top" wrapText="1"/>
    </xf>
    <xf numFmtId="0" fontId="12" fillId="0" borderId="7" xfId="0" applyFont="1" applyBorder="1" applyAlignment="1">
      <alignment vertical="top" wrapText="1"/>
    </xf>
    <xf numFmtId="0" fontId="4" fillId="0" borderId="11" xfId="0" applyFont="1" applyBorder="1" applyAlignment="1">
      <alignment vertical="top" wrapText="1"/>
    </xf>
    <xf numFmtId="0" fontId="4" fillId="0" borderId="8" xfId="0" applyFont="1" applyBorder="1" applyAlignment="1">
      <alignment vertical="top" wrapText="1"/>
    </xf>
    <xf numFmtId="0" fontId="4" fillId="0" borderId="8" xfId="0" applyFont="1" applyBorder="1" applyAlignment="1">
      <alignment horizontal="center" vertical="top" wrapText="1"/>
    </xf>
    <xf numFmtId="0" fontId="4" fillId="0" borderId="0" xfId="0" applyFont="1" applyBorder="1" applyAlignment="1">
      <alignment horizontal="center" vertical="top" wrapText="1"/>
    </xf>
    <xf numFmtId="0" fontId="4" fillId="0" borderId="14" xfId="0" applyFont="1" applyBorder="1" applyAlignment="1">
      <alignment vertical="top"/>
    </xf>
    <xf numFmtId="0" fontId="4" fillId="0" borderId="15" xfId="0" applyFont="1" applyBorder="1" applyAlignment="1">
      <alignment vertical="top"/>
    </xf>
    <xf numFmtId="0" fontId="4" fillId="0" borderId="7" xfId="0" applyFont="1" applyBorder="1" applyAlignment="1">
      <alignment vertical="top"/>
    </xf>
    <xf numFmtId="0" fontId="4" fillId="3" borderId="8" xfId="0" applyFont="1" applyFill="1" applyBorder="1" applyAlignment="1">
      <alignment horizontal="center" vertical="top"/>
    </xf>
    <xf numFmtId="0" fontId="3" fillId="0" borderId="1" xfId="0" applyFont="1" applyBorder="1" applyAlignment="1">
      <alignment vertical="top" wrapText="1"/>
    </xf>
    <xf numFmtId="0" fontId="4" fillId="0" borderId="0" xfId="0" applyFont="1" applyBorder="1" applyAlignment="1">
      <alignment vertical="top" wrapText="1"/>
    </xf>
    <xf numFmtId="0" fontId="0" fillId="0" borderId="0" xfId="0" applyAlignment="1">
      <alignment horizontal="left" vertical="top"/>
    </xf>
    <xf numFmtId="0" fontId="0" fillId="0" borderId="0" xfId="0" applyAlignment="1">
      <alignment horizontal="left"/>
    </xf>
    <xf numFmtId="0" fontId="0" fillId="0" borderId="0" xfId="0" applyAlignment="1">
      <alignment horizontal="center"/>
    </xf>
    <xf numFmtId="3" fontId="4" fillId="4" borderId="8" xfId="0" applyNumberFormat="1" applyFont="1" applyFill="1" applyBorder="1" applyAlignment="1">
      <alignment vertical="top"/>
    </xf>
    <xf numFmtId="3" fontId="4" fillId="4" borderId="13" xfId="0" applyNumberFormat="1" applyFont="1" applyFill="1" applyBorder="1" applyAlignment="1">
      <alignment vertical="top"/>
    </xf>
    <xf numFmtId="3" fontId="4" fillId="4" borderId="13" xfId="0" applyNumberFormat="1" applyFont="1" applyFill="1" applyBorder="1" applyAlignment="1">
      <alignment horizontal="center" vertical="top"/>
    </xf>
    <xf numFmtId="9" fontId="4" fillId="4" borderId="12" xfId="3" applyFont="1" applyFill="1" applyBorder="1" applyAlignment="1">
      <alignment horizontal="center" vertical="top"/>
    </xf>
    <xf numFmtId="3" fontId="4" fillId="4" borderId="13" xfId="0" applyNumberFormat="1" applyFont="1" applyFill="1" applyBorder="1" applyAlignment="1">
      <alignment horizontal="right" vertical="top"/>
    </xf>
    <xf numFmtId="3" fontId="4" fillId="4" borderId="8" xfId="0" applyNumberFormat="1" applyFont="1" applyFill="1" applyBorder="1" applyAlignment="1">
      <alignment vertical="top" wrapText="1"/>
    </xf>
    <xf numFmtId="9" fontId="4" fillId="4" borderId="12" xfId="3" applyFont="1" applyFill="1" applyBorder="1" applyAlignment="1">
      <alignment vertical="top" wrapText="1"/>
    </xf>
    <xf numFmtId="9" fontId="4" fillId="4" borderId="8" xfId="3" applyFont="1" applyFill="1" applyBorder="1" applyAlignment="1">
      <alignment vertical="top"/>
    </xf>
    <xf numFmtId="9" fontId="4" fillId="4" borderId="8" xfId="0" applyNumberFormat="1" applyFont="1" applyFill="1" applyBorder="1" applyAlignment="1">
      <alignment vertical="top"/>
    </xf>
    <xf numFmtId="9" fontId="4" fillId="4" borderId="8" xfId="3" applyFont="1" applyFill="1" applyBorder="1" applyAlignment="1">
      <alignment vertical="top" wrapText="1"/>
    </xf>
    <xf numFmtId="0" fontId="4" fillId="4" borderId="8" xfId="0" applyFont="1" applyFill="1" applyBorder="1" applyAlignment="1">
      <alignment horizontal="center" vertical="top"/>
    </xf>
    <xf numFmtId="165" fontId="4" fillId="4" borderId="8" xfId="0" applyNumberFormat="1" applyFont="1" applyFill="1" applyBorder="1" applyAlignment="1">
      <alignment horizontal="center" vertical="top"/>
    </xf>
    <xf numFmtId="3" fontId="4" fillId="3" borderId="7" xfId="0" applyNumberFormat="1" applyFont="1" applyFill="1" applyBorder="1" applyAlignment="1" applyProtection="1">
      <alignment horizontal="right" vertical="top" wrapText="1"/>
      <protection locked="0"/>
    </xf>
    <xf numFmtId="9" fontId="4" fillId="4" borderId="12" xfId="3" applyFont="1" applyFill="1" applyBorder="1" applyAlignment="1">
      <alignment horizontal="center" vertical="center"/>
    </xf>
    <xf numFmtId="9" fontId="4" fillId="4" borderId="12" xfId="3" applyFont="1" applyFill="1" applyBorder="1" applyAlignment="1">
      <alignment horizontal="center" vertical="top" wrapText="1"/>
    </xf>
    <xf numFmtId="0" fontId="4" fillId="4" borderId="12" xfId="0" applyFont="1" applyFill="1" applyBorder="1" applyAlignment="1">
      <alignment horizontal="center" vertical="top" wrapText="1"/>
    </xf>
    <xf numFmtId="0" fontId="4" fillId="6" borderId="8" xfId="0" applyFont="1" applyFill="1" applyBorder="1" applyAlignment="1">
      <alignment horizontal="center" vertical="top" wrapText="1"/>
    </xf>
    <xf numFmtId="0" fontId="4" fillId="6" borderId="7" xfId="0" applyFont="1" applyFill="1" applyBorder="1" applyAlignment="1" applyProtection="1">
      <alignment horizontal="center" vertical="top" wrapText="1"/>
      <protection locked="0"/>
    </xf>
    <xf numFmtId="9" fontId="4" fillId="6" borderId="12" xfId="3" applyFont="1" applyFill="1" applyBorder="1" applyAlignment="1">
      <alignment horizontal="center" vertical="top" wrapText="1"/>
    </xf>
    <xf numFmtId="9" fontId="4" fillId="6" borderId="8" xfId="3" applyNumberFormat="1" applyFont="1" applyFill="1" applyBorder="1" applyAlignment="1">
      <alignment horizontal="center" vertical="top" wrapText="1"/>
    </xf>
    <xf numFmtId="9" fontId="4" fillId="4" borderId="7" xfId="0" applyNumberFormat="1" applyFont="1" applyFill="1" applyBorder="1" applyAlignment="1">
      <alignment horizontal="center" vertical="top"/>
    </xf>
    <xf numFmtId="9" fontId="4" fillId="4" borderId="8" xfId="0" applyNumberFormat="1" applyFont="1" applyFill="1" applyBorder="1" applyAlignment="1">
      <alignment horizontal="center" vertical="top"/>
    </xf>
    <xf numFmtId="0" fontId="22" fillId="0" borderId="0" xfId="0" applyFont="1" applyAlignment="1">
      <alignment vertical="top"/>
    </xf>
    <xf numFmtId="9" fontId="4" fillId="3" borderId="8" xfId="0" applyNumberFormat="1" applyFont="1" applyFill="1" applyBorder="1" applyAlignment="1" applyProtection="1">
      <alignment horizontal="center" vertical="top"/>
      <protection locked="0"/>
    </xf>
    <xf numFmtId="9" fontId="4" fillId="4" borderId="14" xfId="0" applyNumberFormat="1" applyFont="1" applyFill="1" applyBorder="1" applyAlignment="1" applyProtection="1">
      <alignment horizontal="center" vertical="top"/>
    </xf>
    <xf numFmtId="0" fontId="0" fillId="0" borderId="16" xfId="0" applyBorder="1"/>
    <xf numFmtId="0" fontId="4" fillId="3" borderId="8" xfId="0" applyFont="1" applyFill="1" applyBorder="1" applyAlignment="1" applyProtection="1">
      <alignment horizontal="left" vertical="top"/>
      <protection locked="0"/>
    </xf>
    <xf numFmtId="0" fontId="3" fillId="3" borderId="24" xfId="0" applyFont="1" applyFill="1" applyBorder="1" applyAlignment="1">
      <alignment horizontal="left" vertical="top" wrapText="1"/>
    </xf>
    <xf numFmtId="0" fontId="3" fillId="3" borderId="25" xfId="0" applyFont="1" applyFill="1" applyBorder="1" applyAlignment="1">
      <alignment horizontal="left" vertical="top" wrapText="1"/>
    </xf>
    <xf numFmtId="0" fontId="3" fillId="3" borderId="26" xfId="0" applyFont="1" applyFill="1" applyBorder="1" applyAlignment="1">
      <alignment horizontal="left" vertical="top" wrapText="1"/>
    </xf>
    <xf numFmtId="0" fontId="12" fillId="0" borderId="14" xfId="0" applyFont="1" applyBorder="1" applyAlignment="1">
      <alignment horizontal="left" vertical="top"/>
    </xf>
    <xf numFmtId="0" fontId="4" fillId="5" borderId="8" xfId="0" applyFont="1" applyFill="1" applyBorder="1" applyAlignment="1" applyProtection="1">
      <alignment horizontal="left" vertical="top"/>
      <protection locked="0"/>
    </xf>
    <xf numFmtId="0" fontId="4" fillId="5" borderId="8" xfId="0" applyFont="1" applyFill="1" applyBorder="1" applyAlignment="1">
      <alignment vertical="top"/>
    </xf>
    <xf numFmtId="0" fontId="4" fillId="0" borderId="14" xfId="0" applyFont="1" applyBorder="1" applyAlignment="1">
      <alignment horizontal="left" vertical="top"/>
    </xf>
    <xf numFmtId="0" fontId="4" fillId="5" borderId="8" xfId="0" applyFont="1" applyFill="1" applyBorder="1" applyAlignment="1">
      <alignment horizontal="left" vertical="top" wrapText="1"/>
    </xf>
    <xf numFmtId="0" fontId="4" fillId="5" borderId="8" xfId="0" applyFont="1" applyFill="1" applyBorder="1" applyAlignment="1">
      <alignment horizontal="left" vertical="top"/>
    </xf>
    <xf numFmtId="0" fontId="7" fillId="0" borderId="0" xfId="0" applyFont="1" applyAlignment="1">
      <alignment horizontal="right" vertical="top"/>
    </xf>
    <xf numFmtId="0" fontId="4" fillId="0" borderId="0" xfId="0" applyFont="1" applyAlignment="1">
      <alignment horizontal="right" vertical="top"/>
    </xf>
    <xf numFmtId="0" fontId="0" fillId="0" borderId="0" xfId="0" applyAlignment="1">
      <alignment horizontal="right" vertical="top"/>
    </xf>
    <xf numFmtId="0" fontId="0" fillId="0" borderId="0" xfId="0" applyFill="1"/>
    <xf numFmtId="0" fontId="0" fillId="0" borderId="0" xfId="0" applyFill="1" applyBorder="1" applyAlignment="1">
      <alignment horizontal="left" vertical="top"/>
    </xf>
    <xf numFmtId="0" fontId="0" fillId="0" borderId="0" xfId="0" applyFill="1" applyBorder="1" applyAlignment="1">
      <alignment horizontal="left" vertical="top" wrapText="1"/>
    </xf>
    <xf numFmtId="0" fontId="22" fillId="0" borderId="0" xfId="0" applyFont="1"/>
    <xf numFmtId="0" fontId="6" fillId="0" borderId="8"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0" fillId="0" borderId="6" xfId="0" applyBorder="1" applyAlignment="1" applyProtection="1">
      <alignment vertical="top" wrapText="1"/>
      <protection locked="0"/>
    </xf>
    <xf numFmtId="0" fontId="4" fillId="0" borderId="13" xfId="0" applyFont="1" applyBorder="1" applyAlignment="1" applyProtection="1">
      <alignment vertical="top" wrapText="1"/>
      <protection locked="0"/>
    </xf>
    <xf numFmtId="0" fontId="4" fillId="0" borderId="7" xfId="0" applyFont="1" applyBorder="1" applyAlignment="1" applyProtection="1">
      <alignment vertical="top" wrapText="1"/>
      <protection locked="0"/>
    </xf>
    <xf numFmtId="0" fontId="4" fillId="0" borderId="8" xfId="0" applyFont="1" applyBorder="1" applyAlignment="1" applyProtection="1">
      <alignment vertical="top" wrapText="1"/>
      <protection locked="0"/>
    </xf>
    <xf numFmtId="0" fontId="12" fillId="0" borderId="14" xfId="0" applyFont="1" applyBorder="1" applyAlignment="1" applyProtection="1">
      <alignment vertical="top" wrapText="1"/>
      <protection locked="0"/>
    </xf>
    <xf numFmtId="0" fontId="12" fillId="0" borderId="15" xfId="0" applyFont="1" applyBorder="1" applyAlignment="1" applyProtection="1">
      <alignment vertical="top" wrapText="1"/>
      <protection locked="0"/>
    </xf>
    <xf numFmtId="0" fontId="12" fillId="0" borderId="7" xfId="0" applyFont="1" applyBorder="1" applyAlignment="1" applyProtection="1">
      <alignment vertical="top" wrapText="1"/>
      <protection locked="0"/>
    </xf>
    <xf numFmtId="0" fontId="4" fillId="0" borderId="8" xfId="0" applyFont="1" applyBorder="1" applyAlignment="1">
      <alignment vertical="top" wrapText="1"/>
    </xf>
    <xf numFmtId="0" fontId="3" fillId="0" borderId="1" xfId="0" applyFont="1" applyBorder="1" applyAlignment="1">
      <alignment vertical="top" wrapText="1"/>
    </xf>
    <xf numFmtId="9" fontId="4" fillId="4" borderId="12" xfId="3" applyFont="1" applyFill="1" applyBorder="1" applyAlignment="1" applyProtection="1">
      <alignment horizontal="center" vertical="top"/>
    </xf>
    <xf numFmtId="3" fontId="4" fillId="3" borderId="8" xfId="0" applyNumberFormat="1" applyFont="1" applyFill="1" applyBorder="1" applyAlignment="1" applyProtection="1">
      <alignment vertical="top" wrapText="1"/>
      <protection locked="0"/>
    </xf>
    <xf numFmtId="0" fontId="0" fillId="3" borderId="16" xfId="0" applyFill="1" applyBorder="1" applyAlignment="1" applyProtection="1">
      <alignment vertical="top"/>
      <protection locked="0"/>
    </xf>
    <xf numFmtId="0" fontId="0" fillId="0" borderId="0" xfId="0" applyProtection="1">
      <protection locked="0"/>
    </xf>
    <xf numFmtId="3" fontId="4" fillId="4" borderId="8" xfId="0" applyNumberFormat="1" applyFont="1" applyFill="1" applyBorder="1" applyAlignment="1" applyProtection="1">
      <alignment vertical="top"/>
      <protection locked="0"/>
    </xf>
    <xf numFmtId="3" fontId="4" fillId="4" borderId="13" xfId="0" applyNumberFormat="1" applyFont="1" applyFill="1" applyBorder="1" applyAlignment="1" applyProtection="1">
      <alignment vertical="top"/>
      <protection locked="0"/>
    </xf>
    <xf numFmtId="0" fontId="0" fillId="0" borderId="8" xfId="0" applyBorder="1" applyAlignment="1" applyProtection="1">
      <alignment vertical="top"/>
      <protection locked="0"/>
    </xf>
    <xf numFmtId="0" fontId="12" fillId="0" borderId="12" xfId="0" applyFont="1" applyBorder="1" applyAlignment="1" applyProtection="1">
      <alignment vertical="top" wrapText="1"/>
      <protection locked="0"/>
    </xf>
    <xf numFmtId="0" fontId="4" fillId="0" borderId="1" xfId="0" applyFont="1" applyBorder="1" applyAlignment="1" applyProtection="1">
      <alignment horizontal="center" vertical="top" wrapText="1"/>
      <protection locked="0"/>
    </xf>
    <xf numFmtId="0" fontId="15" fillId="0" borderId="6" xfId="0" applyFont="1" applyBorder="1" applyAlignment="1" applyProtection="1">
      <alignment vertical="top" wrapText="1"/>
      <protection locked="0"/>
    </xf>
    <xf numFmtId="9" fontId="25" fillId="6" borderId="8" xfId="0" applyNumberFormat="1" applyFont="1" applyFill="1" applyBorder="1" applyAlignment="1" applyProtection="1">
      <alignment horizontal="center" vertical="top"/>
    </xf>
    <xf numFmtId="9" fontId="4" fillId="4" borderId="14" xfId="0" applyNumberFormat="1" applyFont="1" applyFill="1" applyBorder="1" applyAlignment="1" applyProtection="1">
      <alignment horizontal="right" vertical="top"/>
    </xf>
    <xf numFmtId="9" fontId="26" fillId="4" borderId="8" xfId="0" applyNumberFormat="1" applyFont="1" applyFill="1" applyBorder="1" applyAlignment="1">
      <alignment vertical="top"/>
    </xf>
    <xf numFmtId="0" fontId="14" fillId="0" borderId="16" xfId="0" applyFont="1" applyBorder="1"/>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4" fillId="0" borderId="12" xfId="0" applyFont="1" applyBorder="1" applyAlignment="1">
      <alignment horizontal="center" vertical="top" wrapText="1"/>
    </xf>
    <xf numFmtId="9" fontId="4" fillId="6" borderId="8" xfId="3" applyFont="1" applyFill="1" applyBorder="1" applyAlignment="1">
      <alignment horizontal="center" vertical="top"/>
    </xf>
    <xf numFmtId="9" fontId="8" fillId="4" borderId="14" xfId="0" applyNumberFormat="1" applyFont="1" applyFill="1" applyBorder="1" applyAlignment="1" applyProtection="1">
      <alignment horizontal="distributed" vertical="top"/>
    </xf>
    <xf numFmtId="0" fontId="4" fillId="3" borderId="7" xfId="0" applyFont="1" applyFill="1" applyBorder="1" applyAlignment="1" applyProtection="1">
      <alignment horizontal="center" vertical="top"/>
      <protection locked="0"/>
    </xf>
    <xf numFmtId="3" fontId="4" fillId="3" borderId="8" xfId="0" applyNumberFormat="1" applyFont="1" applyFill="1" applyBorder="1" applyAlignment="1" applyProtection="1">
      <alignment vertical="top"/>
      <protection locked="0"/>
    </xf>
    <xf numFmtId="166" fontId="4" fillId="4" borderId="12" xfId="4" applyNumberFormat="1" applyFont="1" applyFill="1" applyBorder="1" applyAlignment="1">
      <alignment horizontal="center" vertical="top" wrapText="1"/>
    </xf>
    <xf numFmtId="9" fontId="25" fillId="6" borderId="8" xfId="3" applyNumberFormat="1" applyFont="1" applyFill="1" applyBorder="1" applyAlignment="1">
      <alignment horizontal="center" vertical="top" wrapText="1"/>
    </xf>
    <xf numFmtId="0" fontId="0" fillId="3" borderId="30" xfId="0" applyFill="1" applyBorder="1" applyAlignment="1">
      <alignment vertical="top"/>
    </xf>
    <xf numFmtId="0" fontId="23" fillId="6" borderId="18" xfId="0" applyFont="1" applyFill="1" applyBorder="1" applyAlignment="1">
      <alignment vertical="top"/>
    </xf>
    <xf numFmtId="0" fontId="0" fillId="6" borderId="20" xfId="0" applyFill="1" applyBorder="1" applyAlignment="1">
      <alignment vertical="top"/>
    </xf>
    <xf numFmtId="9" fontId="0" fillId="8" borderId="12" xfId="0" applyNumberFormat="1" applyFill="1" applyBorder="1" applyAlignment="1">
      <alignment horizontal="center" vertical="top"/>
    </xf>
    <xf numFmtId="9" fontId="7" fillId="3" borderId="16" xfId="0" applyNumberFormat="1" applyFont="1" applyFill="1" applyBorder="1" applyAlignment="1">
      <alignment horizontal="right" vertical="top"/>
    </xf>
    <xf numFmtId="9" fontId="0" fillId="0" borderId="0" xfId="3" applyFont="1"/>
    <xf numFmtId="9" fontId="0" fillId="6" borderId="12" xfId="0" applyNumberFormat="1" applyFill="1" applyBorder="1" applyAlignment="1">
      <alignment horizontal="center" vertical="top"/>
    </xf>
    <xf numFmtId="0" fontId="4" fillId="0" borderId="5" xfId="0" applyFont="1" applyBorder="1" applyAlignment="1" applyProtection="1">
      <alignment vertical="top" wrapText="1"/>
      <protection locked="0"/>
    </xf>
    <xf numFmtId="0" fontId="4" fillId="0" borderId="13" xfId="0" applyFont="1" applyBorder="1" applyAlignment="1" applyProtection="1">
      <alignment vertical="top" wrapText="1"/>
      <protection locked="0"/>
    </xf>
    <xf numFmtId="0" fontId="4" fillId="0" borderId="7" xfId="0" applyFont="1" applyBorder="1" applyAlignment="1" applyProtection="1">
      <alignment vertical="top" wrapText="1"/>
      <protection locked="0"/>
    </xf>
    <xf numFmtId="0" fontId="4" fillId="0" borderId="5" xfId="0" applyFont="1" applyBorder="1" applyAlignment="1">
      <alignment vertical="top" wrapText="1"/>
    </xf>
    <xf numFmtId="0" fontId="4" fillId="0" borderId="13" xfId="0" applyFont="1" applyBorder="1" applyAlignment="1">
      <alignment vertical="top" wrapText="1"/>
    </xf>
    <xf numFmtId="0" fontId="4" fillId="0" borderId="8" xfId="0" applyFont="1" applyBorder="1" applyAlignment="1" applyProtection="1">
      <alignment horizontal="center" vertical="top" wrapText="1"/>
      <protection locked="0"/>
    </xf>
    <xf numFmtId="0" fontId="4" fillId="0" borderId="14" xfId="0" applyFont="1" applyBorder="1" applyAlignment="1" applyProtection="1">
      <alignment vertical="top"/>
      <protection locked="0"/>
    </xf>
    <xf numFmtId="0" fontId="4" fillId="0" borderId="7" xfId="0" applyFont="1" applyBorder="1" applyAlignment="1" applyProtection="1">
      <alignment vertical="top"/>
      <protection locked="0"/>
    </xf>
    <xf numFmtId="0" fontId="8" fillId="0" borderId="5" xfId="0" applyFont="1" applyBorder="1" applyAlignment="1" applyProtection="1">
      <alignment vertical="top" wrapText="1"/>
      <protection locked="0"/>
    </xf>
    <xf numFmtId="0" fontId="4" fillId="0" borderId="5" xfId="0" applyFont="1" applyBorder="1" applyAlignment="1" applyProtection="1">
      <alignment vertical="top" wrapText="1"/>
      <protection locked="0"/>
    </xf>
    <xf numFmtId="0" fontId="4" fillId="0" borderId="13" xfId="0" applyFont="1" applyBorder="1" applyAlignment="1" applyProtection="1">
      <alignment vertical="top" wrapText="1"/>
      <protection locked="0"/>
    </xf>
    <xf numFmtId="0" fontId="4" fillId="0" borderId="14" xfId="0" applyFont="1" applyBorder="1" applyAlignment="1" applyProtection="1">
      <alignment vertical="top"/>
      <protection locked="0"/>
    </xf>
    <xf numFmtId="0" fontId="4" fillId="0" borderId="6" xfId="0" applyFont="1" applyBorder="1" applyAlignment="1" applyProtection="1">
      <alignment horizontal="center" vertical="top" wrapText="1"/>
      <protection locked="0"/>
    </xf>
    <xf numFmtId="0" fontId="4" fillId="0" borderId="8" xfId="0" applyFont="1" applyBorder="1" applyAlignment="1" applyProtection="1">
      <alignment horizontal="center" vertical="top" wrapText="1"/>
      <protection locked="0"/>
    </xf>
    <xf numFmtId="0" fontId="0" fillId="7" borderId="20" xfId="0" applyFill="1" applyBorder="1" applyAlignment="1">
      <alignment vertical="top"/>
    </xf>
    <xf numFmtId="9" fontId="4" fillId="3" borderId="8" xfId="0" applyNumberFormat="1" applyFont="1" applyFill="1" applyBorder="1" applyAlignment="1" applyProtection="1">
      <alignment horizontal="center" vertical="top" wrapText="1"/>
      <protection locked="0"/>
    </xf>
    <xf numFmtId="0" fontId="0" fillId="0" borderId="0" xfId="0" applyAlignment="1" applyProtection="1">
      <protection locked="0"/>
    </xf>
    <xf numFmtId="0" fontId="4" fillId="6" borderId="8" xfId="0" applyFont="1" applyFill="1" applyBorder="1" applyAlignment="1" applyProtection="1">
      <alignment horizontal="left" vertical="top"/>
      <protection locked="0"/>
    </xf>
    <xf numFmtId="0" fontId="0" fillId="0" borderId="0" xfId="0" applyProtection="1"/>
    <xf numFmtId="0" fontId="2" fillId="0" borderId="0" xfId="0" applyFont="1" applyAlignment="1" applyProtection="1">
      <alignment vertical="top"/>
    </xf>
    <xf numFmtId="0" fontId="2" fillId="0" borderId="0" xfId="0" applyFont="1" applyAlignment="1" applyProtection="1">
      <alignment horizontal="center" vertical="top"/>
    </xf>
    <xf numFmtId="0" fontId="0" fillId="0" borderId="0" xfId="0" applyAlignment="1" applyProtection="1">
      <alignment vertical="top"/>
    </xf>
    <xf numFmtId="0" fontId="4" fillId="0" borderId="0" xfId="0" applyFont="1" applyAlignment="1" applyProtection="1">
      <alignment vertical="top"/>
    </xf>
    <xf numFmtId="0" fontId="4" fillId="0" borderId="0" xfId="0" applyFont="1" applyAlignment="1" applyProtection="1">
      <alignment horizontal="center" vertical="top"/>
    </xf>
    <xf numFmtId="0" fontId="20" fillId="0" borderId="0" xfId="0" applyFont="1" applyBorder="1" applyAlignment="1" applyProtection="1">
      <alignment vertical="top"/>
    </xf>
    <xf numFmtId="0" fontId="6" fillId="0" borderId="0" xfId="0" applyFont="1" applyBorder="1" applyAlignment="1" applyProtection="1">
      <alignment horizontal="center" vertical="top" wrapText="1"/>
    </xf>
    <xf numFmtId="0" fontId="0" fillId="7" borderId="16" xfId="0" applyFill="1" applyBorder="1" applyAlignment="1" applyProtection="1">
      <alignment vertical="top"/>
    </xf>
    <xf numFmtId="0" fontId="0" fillId="0" borderId="0" xfId="0" applyFont="1" applyAlignment="1" applyProtection="1">
      <alignment vertical="top"/>
    </xf>
    <xf numFmtId="0" fontId="7" fillId="0" borderId="0" xfId="0" applyFont="1" applyAlignment="1" applyProtection="1">
      <alignment horizontal="right" vertical="top"/>
    </xf>
    <xf numFmtId="0" fontId="23" fillId="6" borderId="18" xfId="1" applyFont="1" applyFill="1" applyBorder="1" applyAlignment="1" applyProtection="1">
      <alignment vertical="top"/>
    </xf>
    <xf numFmtId="9" fontId="0" fillId="6" borderId="12" xfId="0" applyNumberFormat="1" applyFill="1" applyBorder="1" applyAlignment="1" applyProtection="1">
      <alignment horizontal="center" vertical="top"/>
    </xf>
    <xf numFmtId="0" fontId="1" fillId="6" borderId="20" xfId="1" applyFill="1" applyBorder="1" applyAlignment="1" applyProtection="1">
      <alignment vertical="top"/>
    </xf>
    <xf numFmtId="0" fontId="0" fillId="3" borderId="16" xfId="0" applyFill="1" applyBorder="1" applyAlignment="1" applyProtection="1">
      <alignment vertical="top"/>
    </xf>
    <xf numFmtId="0" fontId="4" fillId="0" borderId="0" xfId="0" applyFont="1" applyBorder="1" applyAlignment="1" applyProtection="1">
      <alignment horizontal="center" vertical="top"/>
    </xf>
    <xf numFmtId="0" fontId="4" fillId="0" borderId="0" xfId="0" applyFont="1" applyAlignment="1" applyProtection="1">
      <alignment horizontal="right" vertical="top"/>
    </xf>
    <xf numFmtId="0" fontId="23" fillId="6" borderId="18" xfId="0" applyFont="1" applyFill="1" applyBorder="1" applyAlignment="1" applyProtection="1">
      <alignment vertical="top"/>
    </xf>
    <xf numFmtId="9" fontId="7" fillId="6" borderId="12" xfId="0" applyNumberFormat="1" applyFont="1" applyFill="1" applyBorder="1" applyAlignment="1" applyProtection="1">
      <alignment horizontal="center" vertical="top"/>
    </xf>
    <xf numFmtId="0" fontId="0" fillId="6" borderId="20" xfId="0" applyFill="1" applyBorder="1" applyAlignment="1" applyProtection="1">
      <alignment vertical="top"/>
    </xf>
    <xf numFmtId="0" fontId="0" fillId="0" borderId="0" xfId="0" applyAlignment="1" applyProtection="1">
      <alignment horizontal="center" vertical="top"/>
    </xf>
    <xf numFmtId="0" fontId="7" fillId="0" borderId="0" xfId="0" applyFont="1" applyBorder="1" applyAlignment="1" applyProtection="1">
      <alignment vertical="top" wrapText="1"/>
    </xf>
    <xf numFmtId="0" fontId="4" fillId="0" borderId="2" xfId="0" applyFont="1" applyBorder="1" applyAlignment="1" applyProtection="1">
      <alignment horizontal="center" vertical="top" wrapText="1"/>
    </xf>
    <xf numFmtId="0" fontId="4" fillId="0" borderId="2" xfId="0" applyFont="1" applyBorder="1" applyAlignment="1" applyProtection="1">
      <alignment vertical="top" wrapText="1"/>
    </xf>
    <xf numFmtId="0" fontId="4" fillId="0" borderId="3" xfId="0" applyFont="1" applyBorder="1" applyAlignment="1" applyProtection="1">
      <alignment vertical="top" wrapText="1"/>
    </xf>
    <xf numFmtId="0" fontId="4" fillId="0" borderId="4" xfId="0" applyFont="1" applyBorder="1" applyAlignment="1" applyProtection="1">
      <alignment vertical="top" wrapText="1"/>
    </xf>
    <xf numFmtId="0" fontId="4" fillId="0" borderId="6" xfId="0" applyFont="1" applyBorder="1" applyAlignment="1" applyProtection="1">
      <alignment horizontal="center" vertical="top" wrapText="1"/>
    </xf>
    <xf numFmtId="0" fontId="4" fillId="0" borderId="7" xfId="0" applyFont="1" applyBorder="1" applyAlignment="1" applyProtection="1">
      <alignment vertical="top" wrapText="1"/>
    </xf>
    <xf numFmtId="0" fontId="0" fillId="0" borderId="6" xfId="0" applyBorder="1" applyAlignment="1" applyProtection="1">
      <alignment vertical="top"/>
    </xf>
    <xf numFmtId="0" fontId="4" fillId="0" borderId="8" xfId="0" applyFont="1" applyBorder="1" applyAlignment="1" applyProtection="1">
      <alignment vertical="top" wrapText="1"/>
    </xf>
    <xf numFmtId="0" fontId="4" fillId="0" borderId="9" xfId="0" applyFont="1" applyBorder="1" applyAlignment="1" applyProtection="1">
      <alignment horizontal="center" vertical="top" wrapText="1"/>
    </xf>
    <xf numFmtId="0" fontId="4" fillId="0" borderId="11" xfId="0" applyFont="1" applyBorder="1" applyAlignment="1" applyProtection="1">
      <alignment vertical="top" wrapText="1"/>
    </xf>
    <xf numFmtId="0" fontId="4" fillId="0" borderId="8" xfId="0" applyFont="1" applyBorder="1" applyAlignment="1" applyProtection="1">
      <alignment vertical="top" wrapText="1"/>
    </xf>
    <xf numFmtId="0" fontId="4" fillId="0" borderId="7" xfId="0" applyFont="1" applyBorder="1" applyAlignment="1" applyProtection="1">
      <alignment horizontal="center" vertical="top" wrapText="1"/>
    </xf>
    <xf numFmtId="0" fontId="4" fillId="0" borderId="7" xfId="0" applyFont="1" applyBorder="1" applyAlignment="1" applyProtection="1">
      <alignment vertical="top"/>
    </xf>
    <xf numFmtId="0" fontId="0" fillId="0" borderId="1" xfId="0" applyBorder="1" applyAlignment="1" applyProtection="1">
      <alignment vertical="top"/>
    </xf>
    <xf numFmtId="0" fontId="4" fillId="0" borderId="8" xfId="0" applyFont="1" applyBorder="1" applyAlignment="1" applyProtection="1">
      <alignment horizontal="center" vertical="top" wrapText="1"/>
    </xf>
    <xf numFmtId="0" fontId="4" fillId="4" borderId="8" xfId="0" applyFont="1" applyFill="1" applyBorder="1" applyAlignment="1" applyProtection="1">
      <alignment vertical="top"/>
    </xf>
    <xf numFmtId="0" fontId="0" fillId="0" borderId="13" xfId="0" applyBorder="1" applyAlignment="1" applyProtection="1">
      <alignment vertical="top"/>
    </xf>
    <xf numFmtId="0" fontId="4" fillId="0" borderId="13" xfId="0" applyFont="1" applyBorder="1" applyAlignment="1" applyProtection="1">
      <alignment vertical="top" wrapText="1"/>
    </xf>
    <xf numFmtId="0" fontId="4" fillId="0" borderId="10" xfId="0" applyFont="1" applyBorder="1" applyAlignment="1" applyProtection="1">
      <alignment horizontal="center" vertical="top" wrapText="1"/>
    </xf>
    <xf numFmtId="0" fontId="4" fillId="0" borderId="7" xfId="0" applyFont="1" applyBorder="1" applyAlignment="1" applyProtection="1">
      <alignment vertical="top" wrapText="1"/>
    </xf>
    <xf numFmtId="0" fontId="12" fillId="0" borderId="14" xfId="0" applyFont="1" applyBorder="1" applyAlignment="1" applyProtection="1">
      <alignment vertical="top" wrapText="1"/>
    </xf>
    <xf numFmtId="0" fontId="5" fillId="0" borderId="8" xfId="0" applyFont="1" applyBorder="1" applyAlignment="1" applyProtection="1">
      <alignment vertical="top" wrapText="1"/>
    </xf>
    <xf numFmtId="0" fontId="4" fillId="3" borderId="8" xfId="0" applyFont="1" applyFill="1" applyBorder="1" applyAlignment="1" applyProtection="1">
      <alignment vertical="top"/>
    </xf>
    <xf numFmtId="0" fontId="12" fillId="0" borderId="14" xfId="0" applyFont="1" applyBorder="1" applyAlignment="1" applyProtection="1">
      <alignment vertical="top"/>
    </xf>
    <xf numFmtId="0" fontId="12" fillId="0" borderId="15" xfId="0" applyFont="1" applyBorder="1" applyAlignment="1" applyProtection="1">
      <alignment vertical="top"/>
    </xf>
    <xf numFmtId="0" fontId="12" fillId="0" borderId="7" xfId="0" applyFont="1" applyBorder="1" applyAlignment="1" applyProtection="1">
      <alignment vertical="top"/>
    </xf>
    <xf numFmtId="0" fontId="4" fillId="0" borderId="8" xfId="0" applyFont="1" applyBorder="1" applyAlignment="1" applyProtection="1">
      <alignment vertical="top"/>
    </xf>
    <xf numFmtId="17" fontId="4" fillId="0" borderId="13" xfId="0" applyNumberFormat="1" applyFont="1" applyBorder="1" applyAlignment="1" applyProtection="1">
      <alignment vertical="top" wrapText="1"/>
    </xf>
    <xf numFmtId="0" fontId="6" fillId="0" borderId="8" xfId="0" applyFont="1" applyBorder="1" applyAlignment="1" applyProtection="1">
      <alignment vertical="top" wrapText="1"/>
    </xf>
    <xf numFmtId="0" fontId="3" fillId="0" borderId="1" xfId="0" applyFont="1" applyBorder="1" applyAlignment="1" applyProtection="1">
      <alignment vertical="top" wrapText="1"/>
    </xf>
    <xf numFmtId="0" fontId="3" fillId="0" borderId="0" xfId="0" applyFont="1" applyBorder="1" applyAlignment="1" applyProtection="1">
      <alignment horizontal="center" vertical="top" wrapText="1"/>
    </xf>
    <xf numFmtId="0" fontId="4" fillId="0" borderId="12" xfId="0" applyFont="1" applyBorder="1" applyAlignment="1" applyProtection="1">
      <alignment vertical="top" wrapText="1"/>
    </xf>
    <xf numFmtId="0" fontId="4" fillId="0" borderId="14" xfId="0" applyFont="1" applyBorder="1" applyAlignment="1" applyProtection="1">
      <alignment horizontal="center" vertical="top" wrapText="1"/>
    </xf>
    <xf numFmtId="0" fontId="4" fillId="0" borderId="9" xfId="0" applyFont="1" applyBorder="1" applyAlignment="1" applyProtection="1">
      <alignment vertical="top" wrapText="1"/>
    </xf>
    <xf numFmtId="0" fontId="4" fillId="0" borderId="8" xfId="0" applyFont="1" applyBorder="1" applyAlignment="1" applyProtection="1">
      <alignment horizontal="left" vertical="top"/>
      <protection locked="0"/>
    </xf>
    <xf numFmtId="0" fontId="4" fillId="5" borderId="8" xfId="0" applyFont="1" applyFill="1" applyBorder="1" applyAlignment="1" applyProtection="1">
      <alignment vertical="top" wrapText="1"/>
      <protection locked="0"/>
    </xf>
    <xf numFmtId="0" fontId="7" fillId="0" borderId="0" xfId="0" applyFont="1" applyAlignment="1" applyProtection="1">
      <alignment horizontal="center" vertical="top"/>
    </xf>
    <xf numFmtId="9" fontId="4" fillId="9" borderId="12" xfId="3" applyFont="1" applyFill="1" applyBorder="1" applyAlignment="1" applyProtection="1">
      <alignment horizontal="center" vertical="top"/>
    </xf>
    <xf numFmtId="0" fontId="12" fillId="0" borderId="14" xfId="0" applyFont="1" applyBorder="1" applyAlignment="1" applyProtection="1">
      <alignment horizontal="center" vertical="top"/>
    </xf>
    <xf numFmtId="0" fontId="3" fillId="0" borderId="8" xfId="0" applyFont="1" applyBorder="1" applyAlignment="1" applyProtection="1">
      <alignment vertical="top" wrapText="1"/>
    </xf>
    <xf numFmtId="0" fontId="3" fillId="0" borderId="0" xfId="0" applyFont="1" applyAlignment="1" applyProtection="1">
      <alignment vertical="top"/>
    </xf>
    <xf numFmtId="0" fontId="3" fillId="0" borderId="0" xfId="0" applyFont="1" applyAlignment="1" applyProtection="1">
      <alignment horizontal="center" vertical="top"/>
    </xf>
    <xf numFmtId="0" fontId="12" fillId="0" borderId="12" xfId="0" applyFont="1" applyBorder="1" applyAlignment="1" applyProtection="1">
      <alignment vertical="top" wrapText="1"/>
    </xf>
    <xf numFmtId="0" fontId="12" fillId="0" borderId="0" xfId="0" applyFont="1" applyBorder="1" applyAlignment="1" applyProtection="1">
      <alignment horizontal="center" vertical="top" wrapText="1"/>
    </xf>
    <xf numFmtId="0" fontId="3" fillId="0" borderId="6" xfId="0" applyFont="1" applyBorder="1" applyAlignment="1" applyProtection="1">
      <alignment vertical="top" wrapText="1"/>
    </xf>
    <xf numFmtId="0" fontId="4" fillId="0" borderId="6" xfId="0" applyFont="1" applyBorder="1" applyAlignment="1" applyProtection="1">
      <alignment vertical="top" wrapText="1"/>
    </xf>
    <xf numFmtId="0" fontId="0" fillId="0" borderId="6" xfId="0" applyBorder="1" applyAlignment="1" applyProtection="1">
      <alignment vertical="top" wrapText="1"/>
    </xf>
    <xf numFmtId="0" fontId="4" fillId="5" borderId="8" xfId="0" applyFont="1" applyFill="1" applyBorder="1" applyAlignment="1" applyProtection="1">
      <alignment vertical="top"/>
      <protection locked="0"/>
    </xf>
    <xf numFmtId="0" fontId="7" fillId="0" borderId="0" xfId="0" applyFont="1" applyAlignment="1" applyProtection="1">
      <alignment vertical="top" wrapText="1"/>
    </xf>
    <xf numFmtId="0" fontId="4" fillId="0" borderId="7" xfId="0" applyFont="1" applyBorder="1" applyAlignment="1" applyProtection="1">
      <alignment horizontal="center" vertical="top"/>
    </xf>
    <xf numFmtId="0" fontId="7" fillId="0" borderId="0" xfId="0" applyFont="1" applyAlignment="1" applyProtection="1">
      <alignment vertical="top"/>
    </xf>
    <xf numFmtId="0" fontId="0" fillId="0" borderId="7" xfId="0" applyBorder="1" applyAlignment="1" applyProtection="1">
      <alignment vertical="top"/>
    </xf>
    <xf numFmtId="0" fontId="12" fillId="0" borderId="15" xfId="0" applyFont="1" applyBorder="1" applyAlignment="1" applyProtection="1">
      <alignment vertical="top" wrapText="1"/>
    </xf>
    <xf numFmtId="0" fontId="12" fillId="0" borderId="7" xfId="0" applyFont="1" applyBorder="1" applyAlignment="1" applyProtection="1">
      <alignment vertical="top" wrapText="1"/>
    </xf>
    <xf numFmtId="0" fontId="5" fillId="0" borderId="14" xfId="0" applyFont="1" applyBorder="1" applyAlignment="1" applyProtection="1">
      <alignment vertical="top" wrapText="1"/>
    </xf>
    <xf numFmtId="0" fontId="0" fillId="0" borderId="4" xfId="0" applyBorder="1" applyAlignment="1" applyProtection="1">
      <alignment vertical="top"/>
    </xf>
    <xf numFmtId="0" fontId="4" fillId="0" borderId="14" xfId="0" applyFont="1" applyBorder="1" applyAlignment="1" applyProtection="1">
      <alignment vertical="top" wrapText="1"/>
    </xf>
    <xf numFmtId="0" fontId="7" fillId="0" borderId="11" xfId="0" applyFont="1" applyBorder="1" applyAlignment="1" applyProtection="1">
      <alignment vertical="top" wrapText="1"/>
    </xf>
    <xf numFmtId="0" fontId="0" fillId="0" borderId="8" xfId="0" applyBorder="1" applyAlignment="1" applyProtection="1">
      <alignment vertical="top"/>
    </xf>
    <xf numFmtId="0" fontId="5" fillId="0" borderId="14" xfId="0" applyFont="1" applyBorder="1" applyAlignment="1" applyProtection="1">
      <alignment vertical="top"/>
    </xf>
    <xf numFmtId="0" fontId="4" fillId="0" borderId="14" xfId="0" applyFont="1" applyBorder="1" applyAlignment="1" applyProtection="1">
      <alignment vertical="top"/>
    </xf>
    <xf numFmtId="0" fontId="4" fillId="0" borderId="10" xfId="0" applyFont="1" applyBorder="1" applyAlignment="1" applyProtection="1">
      <alignment vertical="top" wrapText="1"/>
    </xf>
    <xf numFmtId="0" fontId="4" fillId="0" borderId="11" xfId="0" applyFont="1" applyBorder="1" applyAlignment="1" applyProtection="1">
      <alignment horizontal="center" vertical="top" wrapText="1"/>
    </xf>
    <xf numFmtId="0" fontId="4" fillId="0" borderId="15" xfId="0" applyFont="1" applyBorder="1" applyAlignment="1" applyProtection="1">
      <alignment vertical="top" wrapText="1"/>
    </xf>
    <xf numFmtId="0" fontId="3" fillId="0" borderId="7" xfId="0" applyFont="1" applyBorder="1" applyAlignment="1" applyProtection="1">
      <alignment vertical="top" wrapText="1"/>
    </xf>
    <xf numFmtId="0" fontId="14" fillId="0" borderId="0" xfId="0" applyFont="1" applyAlignment="1" applyProtection="1">
      <alignment vertical="top" wrapText="1"/>
    </xf>
    <xf numFmtId="0" fontId="14" fillId="0" borderId="0" xfId="0" applyFont="1" applyAlignment="1" applyProtection="1">
      <alignment horizontal="center" vertical="top" wrapText="1"/>
    </xf>
    <xf numFmtId="0" fontId="3" fillId="0" borderId="12" xfId="0" applyFont="1" applyBorder="1" applyAlignment="1" applyProtection="1">
      <alignment vertical="top" wrapText="1"/>
    </xf>
    <xf numFmtId="0" fontId="4" fillId="3" borderId="7" xfId="0" applyFont="1" applyFill="1" applyBorder="1" applyAlignment="1" applyProtection="1">
      <alignment vertical="top"/>
      <protection locked="0"/>
    </xf>
    <xf numFmtId="0" fontId="4" fillId="0" borderId="5" xfId="0" applyFont="1" applyBorder="1" applyAlignment="1" applyProtection="1">
      <alignment vertical="top" wrapText="1"/>
    </xf>
    <xf numFmtId="0" fontId="4" fillId="0" borderId="5" xfId="0" applyFont="1" applyBorder="1" applyAlignment="1">
      <alignment horizontal="left" vertical="top" wrapText="1"/>
    </xf>
    <xf numFmtId="0" fontId="4" fillId="0" borderId="12" xfId="0" applyFont="1" applyBorder="1" applyAlignment="1">
      <alignment vertical="top"/>
    </xf>
    <xf numFmtId="0" fontId="4" fillId="9" borderId="8" xfId="0" applyFont="1" applyFill="1" applyBorder="1" applyAlignment="1" applyProtection="1">
      <alignment vertical="top"/>
      <protection locked="0"/>
    </xf>
    <xf numFmtId="0" fontId="4" fillId="9" borderId="8" xfId="0" applyFont="1" applyFill="1" applyBorder="1" applyAlignment="1" applyProtection="1">
      <alignment horizontal="center" vertical="top"/>
      <protection locked="0"/>
    </xf>
    <xf numFmtId="0" fontId="4" fillId="9" borderId="7" xfId="0" applyFont="1" applyFill="1" applyBorder="1" applyAlignment="1" applyProtection="1">
      <alignment vertical="top"/>
    </xf>
    <xf numFmtId="0" fontId="4" fillId="0" borderId="8" xfId="0" applyFont="1" applyBorder="1" applyAlignment="1" applyProtection="1">
      <alignment horizontal="left" vertical="top" wrapText="1"/>
    </xf>
    <xf numFmtId="0" fontId="4" fillId="0" borderId="4" xfId="0" applyFont="1" applyBorder="1" applyAlignment="1" applyProtection="1">
      <alignment horizontal="center" vertical="top" wrapText="1"/>
    </xf>
    <xf numFmtId="0" fontId="4" fillId="0" borderId="8" xfId="0" applyFont="1" applyBorder="1" applyAlignment="1" applyProtection="1">
      <alignment horizontal="center" vertical="top" wrapText="1"/>
    </xf>
    <xf numFmtId="0" fontId="17" fillId="0" borderId="8" xfId="2" applyBorder="1" applyAlignment="1" applyProtection="1">
      <alignment vertical="top" wrapText="1"/>
    </xf>
    <xf numFmtId="0" fontId="16" fillId="0" borderId="6" xfId="0" applyFont="1" applyBorder="1" applyAlignment="1" applyProtection="1">
      <alignment vertical="top" wrapText="1"/>
    </xf>
    <xf numFmtId="0" fontId="16" fillId="0" borderId="8" xfId="0" applyFont="1" applyBorder="1" applyAlignment="1" applyProtection="1">
      <alignment vertical="top" wrapText="1"/>
    </xf>
    <xf numFmtId="0" fontId="4" fillId="0" borderId="1" xfId="0" applyFont="1" applyBorder="1" applyAlignment="1" applyProtection="1">
      <alignment horizontal="center" vertical="top" wrapText="1"/>
    </xf>
    <xf numFmtId="0" fontId="0" fillId="0" borderId="9" xfId="0" applyBorder="1" applyProtection="1">
      <protection locked="0"/>
    </xf>
    <xf numFmtId="3" fontId="4" fillId="4" borderId="13" xfId="0" applyNumberFormat="1" applyFont="1" applyFill="1" applyBorder="1" applyAlignment="1" applyProtection="1">
      <alignment horizontal="center" vertical="top"/>
    </xf>
    <xf numFmtId="0" fontId="0" fillId="0" borderId="13" xfId="0" applyBorder="1" applyProtection="1"/>
    <xf numFmtId="0" fontId="8" fillId="0" borderId="13" xfId="0" applyFont="1" applyBorder="1" applyAlignment="1" applyProtection="1">
      <alignment vertical="top" wrapText="1"/>
    </xf>
    <xf numFmtId="0" fontId="8" fillId="0" borderId="10" xfId="0" applyFont="1" applyBorder="1" applyAlignment="1" applyProtection="1">
      <alignment horizontal="center" vertical="top" wrapText="1"/>
    </xf>
    <xf numFmtId="0" fontId="4" fillId="0" borderId="13" xfId="0" applyFont="1" applyBorder="1" applyAlignment="1" applyProtection="1">
      <alignment horizontal="center" vertical="top" wrapText="1"/>
    </xf>
    <xf numFmtId="0" fontId="15" fillId="0" borderId="6" xfId="0" applyFont="1" applyBorder="1" applyAlignment="1" applyProtection="1">
      <alignment vertical="top" wrapText="1"/>
    </xf>
    <xf numFmtId="0" fontId="14" fillId="0" borderId="16" xfId="0" applyFont="1" applyBorder="1" applyAlignment="1" applyProtection="1">
      <alignment horizontal="left" vertical="top"/>
    </xf>
    <xf numFmtId="0" fontId="24" fillId="0" borderId="16" xfId="2" applyFont="1" applyBorder="1" applyAlignment="1" applyProtection="1">
      <alignment horizontal="left" vertical="top" wrapText="1"/>
    </xf>
    <xf numFmtId="0" fontId="0" fillId="0" borderId="0" xfId="0" applyAlignment="1" applyProtection="1"/>
    <xf numFmtId="0" fontId="8" fillId="0" borderId="2" xfId="0" applyFont="1" applyBorder="1" applyAlignment="1" applyProtection="1">
      <alignment horizontal="center" vertical="top" wrapText="1"/>
    </xf>
    <xf numFmtId="0" fontId="8" fillId="0" borderId="6" xfId="0" applyFont="1" applyBorder="1" applyAlignment="1" applyProtection="1">
      <alignment horizontal="center" vertical="top" wrapText="1"/>
    </xf>
    <xf numFmtId="0" fontId="8" fillId="0" borderId="9" xfId="0" applyFont="1" applyBorder="1" applyAlignment="1" applyProtection="1">
      <alignment horizontal="center" vertical="top" wrapText="1"/>
    </xf>
    <xf numFmtId="0" fontId="8" fillId="0" borderId="7" xfId="0" applyFont="1" applyBorder="1" applyAlignment="1" applyProtection="1">
      <alignment horizontal="center" vertical="top" wrapText="1"/>
    </xf>
    <xf numFmtId="0" fontId="0" fillId="0" borderId="5" xfId="0" applyBorder="1" applyAlignment="1" applyProtection="1">
      <alignment vertical="top"/>
    </xf>
    <xf numFmtId="0" fontId="3" fillId="0" borderId="7" xfId="0" applyFont="1" applyBorder="1" applyAlignment="1" applyProtection="1">
      <alignment horizontal="center" vertical="top" wrapText="1"/>
    </xf>
    <xf numFmtId="0" fontId="3" fillId="0" borderId="7" xfId="0" applyFont="1" applyBorder="1" applyAlignment="1" applyProtection="1">
      <alignment vertical="top"/>
    </xf>
    <xf numFmtId="0" fontId="4" fillId="6" borderId="8" xfId="0" applyFont="1" applyFill="1" applyBorder="1" applyAlignment="1" applyProtection="1">
      <alignment vertical="top"/>
    </xf>
    <xf numFmtId="9" fontId="4" fillId="6" borderId="8" xfId="0" applyNumberFormat="1" applyFont="1" applyFill="1" applyBorder="1" applyAlignment="1" applyProtection="1">
      <alignment horizontal="center" vertical="top"/>
    </xf>
    <xf numFmtId="0" fontId="3" fillId="0" borderId="12" xfId="0" applyFont="1" applyBorder="1" applyAlignment="1" applyProtection="1">
      <alignment horizontal="center" vertical="top" wrapText="1"/>
    </xf>
    <xf numFmtId="0" fontId="3" fillId="0" borderId="7" xfId="0" applyFont="1" applyFill="1" applyBorder="1" applyAlignment="1" applyProtection="1">
      <alignment vertical="top"/>
    </xf>
    <xf numFmtId="9" fontId="4" fillId="4" borderId="8" xfId="0" applyNumberFormat="1" applyFont="1" applyFill="1" applyBorder="1" applyAlignment="1" applyProtection="1">
      <alignment horizontal="center" vertical="top"/>
    </xf>
    <xf numFmtId="0" fontId="12" fillId="0" borderId="4" xfId="0" applyFont="1" applyBorder="1" applyAlignment="1" applyProtection="1">
      <alignment vertical="top"/>
    </xf>
    <xf numFmtId="0" fontId="4" fillId="0" borderId="12" xfId="0" applyFont="1" applyBorder="1" applyAlignment="1" applyProtection="1">
      <alignment vertical="top"/>
    </xf>
    <xf numFmtId="0" fontId="12" fillId="0" borderId="12" xfId="0" applyFont="1" applyBorder="1" applyAlignment="1" applyProtection="1">
      <alignment vertical="top"/>
    </xf>
    <xf numFmtId="9" fontId="4" fillId="5" borderId="8" xfId="0" applyNumberFormat="1" applyFont="1" applyFill="1" applyBorder="1" applyAlignment="1" applyProtection="1">
      <alignment vertical="top" wrapText="1"/>
    </xf>
    <xf numFmtId="9" fontId="0" fillId="0" borderId="0" xfId="0" applyNumberFormat="1" applyAlignment="1" applyProtection="1">
      <alignment vertical="top"/>
    </xf>
    <xf numFmtId="0" fontId="4" fillId="0" borderId="0" xfId="0" applyFont="1" applyBorder="1" applyAlignment="1" applyProtection="1">
      <alignment vertical="top" wrapText="1"/>
    </xf>
    <xf numFmtId="0" fontId="8" fillId="0" borderId="5" xfId="0" applyFont="1" applyBorder="1" applyAlignment="1" applyProtection="1">
      <alignment vertical="top" wrapText="1"/>
    </xf>
    <xf numFmtId="0" fontId="4" fillId="3" borderId="8" xfId="0" applyFont="1" applyFill="1" applyBorder="1" applyAlignment="1" applyProtection="1">
      <alignment horizontal="center" vertical="top"/>
      <protection locked="0"/>
    </xf>
    <xf numFmtId="0" fontId="4" fillId="3" borderId="8" xfId="0" applyFont="1" applyFill="1" applyBorder="1" applyAlignment="1" applyProtection="1">
      <alignment horizontal="center" vertical="top" wrapText="1"/>
      <protection locked="0"/>
    </xf>
    <xf numFmtId="3" fontId="4" fillId="4" borderId="8" xfId="0" applyNumberFormat="1" applyFont="1" applyFill="1" applyBorder="1" applyAlignment="1" applyProtection="1">
      <alignment vertical="top"/>
    </xf>
    <xf numFmtId="3" fontId="4" fillId="4" borderId="8" xfId="0" applyNumberFormat="1" applyFont="1" applyFill="1" applyBorder="1" applyAlignment="1" applyProtection="1">
      <alignment horizontal="center" vertical="top"/>
    </xf>
    <xf numFmtId="0" fontId="3" fillId="0" borderId="9" xfId="0" applyFont="1" applyBorder="1" applyAlignment="1" applyProtection="1">
      <alignment vertical="top"/>
    </xf>
    <xf numFmtId="3" fontId="4" fillId="9" borderId="13" xfId="0" applyNumberFormat="1" applyFont="1" applyFill="1" applyBorder="1" applyAlignment="1" applyProtection="1">
      <alignment horizontal="right" vertical="top"/>
    </xf>
    <xf numFmtId="3" fontId="4" fillId="9" borderId="13" xfId="0" applyNumberFormat="1" applyFont="1" applyFill="1" applyBorder="1" applyAlignment="1" applyProtection="1">
      <alignment horizontal="center" vertical="top"/>
    </xf>
    <xf numFmtId="0" fontId="4" fillId="9" borderId="8" xfId="0" applyFont="1" applyFill="1" applyBorder="1" applyAlignment="1" applyProtection="1">
      <alignment vertical="top"/>
    </xf>
    <xf numFmtId="0" fontId="4" fillId="0" borderId="31" xfId="0" applyFont="1" applyBorder="1" applyAlignment="1" applyProtection="1">
      <alignment vertical="top"/>
    </xf>
    <xf numFmtId="0" fontId="4" fillId="0" borderId="32" xfId="0" applyFont="1" applyBorder="1" applyAlignment="1" applyProtection="1">
      <alignment vertical="top"/>
    </xf>
    <xf numFmtId="0" fontId="4" fillId="0" borderId="33" xfId="0" applyFont="1" applyBorder="1" applyAlignment="1" applyProtection="1">
      <alignment vertical="top"/>
    </xf>
    <xf numFmtId="0" fontId="4" fillId="0" borderId="34" xfId="0" applyFont="1" applyBorder="1" applyAlignment="1" applyProtection="1">
      <alignment vertical="top"/>
    </xf>
    <xf numFmtId="3" fontId="4" fillId="6" borderId="16" xfId="0" applyNumberFormat="1" applyFont="1" applyFill="1" applyBorder="1" applyAlignment="1" applyProtection="1">
      <alignment horizontal="center" vertical="top"/>
    </xf>
    <xf numFmtId="3" fontId="4" fillId="6" borderId="35" xfId="0" applyNumberFormat="1" applyFont="1" applyFill="1" applyBorder="1" applyAlignment="1" applyProtection="1">
      <alignment horizontal="center" vertical="top"/>
    </xf>
    <xf numFmtId="0" fontId="4" fillId="0" borderId="34" xfId="0" applyFont="1" applyBorder="1" applyAlignment="1" applyProtection="1">
      <alignment vertical="top" wrapText="1"/>
    </xf>
    <xf numFmtId="9" fontId="4" fillId="6" borderId="36" xfId="3" applyFont="1" applyFill="1" applyBorder="1" applyAlignment="1" applyProtection="1">
      <alignment horizontal="center" vertical="top"/>
    </xf>
    <xf numFmtId="0" fontId="4" fillId="3" borderId="12" xfId="0" applyFont="1" applyFill="1" applyBorder="1" applyAlignment="1" applyProtection="1">
      <alignment vertical="top"/>
      <protection locked="0"/>
    </xf>
    <xf numFmtId="0" fontId="0" fillId="0" borderId="9" xfId="0" applyBorder="1" applyAlignment="1" applyProtection="1">
      <alignment vertical="top"/>
      <protection locked="0"/>
    </xf>
    <xf numFmtId="0" fontId="0" fillId="0" borderId="0" xfId="0" applyBorder="1" applyProtection="1">
      <protection locked="0"/>
    </xf>
    <xf numFmtId="0" fontId="0" fillId="0" borderId="6" xfId="0" applyBorder="1" applyProtection="1">
      <protection locked="0"/>
    </xf>
    <xf numFmtId="0" fontId="0" fillId="0" borderId="10" xfId="0" applyBorder="1" applyAlignment="1" applyProtection="1">
      <alignment vertical="top"/>
      <protection locked="0"/>
    </xf>
    <xf numFmtId="0" fontId="0" fillId="0" borderId="11" xfId="0" applyBorder="1" applyProtection="1">
      <protection locked="0"/>
    </xf>
    <xf numFmtId="0" fontId="0" fillId="0" borderId="8" xfId="0" applyBorder="1" applyProtection="1">
      <protection locked="0"/>
    </xf>
    <xf numFmtId="0" fontId="0" fillId="0" borderId="2" xfId="0" applyBorder="1" applyAlignment="1" applyProtection="1">
      <alignment vertical="top"/>
    </xf>
    <xf numFmtId="0" fontId="0" fillId="0" borderId="3" xfId="0" applyBorder="1" applyProtection="1"/>
    <xf numFmtId="0" fontId="0" fillId="0" borderId="4" xfId="0" applyBorder="1" applyProtection="1"/>
    <xf numFmtId="0" fontId="4" fillId="0" borderId="0" xfId="0" applyFont="1" applyBorder="1" applyAlignment="1" applyProtection="1">
      <alignment horizontal="center" vertical="top" wrapText="1"/>
    </xf>
    <xf numFmtId="3" fontId="4" fillId="0" borderId="8" xfId="0" applyNumberFormat="1" applyFont="1" applyFill="1" applyBorder="1" applyAlignment="1">
      <alignment vertical="top"/>
    </xf>
    <xf numFmtId="3" fontId="4" fillId="4" borderId="16" xfId="0" applyNumberFormat="1" applyFont="1" applyFill="1" applyBorder="1" applyAlignment="1">
      <alignment horizontal="right" vertical="top"/>
    </xf>
    <xf numFmtId="3" fontId="4" fillId="6" borderId="13" xfId="0" applyNumberFormat="1" applyFont="1" applyFill="1" applyBorder="1" applyAlignment="1">
      <alignment horizontal="right" vertical="top"/>
    </xf>
    <xf numFmtId="9" fontId="4" fillId="4" borderId="16" xfId="3" applyFont="1" applyFill="1" applyBorder="1" applyAlignment="1">
      <alignment horizontal="right" vertical="top"/>
    </xf>
    <xf numFmtId="9" fontId="4" fillId="3" borderId="16" xfId="0" applyNumberFormat="1" applyFont="1" applyFill="1" applyBorder="1" applyAlignment="1" applyProtection="1">
      <alignment horizontal="center" vertical="top"/>
      <protection locked="0"/>
    </xf>
    <xf numFmtId="0" fontId="28" fillId="0" borderId="16" xfId="0" applyFont="1" applyBorder="1" applyAlignment="1">
      <alignment vertical="top"/>
    </xf>
    <xf numFmtId="0" fontId="0" fillId="0" borderId="0" xfId="0"/>
    <xf numFmtId="0" fontId="0" fillId="0" borderId="0" xfId="0"/>
    <xf numFmtId="9" fontId="4" fillId="0" borderId="16" xfId="0" applyNumberFormat="1" applyFont="1" applyFill="1" applyBorder="1" applyAlignment="1" applyProtection="1">
      <alignment horizontal="center" vertical="top"/>
      <protection locked="0"/>
    </xf>
    <xf numFmtId="9" fontId="4" fillId="3" borderId="20" xfId="0" applyNumberFormat="1" applyFont="1" applyFill="1" applyBorder="1" applyAlignment="1" applyProtection="1">
      <alignment horizontal="right" vertical="top"/>
      <protection locked="0"/>
    </xf>
    <xf numFmtId="1" fontId="4" fillId="4" borderId="12" xfId="3" applyNumberFormat="1" applyFont="1" applyFill="1" applyBorder="1" applyAlignment="1">
      <alignment horizontal="center" vertical="top"/>
    </xf>
    <xf numFmtId="0" fontId="8" fillId="0" borderId="0" xfId="0" applyFont="1" applyBorder="1" applyAlignment="1">
      <alignment vertical="top" wrapText="1"/>
    </xf>
    <xf numFmtId="0" fontId="8" fillId="0" borderId="12" xfId="0" applyFont="1" applyBorder="1" applyAlignment="1">
      <alignment vertical="top" wrapText="1"/>
    </xf>
    <xf numFmtId="9" fontId="0" fillId="6" borderId="12" xfId="3" applyFont="1" applyFill="1" applyBorder="1" applyAlignment="1">
      <alignment horizontal="center" vertical="top"/>
    </xf>
    <xf numFmtId="0" fontId="4" fillId="0" borderId="4" xfId="0" applyFont="1" applyBorder="1" applyAlignment="1" applyProtection="1">
      <alignment vertical="top" wrapText="1"/>
    </xf>
    <xf numFmtId="0" fontId="4" fillId="0" borderId="0" xfId="0" applyFont="1" applyBorder="1" applyAlignment="1" applyProtection="1">
      <alignment vertical="top" wrapText="1"/>
    </xf>
    <xf numFmtId="0" fontId="4" fillId="0" borderId="7" xfId="0" applyFont="1" applyBorder="1" applyAlignment="1" applyProtection="1">
      <alignment vertical="top" wrapText="1"/>
    </xf>
    <xf numFmtId="0" fontId="12" fillId="0" borderId="14" xfId="0" applyFont="1" applyBorder="1" applyAlignment="1" applyProtection="1">
      <alignment vertical="top" wrapText="1"/>
    </xf>
    <xf numFmtId="0" fontId="12" fillId="0" borderId="15" xfId="0" applyFont="1" applyBorder="1" applyAlignment="1" applyProtection="1">
      <alignment vertical="top" wrapText="1"/>
    </xf>
    <xf numFmtId="0" fontId="12" fillId="0" borderId="7" xfId="0" applyFont="1" applyBorder="1" applyAlignment="1" applyProtection="1">
      <alignment vertical="top" wrapText="1"/>
    </xf>
    <xf numFmtId="0" fontId="4" fillId="0" borderId="13" xfId="0" applyFont="1" applyBorder="1" applyAlignment="1" applyProtection="1">
      <alignment vertical="top" wrapText="1"/>
    </xf>
    <xf numFmtId="0" fontId="4" fillId="0" borderId="8" xfId="0" applyFont="1" applyBorder="1" applyAlignment="1" applyProtection="1">
      <alignment vertical="top" wrapText="1"/>
    </xf>
    <xf numFmtId="0" fontId="6" fillId="0" borderId="8" xfId="0" applyFont="1" applyBorder="1" applyAlignment="1" applyProtection="1">
      <alignment vertical="top" wrapText="1"/>
    </xf>
    <xf numFmtId="0" fontId="4" fillId="0" borderId="8" xfId="0" applyFont="1" applyBorder="1" applyAlignment="1" applyProtection="1">
      <alignment horizontal="center" vertical="top" wrapText="1"/>
    </xf>
    <xf numFmtId="0" fontId="3" fillId="0" borderId="4" xfId="0" applyFont="1" applyBorder="1" applyAlignment="1">
      <alignment vertical="top" wrapText="1"/>
    </xf>
    <xf numFmtId="0" fontId="4" fillId="0" borderId="14" xfId="0" applyFont="1" applyBorder="1" applyAlignment="1">
      <alignment horizontal="center" vertical="top" wrapText="1"/>
    </xf>
    <xf numFmtId="0" fontId="3" fillId="0" borderId="3" xfId="0" applyFont="1" applyBorder="1" applyAlignment="1">
      <alignment vertical="top" wrapText="1"/>
    </xf>
    <xf numFmtId="0" fontId="4" fillId="0" borderId="14" xfId="0" applyFont="1" applyBorder="1" applyAlignment="1" applyProtection="1">
      <alignment vertical="top"/>
      <protection locked="0"/>
    </xf>
    <xf numFmtId="0" fontId="28" fillId="0" borderId="16" xfId="0" applyFont="1" applyBorder="1" applyAlignment="1">
      <alignment vertical="top" wrapText="1"/>
    </xf>
    <xf numFmtId="0" fontId="4" fillId="0" borderId="7" xfId="0" applyFont="1" applyBorder="1" applyAlignment="1" applyProtection="1">
      <alignment vertical="top" wrapText="1"/>
    </xf>
    <xf numFmtId="0" fontId="4" fillId="3" borderId="7" xfId="0" applyFont="1" applyFill="1" applyBorder="1" applyAlignment="1" applyProtection="1">
      <alignment vertical="top"/>
      <protection locked="0"/>
    </xf>
    <xf numFmtId="0" fontId="4" fillId="0" borderId="5" xfId="0" applyFont="1" applyBorder="1" applyAlignment="1">
      <alignment vertical="top" wrapText="1"/>
    </xf>
    <xf numFmtId="0" fontId="4" fillId="0" borderId="13" xfId="0" applyFont="1" applyBorder="1" applyAlignment="1">
      <alignment vertical="top" wrapText="1"/>
    </xf>
    <xf numFmtId="0" fontId="4" fillId="0" borderId="0" xfId="0" applyFont="1" applyAlignment="1">
      <alignment vertical="top" wrapText="1"/>
    </xf>
    <xf numFmtId="0" fontId="4" fillId="0" borderId="11" xfId="0" applyFont="1" applyBorder="1" applyAlignment="1">
      <alignment vertical="top" wrapText="1"/>
    </xf>
    <xf numFmtId="0" fontId="4" fillId="0" borderId="15" xfId="0" applyFont="1" applyBorder="1" applyAlignment="1">
      <alignment vertical="top"/>
    </xf>
    <xf numFmtId="0" fontId="4" fillId="0" borderId="8" xfId="0" applyFont="1" applyBorder="1" applyAlignment="1">
      <alignment horizontal="center" vertical="top" wrapText="1"/>
    </xf>
    <xf numFmtId="0" fontId="8" fillId="0" borderId="7" xfId="0" applyFont="1" applyBorder="1" applyAlignment="1">
      <alignment vertical="top" wrapText="1"/>
    </xf>
    <xf numFmtId="0" fontId="3" fillId="0" borderId="1" xfId="0" applyFont="1" applyBorder="1" applyAlignment="1">
      <alignment vertical="top" wrapText="1"/>
    </xf>
    <xf numFmtId="0" fontId="4" fillId="0" borderId="14" xfId="0" applyFont="1" applyBorder="1" applyAlignment="1" applyProtection="1">
      <alignment vertical="top"/>
      <protection locked="0"/>
    </xf>
    <xf numFmtId="9" fontId="4" fillId="3" borderId="12" xfId="0" applyNumberFormat="1" applyFont="1" applyFill="1" applyBorder="1" applyAlignment="1" applyProtection="1">
      <alignment vertical="top"/>
      <protection locked="0"/>
    </xf>
    <xf numFmtId="9" fontId="4" fillId="4" borderId="12" xfId="0" applyNumberFormat="1" applyFont="1" applyFill="1" applyBorder="1" applyAlignment="1" applyProtection="1">
      <alignment horizontal="right" vertical="top"/>
    </xf>
    <xf numFmtId="0" fontId="0" fillId="0" borderId="6" xfId="0" applyBorder="1" applyAlignment="1" applyProtection="1">
      <alignment horizontal="center" vertical="top"/>
    </xf>
    <xf numFmtId="3" fontId="4" fillId="4" borderId="8" xfId="0" applyNumberFormat="1" applyFont="1" applyFill="1" applyBorder="1" applyAlignment="1" applyProtection="1">
      <alignment horizontal="right" vertical="top"/>
    </xf>
    <xf numFmtId="3" fontId="4" fillId="4" borderId="8" xfId="0" applyNumberFormat="1" applyFont="1" applyFill="1" applyBorder="1" applyAlignment="1" applyProtection="1">
      <alignment horizontal="right" vertical="top" wrapText="1"/>
    </xf>
    <xf numFmtId="9" fontId="4" fillId="4" borderId="3" xfId="3" applyFont="1" applyFill="1" applyBorder="1" applyAlignment="1" applyProtection="1">
      <alignment horizontal="center" vertical="top"/>
    </xf>
    <xf numFmtId="9" fontId="4" fillId="4" borderId="4" xfId="3" applyFont="1" applyFill="1" applyBorder="1" applyAlignment="1" applyProtection="1">
      <alignment horizontal="center" vertical="top"/>
    </xf>
    <xf numFmtId="0" fontId="4" fillId="0" borderId="14" xfId="0" applyFont="1" applyBorder="1" applyAlignment="1" applyProtection="1">
      <alignment horizontal="left" vertical="top"/>
      <protection locked="0"/>
    </xf>
    <xf numFmtId="9" fontId="4" fillId="4" borderId="8" xfId="3" applyFont="1" applyFill="1" applyBorder="1" applyAlignment="1" applyProtection="1">
      <alignment horizontal="right" vertical="top"/>
    </xf>
    <xf numFmtId="0" fontId="4" fillId="0" borderId="12" xfId="0" applyFont="1" applyBorder="1" applyAlignment="1" applyProtection="1">
      <alignment horizontal="center" vertical="center" wrapText="1"/>
    </xf>
    <xf numFmtId="0" fontId="3" fillId="3" borderId="8" xfId="0" applyFont="1" applyFill="1" applyBorder="1" applyAlignment="1" applyProtection="1">
      <alignment horizontal="center" vertical="top" wrapText="1"/>
      <protection locked="0"/>
    </xf>
    <xf numFmtId="9" fontId="25" fillId="6" borderId="16" xfId="0" applyNumberFormat="1" applyFont="1" applyFill="1" applyBorder="1" applyAlignment="1" applyProtection="1">
      <alignment horizontal="right" vertical="top"/>
    </xf>
    <xf numFmtId="9" fontId="25" fillId="6" borderId="16" xfId="3" applyFont="1" applyFill="1" applyBorder="1" applyAlignment="1" applyProtection="1">
      <alignment horizontal="right" vertical="top"/>
    </xf>
    <xf numFmtId="0" fontId="14" fillId="6" borderId="16" xfId="0" applyFont="1" applyFill="1" applyBorder="1" applyAlignment="1">
      <alignment horizontal="right"/>
    </xf>
    <xf numFmtId="0" fontId="14" fillId="6" borderId="37" xfId="0" applyFont="1" applyFill="1" applyBorder="1" applyAlignment="1">
      <alignment horizontal="right"/>
    </xf>
    <xf numFmtId="3" fontId="4" fillId="4" borderId="16" xfId="0" applyNumberFormat="1" applyFont="1" applyFill="1" applyBorder="1" applyAlignment="1" applyProtection="1">
      <alignment horizontal="right" vertical="top"/>
    </xf>
    <xf numFmtId="0" fontId="14" fillId="6" borderId="30" xfId="0" applyFont="1" applyFill="1" applyBorder="1" applyAlignment="1">
      <alignment horizontal="right"/>
    </xf>
    <xf numFmtId="9" fontId="25" fillId="6" borderId="16" xfId="0" applyNumberFormat="1" applyFont="1" applyFill="1" applyBorder="1" applyAlignment="1">
      <alignment horizontal="right" vertical="top" wrapText="1"/>
    </xf>
    <xf numFmtId="9" fontId="25" fillId="6" borderId="16" xfId="3" applyFont="1" applyFill="1" applyBorder="1" applyAlignment="1">
      <alignment horizontal="right" vertical="top"/>
    </xf>
    <xf numFmtId="9" fontId="25" fillId="6" borderId="16" xfId="0" applyNumberFormat="1" applyFont="1" applyFill="1" applyBorder="1" applyAlignment="1">
      <alignment horizontal="right" vertical="top"/>
    </xf>
    <xf numFmtId="0" fontId="0" fillId="3" borderId="16" xfId="0" applyFill="1" applyBorder="1" applyAlignment="1" applyProtection="1">
      <alignment horizontal="center"/>
      <protection locked="0"/>
    </xf>
    <xf numFmtId="0" fontId="4" fillId="3" borderId="7" xfId="0" applyFont="1" applyFill="1" applyBorder="1" applyAlignment="1" applyProtection="1">
      <alignment horizontal="left" vertical="center"/>
      <protection locked="0"/>
    </xf>
    <xf numFmtId="0" fontId="4" fillId="3" borderId="8" xfId="0" applyFont="1" applyFill="1" applyBorder="1" applyAlignment="1" applyProtection="1">
      <alignment horizontal="left" vertical="center"/>
      <protection locked="0"/>
    </xf>
    <xf numFmtId="0" fontId="0" fillId="3" borderId="16" xfId="0" applyFill="1" applyBorder="1" applyAlignment="1" applyProtection="1">
      <alignment horizontal="center" vertical="center"/>
      <protection locked="0"/>
    </xf>
    <xf numFmtId="0" fontId="4" fillId="3" borderId="15" xfId="0" applyFont="1" applyFill="1" applyBorder="1" applyAlignment="1" applyProtection="1">
      <alignment horizontal="center" vertical="top" wrapText="1"/>
      <protection locked="0"/>
    </xf>
    <xf numFmtId="9" fontId="4" fillId="4" borderId="14" xfId="3" applyFont="1" applyFill="1" applyBorder="1" applyAlignment="1">
      <alignment horizontal="center" vertical="center"/>
    </xf>
    <xf numFmtId="0" fontId="0" fillId="0" borderId="2" xfId="0" applyBorder="1" applyAlignment="1">
      <alignment vertical="top"/>
    </xf>
    <xf numFmtId="0" fontId="0" fillId="0" borderId="4" xfId="0" applyBorder="1" applyAlignment="1">
      <alignment vertical="top"/>
    </xf>
    <xf numFmtId="0" fontId="0" fillId="0" borderId="9" xfId="0" applyBorder="1" applyAlignment="1">
      <alignment vertical="top"/>
    </xf>
    <xf numFmtId="0" fontId="0" fillId="0" borderId="10" xfId="0" applyBorder="1" applyAlignment="1">
      <alignment vertical="top"/>
    </xf>
    <xf numFmtId="0" fontId="4" fillId="7" borderId="8" xfId="0" applyFont="1" applyFill="1" applyBorder="1" applyAlignment="1" applyProtection="1">
      <alignment horizontal="left" vertical="top"/>
      <protection locked="0"/>
    </xf>
    <xf numFmtId="3" fontId="4" fillId="3" borderId="16" xfId="0" applyNumberFormat="1" applyFont="1" applyFill="1" applyBorder="1" applyAlignment="1" applyProtection="1">
      <alignment vertical="top"/>
      <protection locked="0"/>
    </xf>
    <xf numFmtId="0" fontId="4" fillId="10" borderId="8" xfId="0" applyFont="1" applyFill="1" applyBorder="1" applyAlignment="1" applyProtection="1">
      <alignment vertical="top" wrapText="1"/>
    </xf>
    <xf numFmtId="3" fontId="4" fillId="3" borderId="13" xfId="0" applyNumberFormat="1" applyFont="1" applyFill="1" applyBorder="1" applyAlignment="1" applyProtection="1">
      <alignment vertical="top" wrapText="1"/>
      <protection locked="0"/>
    </xf>
    <xf numFmtId="0" fontId="4" fillId="3" borderId="8" xfId="0" applyFont="1" applyFill="1" applyBorder="1" applyAlignment="1" applyProtection="1">
      <alignment horizontal="left" vertical="top" wrapText="1"/>
      <protection locked="0"/>
    </xf>
    <xf numFmtId="0" fontId="4" fillId="3" borderId="12" xfId="0" applyFont="1" applyFill="1" applyBorder="1" applyAlignment="1" applyProtection="1">
      <alignment vertical="top" wrapText="1"/>
      <protection locked="0"/>
    </xf>
    <xf numFmtId="0" fontId="3" fillId="3" borderId="8" xfId="0" applyFont="1" applyFill="1" applyBorder="1" applyAlignment="1" applyProtection="1">
      <alignment vertical="top" wrapText="1"/>
      <protection locked="0"/>
    </xf>
    <xf numFmtId="0" fontId="14" fillId="3" borderId="8" xfId="0" applyFont="1" applyFill="1" applyBorder="1" applyAlignment="1" applyProtection="1">
      <alignment horizontal="center" vertical="top"/>
      <protection locked="0"/>
    </xf>
    <xf numFmtId="3" fontId="7" fillId="3" borderId="16" xfId="0" applyNumberFormat="1" applyFont="1" applyFill="1" applyBorder="1" applyAlignment="1" applyProtection="1">
      <alignment horizontal="right" vertical="top"/>
      <protection locked="0"/>
    </xf>
    <xf numFmtId="166" fontId="7" fillId="3" borderId="16" xfId="0" applyNumberFormat="1" applyFont="1" applyFill="1" applyBorder="1" applyAlignment="1" applyProtection="1">
      <alignment horizontal="right" vertical="top"/>
      <protection locked="0"/>
    </xf>
    <xf numFmtId="166" fontId="7" fillId="3" borderId="16" xfId="4" applyNumberFormat="1" applyFont="1" applyFill="1" applyBorder="1" applyAlignment="1" applyProtection="1">
      <alignment horizontal="right" vertical="top"/>
      <protection locked="0"/>
    </xf>
    <xf numFmtId="9" fontId="3" fillId="3" borderId="8" xfId="0" applyNumberFormat="1" applyFont="1" applyFill="1" applyBorder="1" applyAlignment="1" applyProtection="1">
      <alignment horizontal="center" vertical="top"/>
      <protection locked="0"/>
    </xf>
    <xf numFmtId="0" fontId="29" fillId="0" borderId="1" xfId="0" applyFont="1" applyBorder="1" applyAlignment="1">
      <alignment vertical="top" wrapText="1"/>
    </xf>
    <xf numFmtId="165" fontId="4" fillId="3" borderId="8" xfId="0" applyNumberFormat="1" applyFont="1" applyFill="1" applyBorder="1" applyAlignment="1" applyProtection="1">
      <alignment horizontal="center" vertical="top"/>
      <protection locked="0"/>
    </xf>
    <xf numFmtId="166" fontId="4" fillId="8" borderId="15" xfId="0" applyNumberFormat="1" applyFont="1" applyFill="1" applyBorder="1" applyAlignment="1" applyProtection="1">
      <alignment horizontal="center" wrapText="1"/>
      <protection locked="0"/>
    </xf>
    <xf numFmtId="0" fontId="4" fillId="0" borderId="0" xfId="0" applyFont="1" applyAlignment="1">
      <alignment vertical="center" wrapText="1"/>
    </xf>
    <xf numFmtId="0" fontId="4" fillId="0" borderId="6" xfId="0" applyFont="1" applyBorder="1" applyAlignment="1">
      <alignment vertical="center" wrapText="1"/>
    </xf>
    <xf numFmtId="0" fontId="0" fillId="3" borderId="30" xfId="0" applyFill="1" applyBorder="1" applyAlignment="1" applyProtection="1">
      <alignment vertical="top"/>
      <protection locked="0"/>
    </xf>
    <xf numFmtId="0" fontId="4" fillId="0" borderId="16" xfId="0" applyFont="1" applyBorder="1" applyAlignment="1">
      <alignment vertical="top"/>
    </xf>
    <xf numFmtId="0" fontId="4" fillId="3" borderId="6" xfId="0" applyFont="1" applyFill="1" applyBorder="1" applyAlignment="1" applyProtection="1">
      <alignment vertical="top"/>
      <protection locked="0"/>
    </xf>
    <xf numFmtId="0" fontId="4" fillId="3" borderId="6" xfId="0" applyFont="1" applyFill="1" applyBorder="1" applyAlignment="1" applyProtection="1">
      <alignment horizontal="left" vertical="center"/>
      <protection locked="0"/>
    </xf>
    <xf numFmtId="9" fontId="4" fillId="4" borderId="13" xfId="3" applyFont="1" applyFill="1" applyBorder="1" applyAlignment="1">
      <alignment horizontal="center" vertical="top" wrapText="1"/>
    </xf>
    <xf numFmtId="0" fontId="0" fillId="3" borderId="34" xfId="0" applyFill="1" applyBorder="1" applyAlignment="1" applyProtection="1">
      <alignment horizontal="center" vertical="center"/>
      <protection locked="0"/>
    </xf>
    <xf numFmtId="0" fontId="0" fillId="3" borderId="35" xfId="0" applyFill="1" applyBorder="1" applyAlignment="1" applyProtection="1">
      <alignment horizontal="center" vertical="center"/>
      <protection locked="0"/>
    </xf>
    <xf numFmtId="0" fontId="0" fillId="3" borderId="38" xfId="0" applyFill="1" applyBorder="1" applyAlignment="1" applyProtection="1">
      <alignment horizontal="center" vertical="center"/>
      <protection locked="0"/>
    </xf>
    <xf numFmtId="0" fontId="0" fillId="3" borderId="36" xfId="0" applyFill="1" applyBorder="1" applyAlignment="1" applyProtection="1">
      <alignment horizontal="center" vertical="center"/>
      <protection locked="0"/>
    </xf>
    <xf numFmtId="0" fontId="0" fillId="3" borderId="39" xfId="0" applyFill="1" applyBorder="1" applyAlignment="1" applyProtection="1">
      <alignment horizontal="center" vertical="center"/>
      <protection locked="0"/>
    </xf>
    <xf numFmtId="0" fontId="3" fillId="0" borderId="1" xfId="0" applyFont="1" applyBorder="1" applyAlignment="1" applyProtection="1">
      <alignment vertical="top" wrapText="1"/>
      <protection locked="0"/>
    </xf>
    <xf numFmtId="9" fontId="4" fillId="3" borderId="12" xfId="3" applyFont="1" applyFill="1" applyBorder="1" applyAlignment="1" applyProtection="1">
      <alignment horizontal="center" vertical="top"/>
      <protection locked="0"/>
    </xf>
    <xf numFmtId="0" fontId="4" fillId="0" borderId="14" xfId="0" applyFont="1" applyBorder="1" applyAlignment="1" applyProtection="1">
      <alignment vertical="top"/>
      <protection locked="0"/>
    </xf>
    <xf numFmtId="0" fontId="17" fillId="0" borderId="0" xfId="2" applyFill="1"/>
    <xf numFmtId="0" fontId="0" fillId="0" borderId="16" xfId="0" applyBorder="1" applyAlignment="1">
      <alignment horizontal="center"/>
    </xf>
    <xf numFmtId="0" fontId="0" fillId="0" borderId="0" xfId="0" applyFill="1" applyBorder="1" applyAlignment="1">
      <alignment vertical="top"/>
    </xf>
    <xf numFmtId="0" fontId="17" fillId="0" borderId="0" xfId="2" applyFill="1" applyBorder="1"/>
    <xf numFmtId="0" fontId="7" fillId="0" borderId="0" xfId="0" applyFont="1" applyBorder="1" applyAlignment="1" applyProtection="1">
      <alignment horizontal="center" vertical="top"/>
    </xf>
    <xf numFmtId="0" fontId="4" fillId="0" borderId="0" xfId="0" applyFont="1" applyBorder="1" applyAlignment="1" applyProtection="1">
      <alignment horizontal="right" vertical="top"/>
    </xf>
    <xf numFmtId="0" fontId="4" fillId="3" borderId="16" xfId="0" applyFont="1" applyFill="1" applyBorder="1" applyAlignment="1" applyProtection="1">
      <alignment horizontal="center" vertical="top" wrapText="1"/>
      <protection locked="0"/>
    </xf>
    <xf numFmtId="0" fontId="7" fillId="3" borderId="16" xfId="0" applyFont="1" applyFill="1" applyBorder="1" applyAlignment="1" applyProtection="1">
      <alignment horizontal="center" vertical="top"/>
      <protection locked="0"/>
    </xf>
    <xf numFmtId="0" fontId="7" fillId="0" borderId="16" xfId="0" applyFont="1"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6" xfId="0" applyBorder="1" applyAlignment="1" applyProtection="1">
      <alignment vertical="center"/>
    </xf>
    <xf numFmtId="0" fontId="0" fillId="0" borderId="16" xfId="0" applyBorder="1" applyAlignment="1" applyProtection="1">
      <alignment horizontal="center" vertical="center"/>
    </xf>
    <xf numFmtId="0" fontId="4" fillId="0" borderId="6" xfId="0" applyFont="1" applyBorder="1" applyAlignment="1" applyProtection="1">
      <alignment vertical="top" wrapText="1"/>
    </xf>
    <xf numFmtId="0" fontId="4" fillId="0" borderId="7" xfId="0" applyFont="1" applyBorder="1" applyAlignment="1" applyProtection="1">
      <alignment vertical="top" wrapText="1"/>
    </xf>
    <xf numFmtId="0" fontId="4" fillId="0" borderId="8" xfId="0" applyFont="1" applyBorder="1" applyAlignment="1" applyProtection="1">
      <alignment vertical="top" wrapText="1"/>
    </xf>
    <xf numFmtId="0" fontId="4" fillId="0" borderId="8" xfId="0" applyFont="1" applyBorder="1" applyAlignment="1" applyProtection="1">
      <alignment horizontal="center" vertical="top" wrapText="1"/>
    </xf>
    <xf numFmtId="0" fontId="0" fillId="6" borderId="16" xfId="3" applyNumberFormat="1" applyFont="1" applyFill="1" applyBorder="1" applyAlignment="1" applyProtection="1">
      <alignment horizontal="left" vertical="top"/>
    </xf>
    <xf numFmtId="0" fontId="0" fillId="0" borderId="16" xfId="0" applyBorder="1" applyAlignment="1" applyProtection="1">
      <alignment vertical="center"/>
      <protection locked="0"/>
    </xf>
    <xf numFmtId="9" fontId="0" fillId="0" borderId="16" xfId="0" applyNumberFormat="1" applyBorder="1" applyAlignment="1" applyProtection="1">
      <alignment horizontal="center" vertical="top"/>
      <protection locked="0"/>
    </xf>
    <xf numFmtId="0" fontId="0" fillId="0" borderId="16" xfId="0" applyBorder="1" applyAlignment="1" applyProtection="1">
      <alignment horizontal="center" vertical="top"/>
      <protection locked="0"/>
    </xf>
    <xf numFmtId="0" fontId="7" fillId="0" borderId="18" xfId="0" applyFont="1" applyBorder="1" applyAlignment="1" applyProtection="1">
      <alignment horizontal="center" vertical="center"/>
    </xf>
    <xf numFmtId="0" fontId="7" fillId="0" borderId="20" xfId="0" applyFont="1" applyBorder="1" applyAlignment="1" applyProtection="1">
      <alignment horizontal="center" vertical="center"/>
      <protection locked="0"/>
    </xf>
    <xf numFmtId="0" fontId="7" fillId="6" borderId="20" xfId="3" applyNumberFormat="1" applyFont="1" applyFill="1" applyBorder="1" applyAlignment="1" applyProtection="1">
      <alignment horizontal="left" vertical="top"/>
      <protection locked="0"/>
    </xf>
    <xf numFmtId="0" fontId="7" fillId="0" borderId="19" xfId="0" applyFont="1" applyBorder="1" applyAlignment="1" applyProtection="1">
      <alignment horizontal="center" vertical="center"/>
    </xf>
    <xf numFmtId="0" fontId="7" fillId="6" borderId="19" xfId="3" applyNumberFormat="1" applyFont="1" applyFill="1" applyBorder="1" applyAlignment="1" applyProtection="1">
      <alignment horizontal="left" vertical="top"/>
    </xf>
    <xf numFmtId="0" fontId="7" fillId="0" borderId="16" xfId="0" applyFont="1" applyBorder="1" applyAlignment="1">
      <alignment horizontal="center" vertical="center"/>
    </xf>
    <xf numFmtId="0" fontId="17" fillId="0" borderId="0" xfId="2" applyFill="1" applyProtection="1"/>
    <xf numFmtId="0" fontId="17" fillId="0" borderId="0" xfId="2" applyFill="1" applyBorder="1" applyProtection="1"/>
    <xf numFmtId="0" fontId="4" fillId="0" borderId="8" xfId="0" applyFont="1" applyBorder="1" applyAlignment="1" applyProtection="1">
      <alignment horizontal="center" vertical="top"/>
    </xf>
    <xf numFmtId="0" fontId="4" fillId="0" borderId="13" xfId="0" applyFont="1" applyBorder="1" applyAlignment="1" applyProtection="1">
      <alignment vertical="top"/>
    </xf>
    <xf numFmtId="3" fontId="4" fillId="4" borderId="13" xfId="0" applyNumberFormat="1" applyFont="1" applyFill="1" applyBorder="1" applyAlignment="1" applyProtection="1">
      <alignment vertical="top"/>
    </xf>
    <xf numFmtId="9" fontId="4" fillId="4" borderId="8" xfId="3" applyFont="1" applyFill="1" applyBorder="1" applyAlignment="1" applyProtection="1">
      <alignment vertical="top"/>
    </xf>
    <xf numFmtId="9" fontId="0" fillId="0" borderId="0" xfId="0" applyNumberFormat="1" applyProtection="1"/>
    <xf numFmtId="9" fontId="4" fillId="4" borderId="12" xfId="0" applyNumberFormat="1" applyFont="1" applyFill="1" applyBorder="1" applyAlignment="1" applyProtection="1">
      <alignment horizontal="center" vertical="top"/>
    </xf>
    <xf numFmtId="0" fontId="0" fillId="0" borderId="11" xfId="0" applyBorder="1" applyAlignment="1" applyProtection="1">
      <alignment vertical="top"/>
    </xf>
    <xf numFmtId="0" fontId="0" fillId="3" borderId="16" xfId="0" applyFill="1" applyBorder="1" applyAlignment="1" applyProtection="1">
      <alignment horizontal="left" vertical="top"/>
      <protection locked="0"/>
    </xf>
    <xf numFmtId="0" fontId="0" fillId="3" borderId="16" xfId="0" applyFill="1" applyBorder="1" applyAlignment="1" applyProtection="1">
      <alignment horizontal="left" vertical="top" wrapText="1"/>
      <protection locked="0"/>
    </xf>
    <xf numFmtId="0" fontId="17" fillId="0" borderId="0" xfId="2" applyProtection="1">
      <protection locked="0"/>
    </xf>
    <xf numFmtId="9" fontId="0" fillId="6" borderId="0" xfId="3" applyFont="1" applyFill="1" applyAlignment="1" applyProtection="1">
      <alignment horizontal="center" vertical="top"/>
      <protection hidden="1"/>
    </xf>
    <xf numFmtId="9" fontId="0" fillId="6" borderId="16" xfId="3" applyFont="1" applyFill="1" applyBorder="1" applyAlignment="1" applyProtection="1">
      <alignment horizontal="center" vertical="top"/>
      <protection hidden="1"/>
    </xf>
    <xf numFmtId="0" fontId="7" fillId="6" borderId="16" xfId="3" applyNumberFormat="1" applyFont="1" applyFill="1" applyBorder="1" applyAlignment="1" applyProtection="1">
      <alignment horizontal="left" vertical="top" wrapText="1"/>
      <protection hidden="1"/>
    </xf>
    <xf numFmtId="0" fontId="7" fillId="6" borderId="18" xfId="3" applyNumberFormat="1" applyFont="1" applyFill="1" applyBorder="1" applyAlignment="1" applyProtection="1">
      <alignment horizontal="left" vertical="top" wrapText="1"/>
      <protection hidden="1"/>
    </xf>
    <xf numFmtId="0" fontId="4" fillId="0" borderId="6" xfId="0" applyFont="1" applyBorder="1" applyAlignment="1" applyProtection="1">
      <alignment horizontal="center" vertical="top"/>
    </xf>
    <xf numFmtId="0" fontId="4" fillId="3" borderId="7" xfId="0" applyFont="1" applyFill="1" applyBorder="1" applyAlignment="1" applyProtection="1">
      <alignment horizontal="center" vertical="top"/>
    </xf>
    <xf numFmtId="0" fontId="4" fillId="0" borderId="0" xfId="0" applyFont="1" applyBorder="1" applyAlignment="1" applyProtection="1">
      <alignment horizontal="right" vertical="top" wrapText="1"/>
    </xf>
    <xf numFmtId="0" fontId="30" fillId="0" borderId="0" xfId="0" applyFont="1" applyFill="1" applyAlignment="1">
      <alignment vertical="center" wrapText="1"/>
    </xf>
    <xf numFmtId="0" fontId="30" fillId="0" borderId="0" xfId="0" applyFont="1" applyBorder="1" applyAlignment="1">
      <alignment vertical="center"/>
    </xf>
    <xf numFmtId="0" fontId="30" fillId="0" borderId="0" xfId="5" applyFont="1" applyFill="1" applyAlignment="1">
      <alignment vertical="center" wrapText="1"/>
    </xf>
    <xf numFmtId="0" fontId="30" fillId="0" borderId="0" xfId="5" applyFont="1" applyBorder="1" applyAlignment="1">
      <alignment vertical="center"/>
    </xf>
    <xf numFmtId="0" fontId="37" fillId="0" borderId="34" xfId="5" applyFont="1" applyFill="1" applyBorder="1" applyAlignment="1">
      <alignment horizontal="left" vertical="center" wrapText="1" indent="2"/>
    </xf>
    <xf numFmtId="3" fontId="37" fillId="0" borderId="43" xfId="5" applyNumberFormat="1" applyFont="1" applyFill="1" applyBorder="1" applyAlignment="1">
      <alignment vertical="center" wrapText="1"/>
    </xf>
    <xf numFmtId="3" fontId="37" fillId="0" borderId="44" xfId="5" applyNumberFormat="1" applyFont="1" applyFill="1" applyBorder="1" applyAlignment="1">
      <alignment vertical="center" wrapText="1"/>
    </xf>
    <xf numFmtId="3" fontId="36" fillId="0" borderId="43" xfId="5" applyNumberFormat="1" applyFont="1" applyFill="1" applyBorder="1" applyAlignment="1">
      <alignment vertical="center" wrapText="1"/>
    </xf>
    <xf numFmtId="0" fontId="37" fillId="0" borderId="44" xfId="5" applyFont="1" applyFill="1" applyBorder="1" applyAlignment="1">
      <alignment horizontal="left" vertical="center" wrapText="1" indent="2"/>
    </xf>
    <xf numFmtId="0" fontId="37" fillId="0" borderId="45" xfId="5" applyFont="1" applyFill="1" applyBorder="1" applyAlignment="1">
      <alignment horizontal="left" vertical="center" wrapText="1" indent="2"/>
    </xf>
    <xf numFmtId="0" fontId="37" fillId="0" borderId="43" xfId="5" applyFont="1" applyFill="1" applyBorder="1" applyAlignment="1">
      <alignment horizontal="left" vertical="center" wrapText="1" indent="2"/>
    </xf>
    <xf numFmtId="3" fontId="37" fillId="0" borderId="46" xfId="5" applyNumberFormat="1" applyFont="1" applyFill="1" applyBorder="1" applyAlignment="1">
      <alignment vertical="center" wrapText="1"/>
    </xf>
    <xf numFmtId="3" fontId="37" fillId="0" borderId="47" xfId="5" applyNumberFormat="1" applyFont="1" applyFill="1" applyBorder="1" applyAlignment="1">
      <alignment vertical="center" wrapText="1"/>
    </xf>
    <xf numFmtId="3" fontId="36" fillId="0" borderId="46" xfId="5" applyNumberFormat="1" applyFont="1" applyFill="1" applyBorder="1" applyAlignment="1">
      <alignment vertical="center" wrapText="1"/>
    </xf>
    <xf numFmtId="0" fontId="37" fillId="0" borderId="38" xfId="5" applyFont="1" applyFill="1" applyBorder="1" applyAlignment="1">
      <alignment horizontal="left" vertical="center" wrapText="1" indent="2"/>
    </xf>
    <xf numFmtId="3" fontId="37" fillId="0" borderId="48" xfId="5" applyNumberFormat="1" applyFont="1" applyFill="1" applyBorder="1" applyAlignment="1">
      <alignment vertical="center" wrapText="1"/>
    </xf>
    <xf numFmtId="3" fontId="37" fillId="0" borderId="49" xfId="5" applyNumberFormat="1" applyFont="1" applyFill="1" applyBorder="1" applyAlignment="1">
      <alignment vertical="center" wrapText="1"/>
    </xf>
    <xf numFmtId="3" fontId="36" fillId="0" borderId="48" xfId="5" applyNumberFormat="1" applyFont="1" applyFill="1" applyBorder="1" applyAlignment="1">
      <alignment vertical="center" wrapText="1"/>
    </xf>
    <xf numFmtId="0" fontId="37" fillId="0" borderId="46" xfId="5" applyFont="1" applyFill="1" applyBorder="1" applyAlignment="1">
      <alignment vertical="center" wrapText="1"/>
    </xf>
    <xf numFmtId="0" fontId="37" fillId="13" borderId="12" xfId="5" applyFont="1" applyFill="1" applyBorder="1" applyAlignment="1">
      <alignment vertical="center" wrapText="1"/>
    </xf>
    <xf numFmtId="3" fontId="36" fillId="13" borderId="12" xfId="5" applyNumberFormat="1" applyFont="1" applyFill="1" applyBorder="1" applyAlignment="1">
      <alignment vertical="center" wrapText="1"/>
    </xf>
    <xf numFmtId="0" fontId="33" fillId="0" borderId="0" xfId="5" applyFont="1" applyFill="1" applyBorder="1" applyAlignment="1">
      <alignment horizontal="center" vertical="center" wrapText="1"/>
    </xf>
    <xf numFmtId="0" fontId="33" fillId="0" borderId="0" xfId="5" applyFont="1" applyFill="1" applyBorder="1" applyAlignment="1">
      <alignment horizontal="left" vertical="center" wrapText="1"/>
    </xf>
    <xf numFmtId="0" fontId="32" fillId="0" borderId="0" xfId="5" applyAlignment="1">
      <alignment vertical="center"/>
    </xf>
    <xf numFmtId="0" fontId="39" fillId="13" borderId="1" xfId="5" applyFont="1" applyFill="1" applyBorder="1" applyAlignment="1">
      <alignment horizontal="center" vertical="center" wrapText="1"/>
    </xf>
    <xf numFmtId="0" fontId="39" fillId="0" borderId="44" xfId="5" applyFont="1" applyBorder="1" applyAlignment="1">
      <alignment vertical="center" wrapText="1"/>
    </xf>
    <xf numFmtId="0" fontId="40" fillId="0" borderId="44" xfId="5" applyFont="1" applyBorder="1" applyAlignment="1">
      <alignment horizontal="justify" vertical="center" wrapText="1"/>
    </xf>
    <xf numFmtId="0" fontId="39" fillId="0" borderId="49" xfId="5" applyFont="1" applyBorder="1" applyAlignment="1">
      <alignment vertical="center" wrapText="1"/>
    </xf>
    <xf numFmtId="0" fontId="40" fillId="0" borderId="49" xfId="5" applyFont="1" applyBorder="1" applyAlignment="1">
      <alignment horizontal="justify" vertical="center" wrapText="1"/>
    </xf>
    <xf numFmtId="0" fontId="0" fillId="0" borderId="0" xfId="0" applyAlignment="1">
      <alignment vertical="center"/>
    </xf>
    <xf numFmtId="0" fontId="22" fillId="0" borderId="31" xfId="0" applyFont="1" applyBorder="1" applyAlignment="1">
      <alignment vertical="center"/>
    </xf>
    <xf numFmtId="0" fontId="0" fillId="0" borderId="33" xfId="0" applyBorder="1" applyAlignment="1">
      <alignment vertical="center"/>
    </xf>
    <xf numFmtId="0" fontId="22" fillId="0" borderId="34" xfId="0" applyFont="1" applyBorder="1" applyAlignment="1">
      <alignment vertical="center"/>
    </xf>
    <xf numFmtId="0" fontId="0" fillId="0" borderId="35" xfId="0" applyBorder="1" applyAlignment="1">
      <alignment vertical="center"/>
    </xf>
    <xf numFmtId="0" fontId="22" fillId="0" borderId="38" xfId="0" applyFont="1" applyBorder="1" applyAlignment="1">
      <alignment vertical="center"/>
    </xf>
    <xf numFmtId="0" fontId="0" fillId="0" borderId="39" xfId="0" applyBorder="1" applyAlignment="1">
      <alignment vertical="center"/>
    </xf>
    <xf numFmtId="0" fontId="31" fillId="12" borderId="14" xfId="5" applyFont="1" applyFill="1" applyBorder="1" applyAlignment="1">
      <alignment vertical="center" wrapText="1"/>
    </xf>
    <xf numFmtId="0" fontId="31" fillId="12" borderId="15" xfId="5" applyFont="1" applyFill="1" applyBorder="1" applyAlignment="1">
      <alignment vertical="center" wrapText="1"/>
    </xf>
    <xf numFmtId="0" fontId="31" fillId="12" borderId="7" xfId="5" applyFont="1" applyFill="1" applyBorder="1" applyAlignment="1">
      <alignment vertical="center" wrapText="1"/>
    </xf>
    <xf numFmtId="0" fontId="31" fillId="12" borderId="15" xfId="0" applyFont="1" applyFill="1" applyBorder="1" applyAlignment="1">
      <alignment vertical="center" wrapText="1"/>
    </xf>
    <xf numFmtId="0" fontId="31" fillId="12" borderId="7" xfId="0" applyFont="1" applyFill="1" applyBorder="1" applyAlignment="1">
      <alignment vertical="center" wrapText="1"/>
    </xf>
    <xf numFmtId="0" fontId="30" fillId="11" borderId="14" xfId="0" applyFont="1" applyFill="1" applyBorder="1" applyAlignment="1">
      <alignment vertical="center" wrapText="1"/>
    </xf>
    <xf numFmtId="0" fontId="30" fillId="11" borderId="15" xfId="0" applyFont="1" applyFill="1" applyBorder="1" applyAlignment="1">
      <alignment vertical="center" wrapText="1"/>
    </xf>
    <xf numFmtId="0" fontId="30" fillId="11" borderId="7" xfId="0" applyFont="1" applyFill="1" applyBorder="1" applyAlignment="1">
      <alignment vertical="center" wrapText="1"/>
    </xf>
    <xf numFmtId="0" fontId="4" fillId="3" borderId="30" xfId="0" applyFont="1" applyFill="1" applyBorder="1" applyAlignment="1" applyProtection="1">
      <alignment vertical="top" wrapText="1"/>
    </xf>
    <xf numFmtId="49" fontId="44" fillId="0" borderId="59" xfId="5" applyNumberFormat="1" applyFont="1" applyBorder="1" applyAlignment="1">
      <alignment vertical="center" wrapText="1"/>
    </xf>
    <xf numFmtId="49" fontId="44" fillId="0" borderId="59" xfId="5" quotePrefix="1" applyNumberFormat="1" applyFont="1" applyBorder="1" applyAlignment="1">
      <alignment vertical="center" wrapText="1"/>
    </xf>
    <xf numFmtId="0" fontId="44" fillId="0" borderId="59" xfId="5" applyFont="1" applyBorder="1" applyAlignment="1">
      <alignment vertical="center" wrapText="1"/>
    </xf>
    <xf numFmtId="49" fontId="45" fillId="0" borderId="58" xfId="5" applyNumberFormat="1" applyFont="1" applyBorder="1" applyAlignment="1">
      <alignment horizontal="center" vertical="center" wrapText="1"/>
    </xf>
    <xf numFmtId="49" fontId="44" fillId="9" borderId="58" xfId="5" applyNumberFormat="1" applyFont="1" applyFill="1" applyBorder="1" applyAlignment="1">
      <alignment horizontal="center" vertical="center" wrapText="1"/>
    </xf>
    <xf numFmtId="0" fontId="22" fillId="0" borderId="0" xfId="0" applyFont="1" applyAlignment="1">
      <alignment horizontal="center" wrapText="1"/>
    </xf>
    <xf numFmtId="49" fontId="44" fillId="19" borderId="58" xfId="5" applyNumberFormat="1" applyFont="1" applyFill="1" applyBorder="1" applyAlignment="1">
      <alignment horizontal="center" vertical="center"/>
    </xf>
    <xf numFmtId="49" fontId="46" fillId="19" borderId="58" xfId="5" applyNumberFormat="1" applyFont="1" applyFill="1" applyBorder="1" applyAlignment="1">
      <alignment horizontal="center" vertical="center"/>
    </xf>
    <xf numFmtId="0" fontId="44" fillId="19" borderId="58" xfId="5" applyFont="1" applyFill="1" applyBorder="1" applyAlignment="1">
      <alignment horizontal="left" vertical="center"/>
    </xf>
    <xf numFmtId="167" fontId="44" fillId="19" borderId="58" xfId="4" applyNumberFormat="1" applyFont="1" applyFill="1" applyBorder="1" applyAlignment="1">
      <alignment horizontal="right" vertical="center"/>
    </xf>
    <xf numFmtId="10" fontId="44" fillId="19" borderId="58" xfId="3" applyNumberFormat="1" applyFont="1" applyFill="1" applyBorder="1" applyAlignment="1">
      <alignment horizontal="right" vertical="center"/>
    </xf>
    <xf numFmtId="49" fontId="44" fillId="20" borderId="58" xfId="5" applyNumberFormat="1" applyFont="1" applyFill="1" applyBorder="1" applyAlignment="1">
      <alignment horizontal="center" vertical="center"/>
    </xf>
    <xf numFmtId="167" fontId="44" fillId="20" borderId="58" xfId="4" applyNumberFormat="1" applyFont="1" applyFill="1" applyBorder="1" applyAlignment="1">
      <alignment horizontal="right" vertical="center"/>
    </xf>
    <xf numFmtId="10" fontId="44" fillId="20" borderId="58" xfId="3" applyNumberFormat="1" applyFont="1" applyFill="1" applyBorder="1" applyAlignment="1">
      <alignment horizontal="right" vertical="center"/>
    </xf>
    <xf numFmtId="49" fontId="44" fillId="21" borderId="58" xfId="5" applyNumberFormat="1" applyFont="1" applyFill="1" applyBorder="1" applyAlignment="1">
      <alignment horizontal="center" vertical="center"/>
    </xf>
    <xf numFmtId="49" fontId="46" fillId="21" borderId="58" xfId="5" applyNumberFormat="1" applyFont="1" applyFill="1" applyBorder="1" applyAlignment="1">
      <alignment horizontal="center" vertical="center"/>
    </xf>
    <xf numFmtId="167" fontId="44" fillId="21" borderId="58" xfId="4" applyNumberFormat="1" applyFont="1" applyFill="1" applyBorder="1" applyAlignment="1">
      <alignment horizontal="right" vertical="center"/>
    </xf>
    <xf numFmtId="10" fontId="44" fillId="21" borderId="58" xfId="3" applyNumberFormat="1" applyFont="1" applyFill="1" applyBorder="1" applyAlignment="1">
      <alignment horizontal="right" vertical="center"/>
    </xf>
    <xf numFmtId="49" fontId="44" fillId="22" borderId="58" xfId="5" applyNumberFormat="1" applyFont="1" applyFill="1" applyBorder="1" applyAlignment="1">
      <alignment horizontal="center" vertical="center"/>
    </xf>
    <xf numFmtId="49" fontId="46" fillId="22" borderId="58" xfId="5" applyNumberFormat="1" applyFont="1" applyFill="1" applyBorder="1" applyAlignment="1">
      <alignment horizontal="center" vertical="center"/>
    </xf>
    <xf numFmtId="167" fontId="44" fillId="22" borderId="58" xfId="4" applyNumberFormat="1" applyFont="1" applyFill="1" applyBorder="1" applyAlignment="1">
      <alignment horizontal="right" vertical="center"/>
    </xf>
    <xf numFmtId="10" fontId="44" fillId="22" borderId="58" xfId="3" applyNumberFormat="1" applyFont="1" applyFill="1" applyBorder="1" applyAlignment="1">
      <alignment horizontal="right" vertical="center"/>
    </xf>
    <xf numFmtId="49" fontId="46" fillId="0" borderId="58" xfId="5" applyNumberFormat="1" applyFont="1" applyBorder="1" applyAlignment="1">
      <alignment horizontal="center" vertical="center"/>
    </xf>
    <xf numFmtId="167" fontId="44" fillId="0" borderId="58" xfId="4" applyNumberFormat="1" applyFont="1" applyBorder="1" applyAlignment="1">
      <alignment horizontal="right" vertical="center"/>
    </xf>
    <xf numFmtId="10" fontId="44" fillId="0" borderId="58" xfId="3" applyNumberFormat="1" applyFont="1" applyBorder="1" applyAlignment="1">
      <alignment horizontal="right" vertical="center"/>
    </xf>
    <xf numFmtId="167" fontId="46" fillId="0" borderId="58" xfId="4" applyNumberFormat="1" applyFont="1" applyBorder="1" applyAlignment="1">
      <alignment horizontal="right" vertical="center"/>
    </xf>
    <xf numFmtId="10" fontId="46" fillId="0" borderId="58" xfId="3" applyNumberFormat="1" applyFont="1" applyBorder="1" applyAlignment="1">
      <alignment horizontal="right" vertical="center"/>
    </xf>
    <xf numFmtId="0" fontId="46" fillId="0" borderId="58" xfId="5" applyFont="1" applyBorder="1" applyAlignment="1">
      <alignment horizontal="center" vertical="center"/>
    </xf>
    <xf numFmtId="167" fontId="44" fillId="0" borderId="58" xfId="4" applyNumberFormat="1" applyFont="1" applyFill="1" applyBorder="1" applyAlignment="1">
      <alignment horizontal="right" vertical="center"/>
    </xf>
    <xf numFmtId="10" fontId="44" fillId="0" borderId="58" xfId="3" applyNumberFormat="1" applyFont="1" applyFill="1" applyBorder="1" applyAlignment="1">
      <alignment horizontal="right" vertical="center"/>
    </xf>
    <xf numFmtId="167" fontId="46" fillId="0" borderId="58" xfId="4" applyNumberFormat="1" applyFont="1" applyFill="1" applyBorder="1" applyAlignment="1">
      <alignment horizontal="right" vertical="center"/>
    </xf>
    <xf numFmtId="10" fontId="46" fillId="0" borderId="58" xfId="3" applyNumberFormat="1" applyFont="1" applyFill="1" applyBorder="1" applyAlignment="1">
      <alignment horizontal="right" vertical="center"/>
    </xf>
    <xf numFmtId="43" fontId="44" fillId="22" borderId="58" xfId="4" applyFont="1" applyFill="1" applyBorder="1" applyAlignment="1">
      <alignment horizontal="right" vertical="center"/>
    </xf>
    <xf numFmtId="43" fontId="44" fillId="0" borderId="58" xfId="4" applyFont="1" applyFill="1" applyBorder="1" applyAlignment="1">
      <alignment horizontal="right" vertical="center"/>
    </xf>
    <xf numFmtId="43" fontId="46" fillId="0" borderId="58" xfId="4" applyFont="1" applyFill="1" applyBorder="1" applyAlignment="1">
      <alignment horizontal="right" vertical="center"/>
    </xf>
    <xf numFmtId="43" fontId="44" fillId="0" borderId="58" xfId="4" applyFont="1" applyBorder="1" applyAlignment="1">
      <alignment horizontal="right" vertical="center"/>
    </xf>
    <xf numFmtId="49" fontId="44" fillId="21" borderId="58" xfId="5" applyNumberFormat="1" applyFont="1" applyFill="1" applyBorder="1" applyAlignment="1">
      <alignment horizontal="left" vertical="center"/>
    </xf>
    <xf numFmtId="0" fontId="0" fillId="0" borderId="0" xfId="0" applyFont="1" applyAlignment="1"/>
    <xf numFmtId="0" fontId="45" fillId="0" borderId="62" xfId="0" applyFont="1" applyBorder="1" applyAlignment="1">
      <alignment horizontal="center" vertical="center"/>
    </xf>
    <xf numFmtId="164" fontId="47" fillId="23" borderId="63" xfId="0" applyNumberFormat="1" applyFont="1" applyFill="1" applyBorder="1" applyAlignment="1">
      <alignment horizontal="center" vertical="center" wrapText="1"/>
    </xf>
    <xf numFmtId="49" fontId="47" fillId="24" borderId="64" xfId="0" applyNumberFormat="1" applyFont="1" applyFill="1" applyBorder="1" applyAlignment="1">
      <alignment horizontal="center" vertical="center"/>
    </xf>
    <xf numFmtId="0" fontId="33" fillId="24" borderId="64" xfId="0" applyFont="1" applyFill="1" applyBorder="1"/>
    <xf numFmtId="164" fontId="33" fillId="24" borderId="64" xfId="4" applyNumberFormat="1" applyFont="1" applyFill="1" applyBorder="1" applyAlignment="1">
      <alignment horizontal="center"/>
    </xf>
    <xf numFmtId="0" fontId="50" fillId="0" borderId="62" xfId="0" applyFont="1" applyBorder="1" applyAlignment="1">
      <alignment horizontal="left" vertical="center"/>
    </xf>
    <xf numFmtId="49" fontId="47" fillId="25" borderId="64" xfId="0" applyNumberFormat="1" applyFont="1" applyFill="1" applyBorder="1" applyAlignment="1">
      <alignment horizontal="center" vertical="center"/>
    </xf>
    <xf numFmtId="0" fontId="33" fillId="25" borderId="64" xfId="0" applyFont="1" applyFill="1" applyBorder="1"/>
    <xf numFmtId="164" fontId="33" fillId="25" borderId="64" xfId="4" applyNumberFormat="1" applyFont="1" applyFill="1" applyBorder="1" applyAlignment="1">
      <alignment horizontal="center"/>
    </xf>
    <xf numFmtId="0" fontId="47" fillId="25" borderId="64" xfId="0" applyFont="1" applyFill="1" applyBorder="1" applyAlignment="1">
      <alignment horizontal="center" vertical="center"/>
    </xf>
    <xf numFmtId="0" fontId="51" fillId="0" borderId="64" xfId="0" applyFont="1" applyBorder="1" applyAlignment="1">
      <alignment horizontal="center" vertical="center"/>
    </xf>
    <xf numFmtId="49" fontId="51" fillId="0" borderId="64" xfId="0" applyNumberFormat="1" applyFont="1" applyBorder="1" applyAlignment="1">
      <alignment horizontal="center" vertical="center"/>
    </xf>
    <xf numFmtId="49" fontId="47" fillId="0" borderId="64" xfId="0" applyNumberFormat="1" applyFont="1" applyBorder="1" applyAlignment="1">
      <alignment horizontal="center" vertical="center"/>
    </xf>
    <xf numFmtId="0" fontId="30" fillId="0" borderId="64" xfId="0" applyFont="1" applyBorder="1"/>
    <xf numFmtId="164" fontId="30" fillId="0" borderId="64" xfId="4" applyNumberFormat="1" applyFont="1" applyBorder="1" applyAlignment="1">
      <alignment horizontal="center"/>
    </xf>
    <xf numFmtId="0" fontId="47" fillId="26" borderId="64" xfId="0" applyFont="1" applyFill="1" applyBorder="1" applyAlignment="1">
      <alignment horizontal="center" vertical="center"/>
    </xf>
    <xf numFmtId="49" fontId="47" fillId="26" borderId="64" xfId="0" applyNumberFormat="1" applyFont="1" applyFill="1" applyBorder="1" applyAlignment="1">
      <alignment horizontal="center" vertical="center"/>
    </xf>
    <xf numFmtId="0" fontId="33" fillId="26" borderId="64" xfId="0" applyFont="1" applyFill="1" applyBorder="1"/>
    <xf numFmtId="164" fontId="33" fillId="26" borderId="64" xfId="4" applyNumberFormat="1" applyFont="1" applyFill="1" applyBorder="1" applyAlignment="1">
      <alignment horizontal="center"/>
    </xf>
    <xf numFmtId="164" fontId="30" fillId="0" borderId="64" xfId="4" applyNumberFormat="1" applyFont="1" applyFill="1" applyBorder="1" applyAlignment="1">
      <alignment horizontal="center"/>
    </xf>
    <xf numFmtId="164" fontId="33" fillId="0" borderId="64" xfId="4" applyNumberFormat="1" applyFont="1" applyFill="1" applyBorder="1" applyAlignment="1">
      <alignment horizontal="center"/>
    </xf>
    <xf numFmtId="0" fontId="51" fillId="26" borderId="64" xfId="0" applyFont="1" applyFill="1" applyBorder="1" applyAlignment="1">
      <alignment horizontal="center" vertical="center"/>
    </xf>
    <xf numFmtId="49" fontId="51" fillId="26" borderId="64" xfId="0" applyNumberFormat="1" applyFont="1" applyFill="1" applyBorder="1" applyAlignment="1">
      <alignment horizontal="center" vertical="center"/>
    </xf>
    <xf numFmtId="164" fontId="30" fillId="26" borderId="64" xfId="4" applyNumberFormat="1" applyFont="1" applyFill="1" applyBorder="1" applyAlignment="1">
      <alignment horizontal="center"/>
    </xf>
    <xf numFmtId="164" fontId="33" fillId="25" borderId="64" xfId="4" applyNumberFormat="1" applyFont="1" applyFill="1" applyBorder="1"/>
    <xf numFmtId="164" fontId="33" fillId="26" borderId="64" xfId="4" applyNumberFormat="1" applyFont="1" applyFill="1" applyBorder="1"/>
    <xf numFmtId="164" fontId="30" fillId="0" borderId="64" xfId="4" applyNumberFormat="1" applyFont="1" applyBorder="1"/>
    <xf numFmtId="0" fontId="51" fillId="25" borderId="64" xfId="0" applyFont="1" applyFill="1" applyBorder="1" applyAlignment="1">
      <alignment horizontal="center" vertical="center"/>
    </xf>
    <xf numFmtId="0" fontId="30" fillId="25" borderId="64" xfId="0" applyFont="1" applyFill="1" applyBorder="1"/>
    <xf numFmtId="164" fontId="30" fillId="25" borderId="64" xfId="4" applyNumberFormat="1" applyFont="1" applyFill="1" applyBorder="1" applyAlignment="1">
      <alignment horizontal="center"/>
    </xf>
    <xf numFmtId="0" fontId="30" fillId="26" borderId="64" xfId="0" quotePrefix="1" applyFont="1" applyFill="1" applyBorder="1" applyAlignment="1">
      <alignment horizontal="left"/>
    </xf>
    <xf numFmtId="0" fontId="30" fillId="0" borderId="64" xfId="0" quotePrefix="1" applyFont="1" applyBorder="1" applyAlignment="1">
      <alignment horizontal="left"/>
    </xf>
    <xf numFmtId="0" fontId="30" fillId="26" borderId="64" xfId="0" quotePrefix="1" applyFont="1" applyFill="1" applyBorder="1" applyAlignment="1">
      <alignment horizontal="center"/>
    </xf>
    <xf numFmtId="164" fontId="30" fillId="26" borderId="64" xfId="4" quotePrefix="1" applyNumberFormat="1" applyFont="1" applyFill="1" applyBorder="1" applyAlignment="1">
      <alignment horizontal="left"/>
    </xf>
    <xf numFmtId="49" fontId="47" fillId="27" borderId="64" xfId="0" applyNumberFormat="1" applyFont="1" applyFill="1" applyBorder="1" applyAlignment="1">
      <alignment horizontal="center" vertical="center"/>
    </xf>
    <xf numFmtId="0" fontId="51" fillId="27" borderId="64" xfId="0" applyFont="1" applyFill="1" applyBorder="1" applyAlignment="1">
      <alignment horizontal="center" vertical="center"/>
    </xf>
    <xf numFmtId="0" fontId="53" fillId="27" borderId="64" xfId="0" applyFont="1" applyFill="1" applyBorder="1" applyAlignment="1">
      <alignment vertical="center" wrapText="1"/>
    </xf>
    <xf numFmtId="164" fontId="54" fillId="27" borderId="64" xfId="4" applyNumberFormat="1" applyFont="1" applyFill="1" applyBorder="1" applyAlignment="1">
      <alignment vertical="center" wrapText="1"/>
    </xf>
    <xf numFmtId="0" fontId="55" fillId="0" borderId="0" xfId="0" applyFont="1" applyAlignment="1">
      <alignment horizontal="left" vertical="center"/>
    </xf>
    <xf numFmtId="0" fontId="33" fillId="13" borderId="12" xfId="5" applyFont="1" applyFill="1" applyBorder="1" applyAlignment="1">
      <alignment horizontal="center" vertical="center" wrapText="1"/>
    </xf>
    <xf numFmtId="49" fontId="56" fillId="0" borderId="55" xfId="5" quotePrefix="1" applyNumberFormat="1" applyFont="1" applyBorder="1" applyAlignment="1">
      <alignment horizontal="left" vertical="center" wrapText="1"/>
    </xf>
    <xf numFmtId="0" fontId="57" fillId="0" borderId="55" xfId="0" quotePrefix="1" applyFont="1" applyBorder="1" applyAlignment="1">
      <alignment horizontal="left" vertical="center" wrapText="1"/>
    </xf>
    <xf numFmtId="49" fontId="56" fillId="0" borderId="58" xfId="5" applyNumberFormat="1" applyFont="1" applyBorder="1" applyAlignment="1">
      <alignment horizontal="left" vertical="center" wrapText="1"/>
    </xf>
    <xf numFmtId="0" fontId="57" fillId="0" borderId="55" xfId="0" applyFont="1" applyBorder="1" applyAlignment="1">
      <alignment vertical="center" wrapText="1"/>
    </xf>
    <xf numFmtId="49" fontId="33" fillId="0" borderId="58" xfId="5" applyNumberFormat="1" applyFont="1" applyBorder="1" applyAlignment="1">
      <alignment horizontal="left" vertical="center" wrapText="1"/>
    </xf>
    <xf numFmtId="49" fontId="56" fillId="9" borderId="58" xfId="5" applyNumberFormat="1" applyFont="1" applyFill="1" applyBorder="1" applyAlignment="1">
      <alignment horizontal="left" vertical="center" wrapText="1"/>
    </xf>
    <xf numFmtId="49" fontId="56" fillId="9" borderId="59" xfId="5" applyNumberFormat="1" applyFont="1" applyFill="1" applyBorder="1" applyAlignment="1">
      <alignment horizontal="left" vertical="center" wrapText="1"/>
    </xf>
    <xf numFmtId="49" fontId="56" fillId="0" borderId="59" xfId="5" applyNumberFormat="1" applyFont="1" applyBorder="1" applyAlignment="1">
      <alignment horizontal="left" vertical="center" wrapText="1"/>
    </xf>
    <xf numFmtId="49" fontId="55" fillId="0" borderId="58" xfId="5" quotePrefix="1" applyNumberFormat="1" applyFont="1" applyBorder="1" applyAlignment="1">
      <alignment horizontal="left" vertical="center" wrapText="1"/>
    </xf>
    <xf numFmtId="49" fontId="56" fillId="0" borderId="58" xfId="5" quotePrefix="1" applyNumberFormat="1" applyFont="1" applyBorder="1" applyAlignment="1">
      <alignment horizontal="left" vertical="center" wrapText="1"/>
    </xf>
    <xf numFmtId="0" fontId="55" fillId="0" borderId="0" xfId="0" applyFont="1"/>
    <xf numFmtId="0" fontId="30" fillId="0" borderId="16" xfId="2" applyFont="1" applyBorder="1" applyAlignment="1" applyProtection="1">
      <alignment horizontal="left" vertical="top"/>
    </xf>
    <xf numFmtId="3" fontId="36" fillId="0" borderId="19" xfId="5" applyNumberFormat="1" applyFont="1" applyFill="1" applyBorder="1" applyAlignment="1">
      <alignment vertical="center" wrapText="1"/>
    </xf>
    <xf numFmtId="3" fontId="36" fillId="0" borderId="22" xfId="5" applyNumberFormat="1" applyFont="1" applyFill="1" applyBorder="1" applyAlignment="1">
      <alignment vertical="center" wrapText="1"/>
    </xf>
    <xf numFmtId="3" fontId="36" fillId="0" borderId="50" xfId="5" applyNumberFormat="1" applyFont="1" applyFill="1" applyBorder="1" applyAlignment="1">
      <alignment vertical="center" wrapText="1"/>
    </xf>
    <xf numFmtId="3" fontId="36" fillId="0" borderId="16" xfId="5" applyNumberFormat="1" applyFont="1" applyFill="1" applyBorder="1" applyAlignment="1">
      <alignment vertical="center" wrapText="1"/>
    </xf>
    <xf numFmtId="3" fontId="36" fillId="0" borderId="34" xfId="5" applyNumberFormat="1" applyFont="1" applyFill="1" applyBorder="1" applyAlignment="1">
      <alignment vertical="center" wrapText="1"/>
    </xf>
    <xf numFmtId="3" fontId="36" fillId="0" borderId="35" xfId="5" applyNumberFormat="1" applyFont="1" applyFill="1" applyBorder="1" applyAlignment="1">
      <alignment vertical="center" wrapText="1"/>
    </xf>
    <xf numFmtId="3" fontId="36" fillId="0" borderId="38" xfId="5" applyNumberFormat="1" applyFont="1" applyFill="1" applyBorder="1" applyAlignment="1">
      <alignment vertical="center" wrapText="1"/>
    </xf>
    <xf numFmtId="3" fontId="36" fillId="0" borderId="36" xfId="5" applyNumberFormat="1" applyFont="1" applyFill="1" applyBorder="1" applyAlignment="1">
      <alignment vertical="center" wrapText="1"/>
    </xf>
    <xf numFmtId="3" fontId="36" fillId="0" borderId="39" xfId="5" applyNumberFormat="1" applyFont="1" applyFill="1" applyBorder="1" applyAlignment="1">
      <alignment vertical="center" wrapText="1"/>
    </xf>
    <xf numFmtId="0" fontId="33" fillId="0" borderId="0" xfId="5" applyFont="1" applyFill="1" applyBorder="1" applyAlignment="1">
      <alignment horizontal="center" vertical="center" wrapText="1"/>
    </xf>
    <xf numFmtId="0" fontId="37" fillId="0" borderId="49" xfId="5" applyFont="1" applyFill="1" applyBorder="1" applyAlignment="1">
      <alignment horizontal="left" vertical="center" wrapText="1" indent="2"/>
    </xf>
    <xf numFmtId="3" fontId="37" fillId="0" borderId="43" xfId="5" applyNumberFormat="1" applyFont="1" applyFill="1" applyBorder="1" applyAlignment="1">
      <alignment horizontal="center" vertical="center" wrapText="1"/>
    </xf>
    <xf numFmtId="3" fontId="37" fillId="0" borderId="48" xfId="5" applyNumberFormat="1" applyFont="1" applyFill="1" applyBorder="1" applyAlignment="1">
      <alignment horizontal="center" vertical="center" wrapText="1"/>
    </xf>
    <xf numFmtId="3" fontId="37" fillId="0" borderId="46" xfId="5" applyNumberFormat="1" applyFont="1" applyFill="1" applyBorder="1" applyAlignment="1">
      <alignment horizontal="center" vertical="center" wrapText="1"/>
    </xf>
    <xf numFmtId="0" fontId="37" fillId="0" borderId="46" xfId="5" applyFont="1" applyFill="1" applyBorder="1" applyAlignment="1">
      <alignment horizontal="center" vertical="center" wrapText="1"/>
    </xf>
    <xf numFmtId="0" fontId="30" fillId="0" borderId="0" xfId="5" applyFont="1" applyFill="1" applyAlignment="1">
      <alignment horizontal="center" vertical="center" wrapText="1"/>
    </xf>
    <xf numFmtId="9" fontId="37" fillId="0" borderId="43" xfId="3" applyFont="1" applyFill="1" applyBorder="1" applyAlignment="1">
      <alignment horizontal="center" vertical="center" wrapText="1"/>
    </xf>
    <xf numFmtId="169" fontId="37" fillId="0" borderId="43" xfId="5" applyNumberFormat="1" applyFont="1" applyFill="1" applyBorder="1" applyAlignment="1">
      <alignment horizontal="center" vertical="center" wrapText="1"/>
    </xf>
    <xf numFmtId="9" fontId="37" fillId="0" borderId="46" xfId="3" applyFont="1" applyFill="1" applyBorder="1" applyAlignment="1">
      <alignment horizontal="center" vertical="center" wrapText="1"/>
    </xf>
    <xf numFmtId="9" fontId="37" fillId="0" borderId="48" xfId="3" applyFont="1" applyFill="1" applyBorder="1" applyAlignment="1">
      <alignment horizontal="center" vertical="center" wrapText="1"/>
    </xf>
    <xf numFmtId="169" fontId="37" fillId="0" borderId="49" xfId="5" applyNumberFormat="1" applyFont="1" applyFill="1" applyBorder="1" applyAlignment="1">
      <alignment horizontal="center" vertical="center" wrapText="1"/>
    </xf>
    <xf numFmtId="9" fontId="37" fillId="0" borderId="46" xfId="5" applyNumberFormat="1" applyFont="1" applyFill="1" applyBorder="1" applyAlignment="1">
      <alignment horizontal="center" vertical="center" wrapText="1"/>
    </xf>
    <xf numFmtId="9" fontId="37" fillId="0" borderId="49" xfId="3" applyFont="1" applyFill="1" applyBorder="1" applyAlignment="1">
      <alignment horizontal="center" vertical="center" wrapText="1"/>
    </xf>
    <xf numFmtId="3" fontId="37" fillId="0" borderId="44" xfId="5" applyNumberFormat="1" applyFont="1" applyFill="1" applyBorder="1" applyAlignment="1">
      <alignment horizontal="center" vertical="center" wrapText="1"/>
    </xf>
    <xf numFmtId="3" fontId="37" fillId="0" borderId="49" xfId="5" applyNumberFormat="1" applyFont="1" applyFill="1" applyBorder="1" applyAlignment="1">
      <alignment horizontal="center" vertical="center" wrapText="1"/>
    </xf>
    <xf numFmtId="9" fontId="31" fillId="12" borderId="15" xfId="3" applyFont="1" applyFill="1" applyBorder="1" applyAlignment="1">
      <alignment horizontal="center" vertical="center" wrapText="1"/>
    </xf>
    <xf numFmtId="9" fontId="37" fillId="0" borderId="44" xfId="3" applyFont="1" applyFill="1" applyBorder="1" applyAlignment="1">
      <alignment horizontal="center" vertical="center" wrapText="1"/>
    </xf>
    <xf numFmtId="9" fontId="37" fillId="0" borderId="47" xfId="3" applyFont="1" applyFill="1" applyBorder="1" applyAlignment="1">
      <alignment horizontal="center" vertical="center" wrapText="1"/>
    </xf>
    <xf numFmtId="9" fontId="30" fillId="0" borderId="0" xfId="3" applyFont="1" applyFill="1" applyAlignment="1">
      <alignment horizontal="center" vertical="center" wrapText="1"/>
    </xf>
    <xf numFmtId="9" fontId="33" fillId="0" borderId="0" xfId="3" applyFont="1" applyFill="1" applyBorder="1" applyAlignment="1">
      <alignment horizontal="center" vertical="center" wrapText="1"/>
    </xf>
    <xf numFmtId="9" fontId="37" fillId="0" borderId="19" xfId="3" applyFont="1" applyFill="1" applyBorder="1" applyAlignment="1">
      <alignment horizontal="center" vertical="center" wrapText="1"/>
    </xf>
    <xf numFmtId="9" fontId="37" fillId="0" borderId="50" xfId="3" applyFont="1" applyFill="1" applyBorder="1" applyAlignment="1">
      <alignment horizontal="center" vertical="center" wrapText="1"/>
    </xf>
    <xf numFmtId="9" fontId="37" fillId="0" borderId="22" xfId="3" applyFont="1" applyFill="1" applyBorder="1" applyAlignment="1">
      <alignment horizontal="center" vertical="center" wrapText="1"/>
    </xf>
    <xf numFmtId="9" fontId="33" fillId="13" borderId="7" xfId="3" applyFont="1" applyFill="1" applyBorder="1" applyAlignment="1">
      <alignment horizontal="center" vertical="center" wrapText="1"/>
    </xf>
    <xf numFmtId="9" fontId="36" fillId="13" borderId="12" xfId="3" applyFont="1" applyFill="1" applyBorder="1" applyAlignment="1">
      <alignment horizontal="center" vertical="center" wrapText="1"/>
    </xf>
    <xf numFmtId="41" fontId="36" fillId="13" borderId="12" xfId="7" applyFont="1" applyFill="1" applyBorder="1" applyAlignment="1">
      <alignment vertical="center" wrapText="1"/>
    </xf>
    <xf numFmtId="0" fontId="44" fillId="0" borderId="58" xfId="5" applyFont="1" applyBorder="1" applyAlignment="1">
      <alignment horizontal="left" vertical="center"/>
    </xf>
    <xf numFmtId="0" fontId="46" fillId="0" borderId="58" xfId="5" applyFont="1" applyBorder="1" applyAlignment="1">
      <alignment horizontal="left" vertical="center"/>
    </xf>
    <xf numFmtId="166" fontId="44" fillId="0" borderId="58" xfId="4" applyNumberFormat="1" applyFont="1" applyFill="1" applyBorder="1" applyAlignment="1">
      <alignment horizontal="right" vertical="center"/>
    </xf>
    <xf numFmtId="166" fontId="46" fillId="0" borderId="58" xfId="4" applyNumberFormat="1" applyFont="1" applyFill="1" applyBorder="1" applyAlignment="1">
      <alignment horizontal="right" vertical="center"/>
    </xf>
    <xf numFmtId="166" fontId="46" fillId="0" borderId="58" xfId="4" applyNumberFormat="1" applyFont="1" applyBorder="1" applyAlignment="1">
      <alignment horizontal="right" vertical="center"/>
    </xf>
    <xf numFmtId="0" fontId="44" fillId="9" borderId="58" xfId="5" applyFont="1" applyFill="1" applyBorder="1" applyAlignment="1">
      <alignment horizontal="left" vertical="center"/>
    </xf>
    <xf numFmtId="166" fontId="44" fillId="20" borderId="58" xfId="4" applyNumberFormat="1" applyFont="1" applyFill="1" applyBorder="1" applyAlignment="1">
      <alignment horizontal="right" vertical="center"/>
    </xf>
    <xf numFmtId="166" fontId="44" fillId="22" borderId="58" xfId="4" applyNumberFormat="1" applyFont="1" applyFill="1" applyBorder="1" applyAlignment="1">
      <alignment horizontal="left" vertical="center"/>
    </xf>
    <xf numFmtId="166" fontId="46" fillId="0" borderId="58" xfId="4" applyNumberFormat="1" applyFont="1" applyFill="1" applyBorder="1" applyAlignment="1">
      <alignment horizontal="left" vertical="center"/>
    </xf>
    <xf numFmtId="166" fontId="44" fillId="0" borderId="58" xfId="4" applyNumberFormat="1" applyFont="1" applyFill="1" applyBorder="1" applyAlignment="1">
      <alignment horizontal="left" vertical="center"/>
    </xf>
    <xf numFmtId="164" fontId="30" fillId="29" borderId="64" xfId="4" applyNumberFormat="1" applyFont="1" applyFill="1" applyBorder="1" applyAlignment="1">
      <alignment horizontal="center"/>
    </xf>
    <xf numFmtId="0" fontId="51" fillId="26" borderId="64" xfId="0" quotePrefix="1" applyFont="1" applyFill="1" applyBorder="1" applyAlignment="1">
      <alignment horizontal="center" vertical="center"/>
    </xf>
    <xf numFmtId="49" fontId="51" fillId="0" borderId="64" xfId="0" quotePrefix="1" applyNumberFormat="1" applyFont="1" applyBorder="1" applyAlignment="1">
      <alignment horizontal="center" vertical="center"/>
    </xf>
    <xf numFmtId="0" fontId="51" fillId="29" borderId="64" xfId="0" applyFont="1" applyFill="1" applyBorder="1" applyAlignment="1">
      <alignment horizontal="center" vertical="center"/>
    </xf>
    <xf numFmtId="0" fontId="51" fillId="0" borderId="64" xfId="0" quotePrefix="1" applyFont="1" applyBorder="1" applyAlignment="1">
      <alignment horizontal="center" vertical="center"/>
    </xf>
    <xf numFmtId="0" fontId="51" fillId="29" borderId="64" xfId="0" quotePrefix="1" applyFont="1" applyFill="1" applyBorder="1" applyAlignment="1">
      <alignment horizontal="center" vertical="center"/>
    </xf>
    <xf numFmtId="0" fontId="30" fillId="9" borderId="64" xfId="0" quotePrefix="1" applyFont="1" applyFill="1" applyBorder="1" applyAlignment="1">
      <alignment horizontal="left"/>
    </xf>
    <xf numFmtId="43" fontId="0" fillId="0" borderId="0" xfId="4" applyFont="1" applyAlignment="1"/>
    <xf numFmtId="3" fontId="37" fillId="0" borderId="47" xfId="5" applyNumberFormat="1" applyFont="1" applyFill="1" applyBorder="1" applyAlignment="1">
      <alignment horizontal="center" vertical="center" wrapText="1"/>
    </xf>
    <xf numFmtId="0" fontId="34" fillId="13" borderId="7" xfId="5" applyFont="1" applyFill="1" applyBorder="1" applyAlignment="1">
      <alignment horizontal="center" vertical="center" wrapText="1"/>
    </xf>
    <xf numFmtId="0" fontId="31" fillId="12" borderId="15" xfId="5" applyFont="1" applyFill="1" applyBorder="1" applyAlignment="1">
      <alignment horizontal="center" vertical="center" wrapText="1"/>
    </xf>
    <xf numFmtId="0" fontId="17" fillId="3" borderId="8" xfId="2" applyFill="1" applyBorder="1" applyAlignment="1" applyProtection="1">
      <alignment vertical="top"/>
      <protection locked="0"/>
    </xf>
    <xf numFmtId="0" fontId="17" fillId="3" borderId="8" xfId="2" applyFill="1" applyBorder="1" applyAlignment="1" applyProtection="1">
      <alignment horizontal="left" vertical="top"/>
      <protection locked="0"/>
    </xf>
    <xf numFmtId="0" fontId="4" fillId="0" borderId="8" xfId="0" applyFont="1" applyBorder="1" applyAlignment="1">
      <alignment vertical="top" wrapText="1"/>
    </xf>
    <xf numFmtId="0" fontId="4" fillId="3" borderId="8" xfId="0" applyFont="1" applyFill="1" applyBorder="1" applyAlignment="1" applyProtection="1">
      <alignment vertical="center" wrapText="1"/>
      <protection locked="0"/>
    </xf>
    <xf numFmtId="0" fontId="4" fillId="3" borderId="8" xfId="0" applyFont="1" applyFill="1" applyBorder="1" applyAlignment="1" applyProtection="1">
      <alignment vertical="center"/>
      <protection locked="0"/>
    </xf>
    <xf numFmtId="0" fontId="4" fillId="0" borderId="1"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170" fontId="37" fillId="0" borderId="43" xfId="3" applyNumberFormat="1" applyFont="1" applyFill="1" applyBorder="1" applyAlignment="1">
      <alignment horizontal="center" vertical="center" wrapText="1"/>
    </xf>
    <xf numFmtId="10" fontId="37" fillId="0" borderId="46" xfId="3" applyNumberFormat="1" applyFont="1" applyFill="1" applyBorder="1" applyAlignment="1">
      <alignment horizontal="center" vertical="center" wrapText="1"/>
    </xf>
    <xf numFmtId="0" fontId="4" fillId="3" borderId="8" xfId="0" applyFont="1" applyFill="1" applyBorder="1" applyAlignment="1" applyProtection="1">
      <alignment horizontal="center" vertical="center"/>
      <protection locked="0"/>
    </xf>
    <xf numFmtId="170" fontId="37" fillId="0" borderId="47" xfId="3" applyNumberFormat="1" applyFont="1" applyFill="1" applyBorder="1" applyAlignment="1">
      <alignment horizontal="center" vertical="center" wrapText="1"/>
    </xf>
    <xf numFmtId="9" fontId="37" fillId="0" borderId="43" xfId="3" applyNumberFormat="1" applyFont="1" applyFill="1" applyBorder="1" applyAlignment="1">
      <alignment horizontal="center" vertical="center" wrapText="1"/>
    </xf>
    <xf numFmtId="166" fontId="37" fillId="0" borderId="51" xfId="4" applyNumberFormat="1" applyFont="1" applyFill="1" applyBorder="1" applyAlignment="1">
      <alignment vertical="center" wrapText="1"/>
    </xf>
    <xf numFmtId="3" fontId="37" fillId="0" borderId="12" xfId="5" applyNumberFormat="1" applyFont="1" applyFill="1" applyBorder="1" applyAlignment="1">
      <alignment vertical="center" wrapText="1"/>
    </xf>
    <xf numFmtId="0" fontId="33" fillId="0" borderId="0" xfId="5" applyFont="1" applyFill="1" applyBorder="1" applyAlignment="1">
      <alignment horizontal="left" vertical="center" wrapText="1"/>
    </xf>
    <xf numFmtId="0" fontId="33" fillId="0" borderId="0" xfId="5" applyFont="1" applyFill="1" applyBorder="1" applyAlignment="1">
      <alignment horizontal="center" vertical="center" wrapText="1"/>
    </xf>
    <xf numFmtId="0" fontId="34" fillId="13" borderId="7" xfId="5" applyFont="1" applyFill="1" applyBorder="1" applyAlignment="1">
      <alignment horizontal="center" vertical="center" wrapText="1"/>
    </xf>
    <xf numFmtId="0" fontId="31" fillId="12" borderId="15" xfId="5" applyFont="1" applyFill="1" applyBorder="1" applyAlignment="1">
      <alignment horizontal="center" vertical="center" wrapText="1"/>
    </xf>
    <xf numFmtId="0" fontId="36" fillId="15" borderId="2" xfId="5" applyFont="1" applyFill="1" applyBorder="1" applyAlignment="1">
      <alignment horizontal="center" vertical="top" wrapText="1"/>
    </xf>
    <xf numFmtId="0" fontId="36" fillId="15" borderId="12" xfId="5" applyFont="1" applyFill="1" applyBorder="1" applyAlignment="1">
      <alignment horizontal="center" vertical="center" wrapText="1"/>
    </xf>
    <xf numFmtId="0" fontId="43" fillId="0" borderId="54" xfId="0" applyFont="1" applyBorder="1" applyAlignment="1">
      <alignment horizontal="center" vertical="center"/>
    </xf>
    <xf numFmtId="49" fontId="44" fillId="0" borderId="58" xfId="5" applyNumberFormat="1" applyFont="1" applyBorder="1" applyAlignment="1">
      <alignment horizontal="center" vertical="center" wrapText="1"/>
    </xf>
    <xf numFmtId="49" fontId="44" fillId="0" borderId="58" xfId="5" applyNumberFormat="1" applyFont="1" applyBorder="1" applyAlignment="1">
      <alignment horizontal="center" vertical="center"/>
    </xf>
    <xf numFmtId="49" fontId="47" fillId="23" borderId="63" xfId="0" applyNumberFormat="1" applyFont="1" applyFill="1" applyBorder="1" applyAlignment="1">
      <alignment horizontal="center" vertical="center" wrapText="1"/>
    </xf>
    <xf numFmtId="3" fontId="37" fillId="0" borderId="13" xfId="5" applyNumberFormat="1" applyFont="1" applyFill="1" applyBorder="1" applyAlignment="1">
      <alignment vertical="center" wrapText="1"/>
    </xf>
    <xf numFmtId="166" fontId="37" fillId="0" borderId="12" xfId="4" applyNumberFormat="1" applyFont="1" applyFill="1" applyBorder="1" applyAlignment="1">
      <alignment vertical="center" wrapText="1"/>
    </xf>
    <xf numFmtId="9" fontId="37" fillId="0" borderId="46" xfId="3" applyNumberFormat="1" applyFont="1" applyFill="1" applyBorder="1" applyAlignment="1">
      <alignment horizontal="center" vertical="center" wrapText="1"/>
    </xf>
    <xf numFmtId="0" fontId="44" fillId="19" borderId="58" xfId="5" applyNumberFormat="1" applyFont="1" applyFill="1" applyBorder="1" applyAlignment="1">
      <alignment horizontal="left" vertical="center"/>
    </xf>
    <xf numFmtId="49" fontId="44" fillId="0" borderId="58" xfId="5" applyNumberFormat="1" applyFont="1" applyFill="1" applyBorder="1" applyAlignment="1">
      <alignment horizontal="left" vertical="center"/>
    </xf>
    <xf numFmtId="0" fontId="44" fillId="20" borderId="58" xfId="5" applyNumberFormat="1" applyFont="1" applyFill="1" applyBorder="1" applyAlignment="1">
      <alignment horizontal="center" vertical="center"/>
    </xf>
    <xf numFmtId="0" fontId="44" fillId="20" borderId="58" xfId="5" applyNumberFormat="1" applyFont="1" applyFill="1" applyBorder="1" applyAlignment="1">
      <alignment horizontal="left" vertical="center"/>
    </xf>
    <xf numFmtId="0" fontId="44" fillId="21" borderId="58" xfId="5" applyNumberFormat="1" applyFont="1" applyFill="1" applyBorder="1" applyAlignment="1">
      <alignment horizontal="center" vertical="center"/>
    </xf>
    <xf numFmtId="0" fontId="44" fillId="21" borderId="58" xfId="5" applyNumberFormat="1" applyFont="1" applyFill="1" applyBorder="1" applyAlignment="1">
      <alignment horizontal="left" vertical="center"/>
    </xf>
    <xf numFmtId="0" fontId="44" fillId="22" borderId="58" xfId="5" applyNumberFormat="1" applyFont="1" applyFill="1" applyBorder="1" applyAlignment="1">
      <alignment horizontal="center" vertical="center"/>
    </xf>
    <xf numFmtId="0" fontId="44" fillId="22" borderId="58" xfId="5" applyNumberFormat="1" applyFont="1" applyFill="1" applyBorder="1" applyAlignment="1">
      <alignment horizontal="left" vertical="center"/>
    </xf>
    <xf numFmtId="0" fontId="44" fillId="0" borderId="58" xfId="5" applyNumberFormat="1" applyFont="1" applyFill="1" applyBorder="1" applyAlignment="1">
      <alignment horizontal="center" vertical="center"/>
    </xf>
    <xf numFmtId="49" fontId="44" fillId="0" borderId="58" xfId="5" applyNumberFormat="1" applyFont="1" applyFill="1" applyBorder="1" applyAlignment="1">
      <alignment horizontal="center" vertical="center"/>
    </xf>
    <xf numFmtId="0" fontId="44" fillId="0" borderId="58" xfId="5" applyNumberFormat="1" applyFont="1" applyFill="1" applyBorder="1" applyAlignment="1">
      <alignment horizontal="left" vertical="center"/>
    </xf>
    <xf numFmtId="0" fontId="46" fillId="0" borderId="58" xfId="5" applyNumberFormat="1" applyFont="1" applyFill="1" applyBorder="1" applyAlignment="1">
      <alignment horizontal="center" vertical="center"/>
    </xf>
    <xf numFmtId="49" fontId="46" fillId="0" borderId="58" xfId="5" applyNumberFormat="1" applyFont="1" applyFill="1" applyBorder="1" applyAlignment="1">
      <alignment horizontal="center" vertical="center"/>
    </xf>
    <xf numFmtId="1" fontId="46" fillId="0" borderId="58" xfId="5" applyNumberFormat="1" applyFont="1" applyFill="1" applyBorder="1" applyAlignment="1">
      <alignment horizontal="center" vertical="center"/>
    </xf>
    <xf numFmtId="0" fontId="46" fillId="0" borderId="58" xfId="5" applyNumberFormat="1" applyFont="1" applyFill="1" applyBorder="1" applyAlignment="1">
      <alignment horizontal="left" vertical="center"/>
    </xf>
    <xf numFmtId="169" fontId="59" fillId="9" borderId="16" xfId="4" applyNumberFormat="1" applyFont="1" applyFill="1" applyBorder="1"/>
    <xf numFmtId="167" fontId="0" fillId="0" borderId="0" xfId="0" applyNumberFormat="1"/>
    <xf numFmtId="0" fontId="46" fillId="0" borderId="58" xfId="5" applyNumberFormat="1" applyFont="1" applyBorder="1" applyAlignment="1">
      <alignment horizontal="left" vertical="center"/>
    </xf>
    <xf numFmtId="0" fontId="44" fillId="0" borderId="58" xfId="5" applyNumberFormat="1" applyFont="1" applyBorder="1" applyAlignment="1">
      <alignment horizontal="center" vertical="center"/>
    </xf>
    <xf numFmtId="0" fontId="44" fillId="0" borderId="58" xfId="5" applyNumberFormat="1" applyFont="1" applyBorder="1" applyAlignment="1">
      <alignment horizontal="left" vertical="center"/>
    </xf>
    <xf numFmtId="0" fontId="46" fillId="0" borderId="58" xfId="5" applyNumberFormat="1" applyFont="1" applyBorder="1" applyAlignment="1">
      <alignment horizontal="center" vertical="center"/>
    </xf>
    <xf numFmtId="0" fontId="0" fillId="0" borderId="0" xfId="0" applyFont="1"/>
    <xf numFmtId="169" fontId="59" fillId="9" borderId="35" xfId="4" applyNumberFormat="1" applyFont="1" applyFill="1" applyBorder="1"/>
    <xf numFmtId="167" fontId="46" fillId="20" borderId="58" xfId="4" applyNumberFormat="1" applyFont="1" applyFill="1" applyBorder="1" applyAlignment="1">
      <alignment horizontal="right" vertical="center"/>
    </xf>
    <xf numFmtId="10" fontId="46" fillId="20" borderId="58" xfId="3" applyNumberFormat="1" applyFont="1" applyFill="1" applyBorder="1" applyAlignment="1">
      <alignment horizontal="right" vertical="center"/>
    </xf>
    <xf numFmtId="0" fontId="46" fillId="20" borderId="58" xfId="5" applyNumberFormat="1" applyFont="1" applyFill="1" applyBorder="1" applyAlignment="1">
      <alignment horizontal="center" vertical="center"/>
    </xf>
    <xf numFmtId="167" fontId="59" fillId="0" borderId="44" xfId="4" applyNumberFormat="1" applyFont="1" applyBorder="1"/>
    <xf numFmtId="0" fontId="46" fillId="9" borderId="58" xfId="5" applyNumberFormat="1" applyFont="1" applyFill="1" applyBorder="1" applyAlignment="1">
      <alignment horizontal="left" vertical="center"/>
    </xf>
    <xf numFmtId="169" fontId="59" fillId="0" borderId="16" xfId="4" applyNumberFormat="1" applyFont="1" applyBorder="1" applyProtection="1">
      <protection locked="0"/>
    </xf>
    <xf numFmtId="166" fontId="59" fillId="0" borderId="16" xfId="4" applyNumberFormat="1" applyFont="1" applyBorder="1" applyProtection="1">
      <protection locked="0"/>
    </xf>
    <xf numFmtId="166" fontId="59" fillId="0" borderId="16" xfId="8" applyNumberFormat="1" applyFont="1" applyBorder="1" applyProtection="1">
      <protection locked="0"/>
    </xf>
    <xf numFmtId="169" fontId="59" fillId="0" borderId="16" xfId="8" applyNumberFormat="1" applyFont="1" applyBorder="1" applyProtection="1">
      <protection locked="0"/>
    </xf>
    <xf numFmtId="0" fontId="46" fillId="21" borderId="58" xfId="5" applyNumberFormat="1" applyFont="1" applyFill="1" applyBorder="1" applyAlignment="1">
      <alignment horizontal="center" vertical="center"/>
    </xf>
    <xf numFmtId="43" fontId="46" fillId="20" borderId="58" xfId="4" applyFont="1" applyFill="1" applyBorder="1" applyAlignment="1">
      <alignment horizontal="right" vertical="center"/>
    </xf>
    <xf numFmtId="43" fontId="44" fillId="20" borderId="58" xfId="4" applyFont="1" applyFill="1" applyBorder="1" applyAlignment="1">
      <alignment horizontal="right" vertical="center"/>
    </xf>
    <xf numFmtId="43" fontId="44" fillId="21" borderId="58" xfId="4" applyFont="1" applyFill="1" applyBorder="1" applyAlignment="1">
      <alignment horizontal="right" vertical="center"/>
    </xf>
    <xf numFmtId="43" fontId="46" fillId="0" borderId="58" xfId="4" applyFont="1" applyBorder="1" applyAlignment="1">
      <alignment horizontal="right" vertical="center"/>
    </xf>
    <xf numFmtId="10" fontId="46" fillId="0" borderId="58" xfId="3" applyNumberFormat="1" applyFont="1" applyFill="1" applyBorder="1" applyAlignment="1">
      <alignment horizontal="left" vertical="center"/>
    </xf>
    <xf numFmtId="0" fontId="46" fillId="19" borderId="58" xfId="5" applyNumberFormat="1" applyFont="1" applyFill="1" applyBorder="1" applyAlignment="1">
      <alignment horizontal="left" vertical="center"/>
    </xf>
    <xf numFmtId="166" fontId="44" fillId="19" borderId="58" xfId="4" applyNumberFormat="1" applyFont="1" applyFill="1" applyBorder="1" applyAlignment="1">
      <alignment horizontal="left" vertical="center"/>
    </xf>
    <xf numFmtId="41" fontId="0" fillId="0" borderId="0" xfId="7" applyFont="1"/>
    <xf numFmtId="166" fontId="0" fillId="0" borderId="0" xfId="7" applyNumberFormat="1" applyFont="1"/>
    <xf numFmtId="166" fontId="0" fillId="0" borderId="0" xfId="0" applyNumberFormat="1"/>
    <xf numFmtId="164" fontId="0" fillId="0" borderId="0" xfId="0" applyNumberFormat="1" applyFont="1" applyAlignment="1"/>
    <xf numFmtId="171" fontId="33" fillId="24" borderId="64" xfId="4" applyNumberFormat="1" applyFont="1" applyFill="1" applyBorder="1" applyAlignment="1">
      <alignment horizontal="center"/>
    </xf>
    <xf numFmtId="172" fontId="33" fillId="25" borderId="64" xfId="4" applyNumberFormat="1" applyFont="1" applyFill="1" applyBorder="1" applyAlignment="1">
      <alignment horizontal="center"/>
    </xf>
    <xf numFmtId="172" fontId="30" fillId="0" borderId="64" xfId="4" applyNumberFormat="1" applyFont="1" applyBorder="1" applyAlignment="1">
      <alignment horizontal="center"/>
    </xf>
    <xf numFmtId="0" fontId="52" fillId="0" borderId="0" xfId="0" applyFont="1" applyAlignment="1"/>
    <xf numFmtId="172" fontId="33" fillId="26" borderId="64" xfId="4" applyNumberFormat="1" applyFont="1" applyFill="1" applyBorder="1" applyAlignment="1">
      <alignment horizontal="center"/>
    </xf>
    <xf numFmtId="49" fontId="51" fillId="0" borderId="64" xfId="0" applyNumberFormat="1" applyFont="1" applyFill="1" applyBorder="1" applyAlignment="1">
      <alignment horizontal="center" vertical="center"/>
    </xf>
    <xf numFmtId="0" fontId="30" fillId="0" borderId="64" xfId="0" applyFont="1" applyFill="1" applyBorder="1"/>
    <xf numFmtId="172" fontId="30" fillId="0" borderId="64" xfId="4" applyNumberFormat="1" applyFont="1" applyFill="1" applyBorder="1" applyAlignment="1">
      <alignment horizontal="center"/>
    </xf>
    <xf numFmtId="0" fontId="49" fillId="0" borderId="0" xfId="0" applyFont="1" applyFill="1" applyAlignment="1"/>
    <xf numFmtId="0" fontId="30" fillId="0" borderId="64" xfId="0" applyFont="1" applyBorder="1" applyAlignment="1"/>
    <xf numFmtId="0" fontId="47" fillId="0" borderId="64" xfId="0" applyFont="1" applyFill="1" applyBorder="1" applyAlignment="1">
      <alignment horizontal="center" vertical="center"/>
    </xf>
    <xf numFmtId="49" fontId="47" fillId="0" borderId="64" xfId="0" applyNumberFormat="1" applyFont="1" applyFill="1" applyBorder="1" applyAlignment="1">
      <alignment horizontal="center" vertical="center"/>
    </xf>
    <xf numFmtId="0" fontId="33" fillId="0" borderId="64" xfId="0" applyFont="1" applyFill="1" applyBorder="1"/>
    <xf numFmtId="172" fontId="33" fillId="0" borderId="64" xfId="4" applyNumberFormat="1" applyFont="1" applyFill="1" applyBorder="1" applyAlignment="1">
      <alignment horizontal="center"/>
    </xf>
    <xf numFmtId="0" fontId="0" fillId="0" borderId="0" xfId="0" applyFont="1" applyFill="1" applyAlignment="1"/>
    <xf numFmtId="0" fontId="51" fillId="0" borderId="64" xfId="0" applyFont="1" applyFill="1" applyBorder="1" applyAlignment="1">
      <alignment horizontal="center" vertical="center"/>
    </xf>
    <xf numFmtId="0" fontId="49" fillId="0" borderId="0" xfId="0" applyFont="1" applyAlignment="1"/>
    <xf numFmtId="172" fontId="30" fillId="26" borderId="64" xfId="4" applyNumberFormat="1" applyFont="1" applyFill="1" applyBorder="1" applyAlignment="1">
      <alignment horizontal="center"/>
    </xf>
    <xf numFmtId="172" fontId="33" fillId="25" borderId="64" xfId="4" applyNumberFormat="1" applyFont="1" applyFill="1" applyBorder="1"/>
    <xf numFmtId="172" fontId="33" fillId="26" borderId="64" xfId="4" applyNumberFormat="1" applyFont="1" applyFill="1" applyBorder="1"/>
    <xf numFmtId="172" fontId="30" fillId="0" borderId="64" xfId="4" applyNumberFormat="1" applyFont="1" applyBorder="1"/>
    <xf numFmtId="172" fontId="33" fillId="24" borderId="64" xfId="4" applyNumberFormat="1" applyFont="1" applyFill="1" applyBorder="1" applyAlignment="1">
      <alignment horizontal="center"/>
    </xf>
    <xf numFmtId="172" fontId="30" fillId="25" borderId="64" xfId="4" applyNumberFormat="1" applyFont="1" applyFill="1" applyBorder="1" applyAlignment="1">
      <alignment horizontal="center"/>
    </xf>
    <xf numFmtId="164" fontId="57" fillId="25" borderId="64" xfId="4" applyNumberFormat="1" applyFont="1" applyFill="1" applyBorder="1" applyAlignment="1">
      <alignment horizontal="center" vertical="center"/>
    </xf>
    <xf numFmtId="43" fontId="57" fillId="25" borderId="64" xfId="4" applyFont="1" applyFill="1" applyBorder="1" applyAlignment="1">
      <alignment horizontal="center" vertical="center"/>
    </xf>
    <xf numFmtId="43" fontId="30" fillId="26" borderId="64" xfId="4" quotePrefix="1" applyFont="1" applyFill="1" applyBorder="1" applyAlignment="1">
      <alignment horizontal="left"/>
    </xf>
    <xf numFmtId="0" fontId="22" fillId="0" borderId="0" xfId="0" applyFont="1" applyFill="1" applyAlignment="1">
      <alignment horizontal="center" wrapText="1"/>
    </xf>
    <xf numFmtId="0" fontId="22" fillId="0" borderId="0" xfId="0" applyFont="1" applyFill="1"/>
    <xf numFmtId="167" fontId="0" fillId="0" borderId="0" xfId="0" applyNumberFormat="1" applyFill="1"/>
    <xf numFmtId="0" fontId="0" fillId="0" borderId="0" xfId="0" applyFont="1" applyFill="1"/>
    <xf numFmtId="0" fontId="0" fillId="0" borderId="0" xfId="0" applyFill="1" applyAlignment="1"/>
    <xf numFmtId="3" fontId="37" fillId="0" borderId="5" xfId="5" applyNumberFormat="1" applyFont="1" applyFill="1" applyBorder="1" applyAlignment="1">
      <alignment vertical="center" wrapText="1"/>
    </xf>
    <xf numFmtId="9" fontId="0" fillId="0" borderId="0" xfId="3" applyFont="1" applyAlignment="1"/>
    <xf numFmtId="3" fontId="37" fillId="0" borderId="47" xfId="5" applyNumberFormat="1" applyFont="1" applyFill="1" applyBorder="1" applyAlignment="1">
      <alignment horizontal="center" vertical="center" wrapText="1"/>
    </xf>
    <xf numFmtId="9" fontId="37" fillId="0" borderId="40" xfId="3" applyFont="1" applyFill="1" applyBorder="1" applyAlignment="1">
      <alignment horizontal="center" vertical="center" wrapText="1"/>
    </xf>
    <xf numFmtId="9" fontId="37" fillId="0" borderId="42" xfId="3" applyFont="1" applyFill="1" applyBorder="1" applyAlignment="1">
      <alignment horizontal="center" vertical="center" wrapText="1"/>
    </xf>
    <xf numFmtId="3" fontId="37" fillId="0" borderId="51" xfId="5" applyNumberFormat="1" applyFont="1" applyFill="1" applyBorder="1" applyAlignment="1">
      <alignment horizontal="center" vertical="center" wrapText="1"/>
    </xf>
    <xf numFmtId="4" fontId="37" fillId="0" borderId="43" xfId="5" applyNumberFormat="1" applyFont="1" applyFill="1" applyBorder="1" applyAlignment="1">
      <alignment horizontal="center" vertical="center" wrapText="1"/>
    </xf>
    <xf numFmtId="9" fontId="37" fillId="0" borderId="25" xfId="3" applyFont="1" applyFill="1" applyBorder="1" applyAlignment="1">
      <alignment horizontal="center" vertical="center" wrapText="1"/>
    </xf>
    <xf numFmtId="9" fontId="37" fillId="0" borderId="14" xfId="3" applyFont="1" applyFill="1" applyBorder="1" applyAlignment="1">
      <alignment horizontal="center" vertical="center" wrapText="1"/>
    </xf>
    <xf numFmtId="9" fontId="37" fillId="0" borderId="12" xfId="3" applyFont="1" applyFill="1" applyBorder="1" applyAlignment="1">
      <alignment horizontal="center" vertical="center" wrapText="1"/>
    </xf>
    <xf numFmtId="0" fontId="6" fillId="3" borderId="8" xfId="0" applyFont="1" applyFill="1" applyBorder="1" applyAlignment="1" applyProtection="1">
      <alignment vertical="top" wrapText="1"/>
      <protection locked="0"/>
    </xf>
    <xf numFmtId="0" fontId="4" fillId="30" borderId="8" xfId="0" applyFont="1" applyFill="1" applyBorder="1" applyAlignment="1" applyProtection="1">
      <alignment vertical="top" wrapText="1"/>
      <protection locked="0"/>
    </xf>
    <xf numFmtId="3" fontId="8" fillId="3" borderId="8" xfId="0" applyNumberFormat="1" applyFont="1" applyFill="1" applyBorder="1" applyAlignment="1" applyProtection="1">
      <alignment vertical="top" wrapText="1"/>
      <protection locked="0"/>
    </xf>
    <xf numFmtId="0" fontId="33" fillId="0" borderId="0" xfId="5" applyFont="1" applyFill="1" applyBorder="1" applyAlignment="1">
      <alignment horizontal="center" vertical="center" wrapText="1"/>
    </xf>
    <xf numFmtId="0" fontId="33" fillId="0" borderId="0" xfId="5" applyFont="1" applyFill="1" applyBorder="1" applyAlignment="1">
      <alignment horizontal="left" vertical="center" wrapText="1"/>
    </xf>
    <xf numFmtId="0" fontId="34" fillId="13" borderId="7" xfId="5" applyFont="1" applyFill="1" applyBorder="1" applyAlignment="1">
      <alignment horizontal="center" vertical="center" wrapText="1"/>
    </xf>
    <xf numFmtId="0" fontId="66" fillId="0" borderId="0" xfId="5" applyFont="1" applyAlignment="1">
      <alignment vertical="center"/>
    </xf>
    <xf numFmtId="0" fontId="67" fillId="0" borderId="44" xfId="5" applyFont="1" applyBorder="1" applyAlignment="1">
      <alignment vertical="center" wrapText="1"/>
    </xf>
    <xf numFmtId="0" fontId="68" fillId="0" borderId="44" xfId="5" applyFont="1" applyBorder="1" applyAlignment="1">
      <alignment horizontal="justify" vertical="center" wrapText="1"/>
    </xf>
    <xf numFmtId="0" fontId="39" fillId="0" borderId="47" xfId="5" applyFont="1" applyBorder="1" applyAlignment="1">
      <alignment vertical="center" wrapText="1"/>
    </xf>
    <xf numFmtId="0" fontId="40" fillId="0" borderId="47" xfId="5" applyFont="1" applyBorder="1" applyAlignment="1">
      <alignment horizontal="justify" vertical="center" wrapText="1"/>
    </xf>
    <xf numFmtId="3" fontId="37" fillId="32" borderId="41" xfId="5" applyNumberFormat="1" applyFont="1" applyFill="1" applyBorder="1" applyAlignment="1">
      <alignment horizontal="center" vertical="center" wrapText="1"/>
    </xf>
    <xf numFmtId="9" fontId="38" fillId="32" borderId="40" xfId="3" applyFont="1" applyFill="1" applyBorder="1" applyAlignment="1">
      <alignment horizontal="center" vertical="center" wrapText="1"/>
    </xf>
    <xf numFmtId="0" fontId="33" fillId="32" borderId="9" xfId="5" applyFont="1" applyFill="1" applyBorder="1" applyAlignment="1">
      <alignment horizontal="center" vertical="top" wrapText="1"/>
    </xf>
    <xf numFmtId="3" fontId="36" fillId="32" borderId="42" xfId="5" applyNumberFormat="1" applyFont="1" applyFill="1" applyBorder="1" applyAlignment="1">
      <alignment vertical="center" wrapText="1"/>
    </xf>
    <xf numFmtId="9" fontId="36" fillId="32" borderId="40" xfId="3" applyFont="1" applyFill="1" applyBorder="1" applyAlignment="1">
      <alignment horizontal="center" vertical="center" wrapText="1"/>
    </xf>
    <xf numFmtId="9" fontId="36" fillId="32" borderId="42" xfId="3" applyFont="1" applyFill="1" applyBorder="1" applyAlignment="1">
      <alignment vertical="center" wrapText="1"/>
    </xf>
    <xf numFmtId="3" fontId="36" fillId="32" borderId="30" xfId="5" applyNumberFormat="1" applyFont="1" applyFill="1" applyBorder="1" applyAlignment="1">
      <alignment vertical="center" wrapText="1"/>
    </xf>
    <xf numFmtId="3" fontId="36" fillId="32" borderId="45" xfId="5" applyNumberFormat="1" applyFont="1" applyFill="1" applyBorder="1" applyAlignment="1">
      <alignment vertical="center" wrapText="1"/>
    </xf>
    <xf numFmtId="3" fontId="36" fillId="32" borderId="66" xfId="5" applyNumberFormat="1" applyFont="1" applyFill="1" applyBorder="1" applyAlignment="1">
      <alignment vertical="center" wrapText="1"/>
    </xf>
    <xf numFmtId="0" fontId="37" fillId="33" borderId="44" xfId="0" applyFont="1" applyFill="1" applyBorder="1" applyAlignment="1">
      <alignment horizontal="center" wrapText="1"/>
    </xf>
    <xf numFmtId="9" fontId="36" fillId="34" borderId="43" xfId="3" applyFont="1" applyFill="1" applyBorder="1" applyAlignment="1">
      <alignment horizontal="center" vertical="center" wrapText="1"/>
    </xf>
    <xf numFmtId="9" fontId="36" fillId="34" borderId="44" xfId="3" applyFont="1" applyFill="1" applyBorder="1" applyAlignment="1">
      <alignment horizontal="center" vertical="center" wrapText="1"/>
    </xf>
    <xf numFmtId="3" fontId="36" fillId="34" borderId="25" xfId="5" applyNumberFormat="1" applyFont="1" applyFill="1" applyBorder="1" applyAlignment="1">
      <alignment vertical="center" wrapText="1"/>
    </xf>
    <xf numFmtId="3" fontId="36" fillId="34" borderId="34" xfId="5" applyNumberFormat="1" applyFont="1" applyFill="1" applyBorder="1" applyAlignment="1">
      <alignment vertical="center" wrapText="1"/>
    </xf>
    <xf numFmtId="3" fontId="36" fillId="34" borderId="16" xfId="5" applyNumberFormat="1" applyFont="1" applyFill="1" applyBorder="1" applyAlignment="1">
      <alignment vertical="center" wrapText="1"/>
    </xf>
    <xf numFmtId="3" fontId="36" fillId="34" borderId="35" xfId="5" applyNumberFormat="1" applyFont="1" applyFill="1" applyBorder="1" applyAlignment="1">
      <alignment vertical="center" wrapText="1"/>
    </xf>
    <xf numFmtId="0" fontId="37" fillId="33" borderId="44" xfId="0" applyFont="1" applyFill="1" applyBorder="1" applyAlignment="1">
      <alignment horizontal="center" vertical="center" wrapText="1"/>
    </xf>
    <xf numFmtId="0" fontId="36" fillId="33" borderId="44" xfId="0" applyFont="1" applyFill="1" applyBorder="1" applyAlignment="1">
      <alignment horizontal="justify" vertical="center" wrapText="1"/>
    </xf>
    <xf numFmtId="0" fontId="38" fillId="32" borderId="43" xfId="5" applyFont="1" applyFill="1" applyBorder="1" applyAlignment="1">
      <alignment horizontal="justify" vertical="center" wrapText="1"/>
    </xf>
    <xf numFmtId="0" fontId="38" fillId="32" borderId="41" xfId="5" applyFont="1" applyFill="1" applyBorder="1" applyAlignment="1">
      <alignment horizontal="justify" vertical="center" wrapText="1"/>
    </xf>
    <xf numFmtId="9" fontId="38" fillId="32" borderId="41" xfId="3" applyFont="1" applyFill="1" applyBorder="1" applyAlignment="1">
      <alignment horizontal="center" vertical="center" wrapText="1"/>
    </xf>
    <xf numFmtId="3" fontId="36" fillId="32" borderId="51" xfId="5" applyNumberFormat="1" applyFont="1" applyFill="1" applyBorder="1" applyAlignment="1">
      <alignment vertical="center" wrapText="1"/>
    </xf>
    <xf numFmtId="9" fontId="36" fillId="32" borderId="41" xfId="3" applyFont="1" applyFill="1" applyBorder="1" applyAlignment="1">
      <alignment horizontal="center" vertical="center" wrapText="1"/>
    </xf>
    <xf numFmtId="9" fontId="36" fillId="32" borderId="51" xfId="3" applyFont="1" applyFill="1" applyBorder="1" applyAlignment="1">
      <alignment vertical="center" wrapText="1"/>
    </xf>
    <xf numFmtId="0" fontId="38" fillId="35" borderId="42" xfId="0" applyFont="1" applyFill="1" applyBorder="1" applyAlignment="1">
      <alignment horizontal="justify" vertical="center" wrapText="1"/>
    </xf>
    <xf numFmtId="3" fontId="37" fillId="36" borderId="40" xfId="5" applyNumberFormat="1" applyFont="1" applyFill="1" applyBorder="1" applyAlignment="1">
      <alignment horizontal="center" vertical="center" wrapText="1"/>
    </xf>
    <xf numFmtId="9" fontId="38" fillId="36" borderId="40" xfId="3" applyFont="1" applyFill="1" applyBorder="1" applyAlignment="1">
      <alignment horizontal="center" vertical="center" wrapText="1"/>
    </xf>
    <xf numFmtId="0" fontId="33" fillId="36" borderId="40" xfId="5" applyFont="1" applyFill="1" applyBorder="1" applyAlignment="1">
      <alignment horizontal="center" vertical="top" wrapText="1"/>
    </xf>
    <xf numFmtId="3" fontId="36" fillId="36" borderId="42" xfId="5" applyNumberFormat="1" applyFont="1" applyFill="1" applyBorder="1" applyAlignment="1">
      <alignment vertical="center" wrapText="1"/>
    </xf>
    <xf numFmtId="9" fontId="36" fillId="36" borderId="40" xfId="3" applyFont="1" applyFill="1" applyBorder="1" applyAlignment="1">
      <alignment horizontal="center" vertical="center" wrapText="1"/>
    </xf>
    <xf numFmtId="9" fontId="36" fillId="36" borderId="42" xfId="3" applyFont="1" applyFill="1" applyBorder="1" applyAlignment="1">
      <alignment vertical="center" wrapText="1"/>
    </xf>
    <xf numFmtId="3" fontId="36" fillId="36" borderId="32" xfId="5" applyNumberFormat="1" applyFont="1" applyFill="1" applyBorder="1" applyAlignment="1">
      <alignment vertical="center" wrapText="1"/>
    </xf>
    <xf numFmtId="3" fontId="36" fillId="36" borderId="31" xfId="5" applyNumberFormat="1" applyFont="1" applyFill="1" applyBorder="1" applyAlignment="1">
      <alignment vertical="center" wrapText="1"/>
    </xf>
    <xf numFmtId="3" fontId="36" fillId="36" borderId="33" xfId="5" applyNumberFormat="1" applyFont="1" applyFill="1" applyBorder="1" applyAlignment="1">
      <alignment vertical="center" wrapText="1"/>
    </xf>
    <xf numFmtId="9" fontId="33" fillId="13" borderId="12" xfId="3" applyFont="1" applyFill="1" applyBorder="1" applyAlignment="1">
      <alignment horizontal="center" vertical="center" wrapText="1"/>
    </xf>
    <xf numFmtId="3" fontId="36" fillId="34" borderId="43" xfId="5" applyNumberFormat="1" applyFont="1" applyFill="1" applyBorder="1" applyAlignment="1">
      <alignment vertical="center" wrapText="1"/>
    </xf>
    <xf numFmtId="3" fontId="36" fillId="34" borderId="44" xfId="5" applyNumberFormat="1" applyFont="1" applyFill="1" applyBorder="1" applyAlignment="1">
      <alignment vertical="center" wrapText="1"/>
    </xf>
    <xf numFmtId="166" fontId="36" fillId="34" borderId="51" xfId="4" applyNumberFormat="1" applyFont="1" applyFill="1" applyBorder="1" applyAlignment="1">
      <alignment vertical="center" wrapText="1"/>
    </xf>
    <xf numFmtId="9" fontId="36" fillId="34" borderId="51" xfId="3" applyFont="1" applyFill="1" applyBorder="1" applyAlignment="1">
      <alignment vertical="center" wrapText="1"/>
    </xf>
    <xf numFmtId="9" fontId="33" fillId="36" borderId="42" xfId="3" applyFont="1" applyFill="1" applyBorder="1" applyAlignment="1">
      <alignment horizontal="center" vertical="center" wrapText="1"/>
    </xf>
    <xf numFmtId="9" fontId="33" fillId="36" borderId="40" xfId="3" applyFont="1" applyFill="1" applyBorder="1" applyAlignment="1">
      <alignment horizontal="center" vertical="center" wrapText="1"/>
    </xf>
    <xf numFmtId="9" fontId="38" fillId="32" borderId="1" xfId="3" applyFont="1" applyFill="1" applyBorder="1" applyAlignment="1">
      <alignment horizontal="center" vertical="center" wrapText="1"/>
    </xf>
    <xf numFmtId="9" fontId="38" fillId="32" borderId="5" xfId="3" applyFont="1" applyFill="1" applyBorder="1" applyAlignment="1">
      <alignment horizontal="center" vertical="center" wrapText="1"/>
    </xf>
    <xf numFmtId="9" fontId="38" fillId="34" borderId="43" xfId="3" applyFont="1" applyFill="1" applyBorder="1" applyAlignment="1">
      <alignment horizontal="center" vertical="center" wrapText="1"/>
    </xf>
    <xf numFmtId="9" fontId="38" fillId="34" borderId="44" xfId="3" applyFont="1" applyFill="1" applyBorder="1" applyAlignment="1">
      <alignment horizontal="center" vertical="center" wrapText="1"/>
    </xf>
    <xf numFmtId="0" fontId="34" fillId="13" borderId="7" xfId="5" applyFont="1" applyFill="1" applyBorder="1" applyAlignment="1">
      <alignment horizontal="center" vertical="center" wrapText="1"/>
    </xf>
    <xf numFmtId="0" fontId="37" fillId="0" borderId="47" xfId="5" applyFont="1" applyFill="1" applyBorder="1" applyAlignment="1">
      <alignment horizontal="left" vertical="center" wrapText="1" indent="2"/>
    </xf>
    <xf numFmtId="0" fontId="37" fillId="0" borderId="51" xfId="5" applyFont="1" applyFill="1" applyBorder="1" applyAlignment="1">
      <alignment horizontal="left" vertical="center" wrapText="1" indent="2"/>
    </xf>
    <xf numFmtId="9" fontId="36" fillId="36" borderId="42" xfId="3" applyFont="1" applyFill="1" applyBorder="1" applyAlignment="1">
      <alignment horizontal="center" vertical="center" wrapText="1"/>
    </xf>
    <xf numFmtId="9" fontId="36" fillId="32" borderId="51" xfId="3" applyFont="1" applyFill="1" applyBorder="1" applyAlignment="1">
      <alignment horizontal="center" vertical="center" wrapText="1"/>
    </xf>
    <xf numFmtId="9" fontId="36" fillId="32" borderId="42" xfId="3" applyFont="1" applyFill="1" applyBorder="1" applyAlignment="1">
      <alignment horizontal="center" vertical="center" wrapText="1"/>
    </xf>
    <xf numFmtId="9" fontId="33" fillId="13" borderId="7" xfId="3" applyNumberFormat="1" applyFont="1" applyFill="1" applyBorder="1" applyAlignment="1">
      <alignment horizontal="center" vertical="center" wrapText="1"/>
    </xf>
    <xf numFmtId="9" fontId="33" fillId="13" borderId="12" xfId="3" applyNumberFormat="1" applyFont="1" applyFill="1" applyBorder="1" applyAlignment="1">
      <alignment horizontal="center" vertical="center" wrapText="1"/>
    </xf>
    <xf numFmtId="9" fontId="38" fillId="32" borderId="41" xfId="3" applyNumberFormat="1" applyFont="1" applyFill="1" applyBorder="1" applyAlignment="1">
      <alignment horizontal="center" vertical="center" wrapText="1"/>
    </xf>
    <xf numFmtId="0" fontId="31" fillId="12" borderId="14" xfId="0" applyFont="1" applyFill="1" applyBorder="1" applyAlignment="1">
      <alignment horizontal="center" vertical="center" wrapText="1"/>
    </xf>
    <xf numFmtId="0" fontId="31" fillId="12" borderId="15" xfId="0" applyFont="1" applyFill="1" applyBorder="1" applyAlignment="1">
      <alignment horizontal="center" vertical="center" wrapText="1"/>
    </xf>
    <xf numFmtId="0" fontId="31" fillId="12" borderId="7" xfId="0" applyFont="1" applyFill="1" applyBorder="1" applyAlignment="1">
      <alignment horizontal="center" vertical="center" wrapText="1"/>
    </xf>
    <xf numFmtId="0" fontId="69" fillId="31" borderId="1" xfId="0" applyFont="1" applyFill="1" applyBorder="1" applyAlignment="1" applyProtection="1">
      <alignment horizontal="center" vertical="center" wrapText="1"/>
      <protection locked="0"/>
    </xf>
    <xf numFmtId="0" fontId="69" fillId="31" borderId="5" xfId="0" applyFont="1" applyFill="1" applyBorder="1" applyAlignment="1" applyProtection="1">
      <alignment horizontal="center" vertical="center" wrapText="1"/>
      <protection locked="0"/>
    </xf>
    <xf numFmtId="0" fontId="36" fillId="15" borderId="1" xfId="5" applyFont="1" applyFill="1" applyBorder="1" applyAlignment="1">
      <alignment horizontal="center" vertical="center" wrapText="1"/>
    </xf>
    <xf numFmtId="0" fontId="36" fillId="15" borderId="5" xfId="5" applyFont="1" applyFill="1" applyBorder="1" applyAlignment="1">
      <alignment horizontal="center" vertical="center" wrapText="1"/>
    </xf>
    <xf numFmtId="0" fontId="36" fillId="16" borderId="1" xfId="5" applyFont="1" applyFill="1" applyBorder="1" applyAlignment="1">
      <alignment horizontal="center" vertical="center" wrapText="1"/>
    </xf>
    <xf numFmtId="0" fontId="36" fillId="16" borderId="5" xfId="5" applyFont="1" applyFill="1" applyBorder="1" applyAlignment="1">
      <alignment horizontal="center" vertical="center" wrapText="1"/>
    </xf>
    <xf numFmtId="0" fontId="36" fillId="17" borderId="1" xfId="5" applyFont="1" applyFill="1" applyBorder="1" applyAlignment="1">
      <alignment horizontal="center" vertical="center" wrapText="1"/>
    </xf>
    <xf numFmtId="0" fontId="36" fillId="17" borderId="5" xfId="5" applyFont="1" applyFill="1" applyBorder="1" applyAlignment="1">
      <alignment horizontal="center" vertical="center" wrapText="1"/>
    </xf>
    <xf numFmtId="0" fontId="31" fillId="12" borderId="2" xfId="5" applyFont="1" applyFill="1" applyBorder="1" applyAlignment="1">
      <alignment horizontal="center" vertical="center" wrapText="1"/>
    </xf>
    <xf numFmtId="0" fontId="31" fillId="12" borderId="3" xfId="5" applyFont="1" applyFill="1" applyBorder="1" applyAlignment="1">
      <alignment horizontal="center" vertical="center" wrapText="1"/>
    </xf>
    <xf numFmtId="0" fontId="31" fillId="12" borderId="4" xfId="5" applyFont="1" applyFill="1" applyBorder="1" applyAlignment="1">
      <alignment horizontal="center" vertical="center" wrapText="1"/>
    </xf>
    <xf numFmtId="0" fontId="31" fillId="12" borderId="10" xfId="5" applyFont="1" applyFill="1" applyBorder="1" applyAlignment="1">
      <alignment horizontal="center" vertical="center" wrapText="1"/>
    </xf>
    <xf numFmtId="0" fontId="31" fillId="12" borderId="11" xfId="5" applyFont="1" applyFill="1" applyBorder="1" applyAlignment="1">
      <alignment horizontal="center" vertical="center" wrapText="1"/>
    </xf>
    <xf numFmtId="0" fontId="31" fillId="12" borderId="8" xfId="5" applyFont="1" applyFill="1" applyBorder="1" applyAlignment="1">
      <alignment horizontal="center" vertical="center" wrapText="1"/>
    </xf>
    <xf numFmtId="0" fontId="30" fillId="11" borderId="14" xfId="5" applyFont="1" applyFill="1" applyBorder="1" applyAlignment="1">
      <alignment horizontal="center" vertical="center" wrapText="1"/>
    </xf>
    <xf numFmtId="0" fontId="30" fillId="11" borderId="15" xfId="5" applyFont="1" applyFill="1" applyBorder="1" applyAlignment="1">
      <alignment horizontal="center" vertical="center" wrapText="1"/>
    </xf>
    <xf numFmtId="0" fontId="30" fillId="11" borderId="7" xfId="5" applyFont="1" applyFill="1" applyBorder="1" applyAlignment="1">
      <alignment horizontal="center" vertical="center" wrapText="1"/>
    </xf>
    <xf numFmtId="0" fontId="36" fillId="15" borderId="14" xfId="5" applyFont="1" applyFill="1" applyBorder="1" applyAlignment="1">
      <alignment horizontal="center" vertical="center" wrapText="1"/>
    </xf>
    <xf numFmtId="0" fontId="36" fillId="15" borderId="7" xfId="5" applyFont="1" applyFill="1" applyBorder="1" applyAlignment="1">
      <alignment horizontal="center" vertical="center" wrapText="1"/>
    </xf>
    <xf numFmtId="0" fontId="33" fillId="13" borderId="1" xfId="5" applyFont="1" applyFill="1" applyBorder="1" applyAlignment="1">
      <alignment horizontal="center" vertical="center" wrapText="1"/>
    </xf>
    <xf numFmtId="0" fontId="33" fillId="13" borderId="5" xfId="5" applyFont="1" applyFill="1" applyBorder="1" applyAlignment="1">
      <alignment horizontal="center" vertical="center" wrapText="1"/>
    </xf>
    <xf numFmtId="9" fontId="36" fillId="15" borderId="14" xfId="3" applyFont="1" applyFill="1" applyBorder="1" applyAlignment="1">
      <alignment horizontal="center" vertical="center" wrapText="1"/>
    </xf>
    <xf numFmtId="9" fontId="36" fillId="15" borderId="7" xfId="3" applyFont="1" applyFill="1" applyBorder="1" applyAlignment="1">
      <alignment horizontal="center" vertical="center" wrapText="1"/>
    </xf>
    <xf numFmtId="9" fontId="36" fillId="16" borderId="1" xfId="3" applyFont="1" applyFill="1" applyBorder="1" applyAlignment="1">
      <alignment horizontal="center" vertical="center" wrapText="1"/>
    </xf>
    <xf numFmtId="9" fontId="36" fillId="16" borderId="5" xfId="3" applyFont="1" applyFill="1" applyBorder="1" applyAlignment="1">
      <alignment horizontal="center" vertical="center" wrapText="1"/>
    </xf>
    <xf numFmtId="0" fontId="33" fillId="0" borderId="0" xfId="5" applyFont="1" applyFill="1" applyBorder="1" applyAlignment="1">
      <alignment horizontal="center" vertical="center" wrapText="1"/>
    </xf>
    <xf numFmtId="0" fontId="33" fillId="0" borderId="0" xfId="5" applyFont="1" applyFill="1" applyBorder="1" applyAlignment="1">
      <alignment horizontal="left" vertical="center" wrapText="1"/>
    </xf>
    <xf numFmtId="0" fontId="37" fillId="0" borderId="0" xfId="5" applyFont="1" applyFill="1" applyBorder="1" applyAlignment="1">
      <alignment horizontal="justify" vertical="center" wrapText="1"/>
    </xf>
    <xf numFmtId="0" fontId="35" fillId="13" borderId="14" xfId="5" applyFont="1" applyFill="1" applyBorder="1" applyAlignment="1">
      <alignment horizontal="center" vertical="top" wrapText="1"/>
    </xf>
    <xf numFmtId="0" fontId="35" fillId="13" borderId="15" xfId="5" applyFont="1" applyFill="1" applyBorder="1" applyAlignment="1">
      <alignment horizontal="center" vertical="top" wrapText="1"/>
    </xf>
    <xf numFmtId="0" fontId="35" fillId="13" borderId="3" xfId="5" applyFont="1" applyFill="1" applyBorder="1" applyAlignment="1">
      <alignment horizontal="center" vertical="top" wrapText="1"/>
    </xf>
    <xf numFmtId="0" fontId="31" fillId="14" borderId="14" xfId="5" applyFont="1" applyFill="1" applyBorder="1" applyAlignment="1">
      <alignment horizontal="center" vertical="top" wrapText="1"/>
    </xf>
    <xf numFmtId="0" fontId="31" fillId="14" borderId="15" xfId="5" applyFont="1" applyFill="1" applyBorder="1" applyAlignment="1">
      <alignment horizontal="center" vertical="top" wrapText="1"/>
    </xf>
    <xf numFmtId="0" fontId="34" fillId="13" borderId="14" xfId="5" applyFont="1" applyFill="1" applyBorder="1" applyAlignment="1">
      <alignment horizontal="center" vertical="center" wrapText="1"/>
    </xf>
    <xf numFmtId="0" fontId="34" fillId="13" borderId="7" xfId="5" applyFont="1" applyFill="1" applyBorder="1" applyAlignment="1">
      <alignment horizontal="center" vertical="center" wrapText="1"/>
    </xf>
    <xf numFmtId="0" fontId="30" fillId="0" borderId="3" xfId="5" applyFont="1" applyFill="1" applyBorder="1" applyAlignment="1">
      <alignment horizontal="left" vertical="top" wrapText="1"/>
    </xf>
    <xf numFmtId="0" fontId="37" fillId="0" borderId="47" xfId="5" applyFont="1" applyFill="1" applyBorder="1" applyAlignment="1">
      <alignment horizontal="left" vertical="center" wrapText="1" indent="2"/>
    </xf>
    <xf numFmtId="0" fontId="37" fillId="0" borderId="51" xfId="5" applyFont="1" applyFill="1" applyBorder="1" applyAlignment="1">
      <alignment horizontal="left" vertical="center" wrapText="1" indent="2"/>
    </xf>
    <xf numFmtId="3" fontId="37" fillId="0" borderId="47" xfId="5" applyNumberFormat="1" applyFont="1" applyFill="1" applyBorder="1" applyAlignment="1">
      <alignment horizontal="center" vertical="center" wrapText="1"/>
    </xf>
    <xf numFmtId="3" fontId="37" fillId="0" borderId="51" xfId="5" applyNumberFormat="1" applyFont="1" applyFill="1" applyBorder="1" applyAlignment="1">
      <alignment horizontal="center" vertical="center" wrapText="1"/>
    </xf>
    <xf numFmtId="0" fontId="30" fillId="0" borderId="0" xfId="5" applyFont="1" applyFill="1" applyBorder="1" applyAlignment="1">
      <alignment horizontal="left" vertical="center" wrapText="1"/>
    </xf>
    <xf numFmtId="0" fontId="58" fillId="28" borderId="68" xfId="0" applyFont="1" applyFill="1" applyBorder="1" applyAlignment="1" applyProtection="1">
      <alignment horizontal="center" vertical="center" wrapText="1"/>
      <protection locked="0"/>
    </xf>
    <xf numFmtId="0" fontId="58" fillId="28" borderId="67" xfId="0" applyFont="1" applyFill="1" applyBorder="1" applyAlignment="1" applyProtection="1">
      <alignment horizontal="center" vertical="center" wrapText="1"/>
      <protection locked="0"/>
    </xf>
    <xf numFmtId="0" fontId="58" fillId="28" borderId="1" xfId="0" applyFont="1" applyFill="1" applyBorder="1" applyAlignment="1" applyProtection="1">
      <alignment horizontal="center" vertical="center" wrapText="1"/>
      <protection locked="0"/>
    </xf>
    <xf numFmtId="0" fontId="58" fillId="28" borderId="5" xfId="0" applyFont="1" applyFill="1" applyBorder="1" applyAlignment="1" applyProtection="1">
      <alignment horizontal="center" vertical="center" wrapText="1"/>
      <protection locked="0"/>
    </xf>
    <xf numFmtId="0" fontId="36" fillId="18" borderId="1" xfId="5" applyFont="1" applyFill="1" applyBorder="1" applyAlignment="1">
      <alignment horizontal="center" vertical="center" wrapText="1"/>
    </xf>
    <xf numFmtId="0" fontId="36" fillId="18" borderId="5" xfId="5" applyFont="1" applyFill="1" applyBorder="1" applyAlignment="1">
      <alignment horizontal="center" vertical="center" wrapText="1"/>
    </xf>
    <xf numFmtId="0" fontId="36" fillId="13" borderId="1" xfId="5" applyFont="1" applyFill="1" applyBorder="1" applyAlignment="1">
      <alignment horizontal="center" vertical="center" wrapText="1"/>
    </xf>
    <xf numFmtId="0" fontId="36" fillId="13" borderId="5" xfId="5" applyFont="1" applyFill="1" applyBorder="1" applyAlignment="1">
      <alignment horizontal="center" vertical="center" wrapText="1"/>
    </xf>
    <xf numFmtId="0" fontId="38" fillId="11" borderId="11" xfId="5" applyFont="1" applyFill="1" applyBorder="1" applyAlignment="1">
      <alignment horizontal="center" vertical="center"/>
    </xf>
    <xf numFmtId="0" fontId="38" fillId="13" borderId="2" xfId="5" applyFont="1" applyFill="1" applyBorder="1" applyAlignment="1">
      <alignment horizontal="center" vertical="center" wrapText="1"/>
    </xf>
    <xf numFmtId="0" fontId="38" fillId="13" borderId="52" xfId="5" applyFont="1" applyFill="1" applyBorder="1" applyAlignment="1">
      <alignment horizontal="center" vertical="center" wrapText="1"/>
    </xf>
    <xf numFmtId="0" fontId="38" fillId="13" borderId="14" xfId="5" applyFont="1" applyFill="1" applyBorder="1" applyAlignment="1">
      <alignment horizontal="center" vertical="center" wrapText="1"/>
    </xf>
    <xf numFmtId="0" fontId="38" fillId="13" borderId="7" xfId="5" applyFont="1" applyFill="1" applyBorder="1" applyAlignment="1">
      <alignment horizontal="center" vertical="center" wrapText="1"/>
    </xf>
    <xf numFmtId="0" fontId="44" fillId="0" borderId="59" xfId="5" applyFont="1" applyBorder="1" applyAlignment="1">
      <alignment horizontal="center" vertical="center" wrapText="1"/>
    </xf>
    <xf numFmtId="0" fontId="44" fillId="0" borderId="55" xfId="5" applyFont="1" applyBorder="1" applyAlignment="1">
      <alignment horizontal="center" vertical="center" wrapText="1"/>
    </xf>
    <xf numFmtId="0" fontId="32" fillId="11" borderId="14" xfId="5" applyFill="1" applyBorder="1" applyAlignment="1">
      <alignment horizontal="center"/>
    </xf>
    <xf numFmtId="0" fontId="32" fillId="11" borderId="15" xfId="5" applyFill="1" applyBorder="1" applyAlignment="1">
      <alignment horizontal="center"/>
    </xf>
    <xf numFmtId="0" fontId="21" fillId="11" borderId="15" xfId="5" applyFont="1" applyFill="1" applyBorder="1" applyAlignment="1">
      <alignment horizontal="center"/>
    </xf>
    <xf numFmtId="0" fontId="32" fillId="11" borderId="7" xfId="5" applyFill="1" applyBorder="1" applyAlignment="1">
      <alignment horizontal="center"/>
    </xf>
    <xf numFmtId="0" fontId="42" fillId="0" borderId="2" xfId="5" applyFont="1" applyBorder="1" applyAlignment="1" applyProtection="1">
      <alignment horizontal="center"/>
    </xf>
    <xf numFmtId="0" fontId="42" fillId="0" borderId="3" xfId="5" applyFont="1" applyBorder="1" applyAlignment="1" applyProtection="1">
      <alignment horizontal="center"/>
    </xf>
    <xf numFmtId="0" fontId="32" fillId="0" borderId="3" xfId="5" applyFont="1" applyBorder="1" applyAlignment="1" applyProtection="1">
      <alignment horizontal="center"/>
    </xf>
    <xf numFmtId="0" fontId="42" fillId="0" borderId="4" xfId="5" applyFont="1" applyBorder="1" applyAlignment="1" applyProtection="1">
      <alignment horizontal="center"/>
    </xf>
    <xf numFmtId="0" fontId="42" fillId="0" borderId="9" xfId="5" applyFont="1" applyBorder="1" applyAlignment="1" applyProtection="1">
      <alignment horizontal="center"/>
    </xf>
    <xf numFmtId="0" fontId="42" fillId="0" borderId="0" xfId="5" applyFont="1" applyBorder="1" applyAlignment="1" applyProtection="1">
      <alignment horizontal="center"/>
    </xf>
    <xf numFmtId="0" fontId="32" fillId="0" borderId="0" xfId="5" applyFont="1" applyBorder="1" applyAlignment="1" applyProtection="1">
      <alignment horizontal="center"/>
    </xf>
    <xf numFmtId="0" fontId="42" fillId="0" borderId="6" xfId="5" applyFont="1" applyBorder="1" applyAlignment="1" applyProtection="1">
      <alignment horizontal="center"/>
    </xf>
    <xf numFmtId="0" fontId="42" fillId="0" borderId="10" xfId="5" applyFont="1" applyBorder="1" applyAlignment="1" applyProtection="1">
      <alignment horizontal="center"/>
    </xf>
    <xf numFmtId="0" fontId="42" fillId="0" borderId="11" xfId="5" applyFont="1" applyBorder="1" applyAlignment="1" applyProtection="1">
      <alignment horizontal="center"/>
    </xf>
    <xf numFmtId="0" fontId="32" fillId="0" borderId="11" xfId="5" applyFont="1" applyBorder="1" applyAlignment="1" applyProtection="1">
      <alignment horizontal="center"/>
    </xf>
    <xf numFmtId="0" fontId="42" fillId="0" borderId="8" xfId="5" applyFont="1" applyBorder="1" applyAlignment="1" applyProtection="1">
      <alignment horizontal="center"/>
    </xf>
    <xf numFmtId="0" fontId="43" fillId="0" borderId="53" xfId="0" applyFont="1" applyBorder="1" applyAlignment="1">
      <alignment horizontal="center" vertical="center" wrapText="1"/>
    </xf>
    <xf numFmtId="0" fontId="43" fillId="0" borderId="53" xfId="0" applyFont="1" applyBorder="1" applyAlignment="1">
      <alignment horizontal="center" vertical="center"/>
    </xf>
    <xf numFmtId="0" fontId="43" fillId="0" borderId="54" xfId="0" applyFont="1" applyBorder="1" applyAlignment="1">
      <alignment horizontal="center" vertical="center"/>
    </xf>
    <xf numFmtId="49" fontId="44" fillId="0" borderId="55" xfId="5" applyNumberFormat="1" applyFont="1" applyBorder="1" applyAlignment="1">
      <alignment horizontal="center" vertical="center" wrapText="1"/>
    </xf>
    <xf numFmtId="49" fontId="44" fillId="0" borderId="58" xfId="5" applyNumberFormat="1" applyFont="1" applyBorder="1" applyAlignment="1">
      <alignment horizontal="center" vertical="center" wrapText="1"/>
    </xf>
    <xf numFmtId="49" fontId="45" fillId="0" borderId="55" xfId="5" applyNumberFormat="1" applyFont="1" applyBorder="1" applyAlignment="1">
      <alignment horizontal="center" vertical="center" wrapText="1"/>
    </xf>
    <xf numFmtId="49" fontId="44" fillId="0" borderId="56" xfId="5" applyNumberFormat="1" applyFont="1" applyBorder="1" applyAlignment="1">
      <alignment horizontal="center" vertical="center" wrapText="1"/>
    </xf>
    <xf numFmtId="49" fontId="44" fillId="0" borderId="53" xfId="5" applyNumberFormat="1" applyFont="1" applyBorder="1" applyAlignment="1">
      <alignment horizontal="center" vertical="center" wrapText="1"/>
    </xf>
    <xf numFmtId="49" fontId="44" fillId="0" borderId="54" xfId="5" applyNumberFormat="1" applyFont="1" applyBorder="1" applyAlignment="1">
      <alignment horizontal="center" vertical="center" wrapText="1"/>
    </xf>
    <xf numFmtId="49" fontId="44" fillId="9" borderId="57" xfId="5" applyNumberFormat="1" applyFont="1" applyFill="1" applyBorder="1" applyAlignment="1">
      <alignment horizontal="center" vertical="center" wrapText="1"/>
    </xf>
    <xf numFmtId="49" fontId="44" fillId="9" borderId="55" xfId="5" applyNumberFormat="1" applyFont="1" applyFill="1" applyBorder="1" applyAlignment="1">
      <alignment horizontal="center" vertical="center" wrapText="1"/>
    </xf>
    <xf numFmtId="49" fontId="44" fillId="0" borderId="57" xfId="5" applyNumberFormat="1" applyFont="1" applyBorder="1" applyAlignment="1">
      <alignment horizontal="center" vertical="center" wrapText="1"/>
    </xf>
    <xf numFmtId="49" fontId="44" fillId="0" borderId="59" xfId="5" applyNumberFormat="1" applyFont="1" applyBorder="1" applyAlignment="1">
      <alignment horizontal="center" vertical="center"/>
    </xf>
    <xf numFmtId="49" fontId="44" fillId="0" borderId="55" xfId="5" applyNumberFormat="1" applyFont="1" applyBorder="1" applyAlignment="1">
      <alignment horizontal="center" vertical="center"/>
    </xf>
    <xf numFmtId="0" fontId="33" fillId="11" borderId="11" xfId="5" applyFont="1" applyFill="1" applyBorder="1" applyAlignment="1">
      <alignment horizontal="center" vertical="center"/>
    </xf>
    <xf numFmtId="0" fontId="33" fillId="13" borderId="2" xfId="5" applyFont="1" applyFill="1" applyBorder="1" applyAlignment="1">
      <alignment horizontal="center" vertical="center" wrapText="1"/>
    </xf>
    <xf numFmtId="0" fontId="33" fillId="13" borderId="4" xfId="5" applyFont="1" applyFill="1" applyBorder="1" applyAlignment="1">
      <alignment horizontal="center" vertical="center" wrapText="1"/>
    </xf>
    <xf numFmtId="0" fontId="33" fillId="13" borderId="14" xfId="5" applyFont="1" applyFill="1" applyBorder="1" applyAlignment="1">
      <alignment horizontal="center" vertical="center" wrapText="1"/>
    </xf>
    <xf numFmtId="0" fontId="33" fillId="13" borderId="7" xfId="5" applyFont="1" applyFill="1" applyBorder="1" applyAlignment="1">
      <alignment horizontal="center" vertical="center" wrapText="1"/>
    </xf>
    <xf numFmtId="49" fontId="47" fillId="0" borderId="60" xfId="0" quotePrefix="1" applyNumberFormat="1" applyFont="1" applyBorder="1" applyAlignment="1">
      <alignment horizontal="center" vertical="center" wrapText="1"/>
    </xf>
    <xf numFmtId="0" fontId="48" fillId="0" borderId="61" xfId="0" applyFont="1" applyBorder="1"/>
    <xf numFmtId="0" fontId="48" fillId="0" borderId="62" xfId="0" applyFont="1" applyBorder="1"/>
    <xf numFmtId="0" fontId="62" fillId="0" borderId="0" xfId="0" applyFont="1" applyAlignment="1">
      <alignment horizontal="center"/>
    </xf>
    <xf numFmtId="49" fontId="47" fillId="23" borderId="63" xfId="0" applyNumberFormat="1" applyFont="1" applyFill="1" applyBorder="1" applyAlignment="1">
      <alignment horizontal="center" vertical="center" wrapText="1"/>
    </xf>
    <xf numFmtId="49" fontId="47" fillId="23" borderId="65" xfId="0" applyNumberFormat="1" applyFont="1" applyFill="1" applyBorder="1" applyAlignment="1">
      <alignment horizontal="center" vertical="center" wrapText="1"/>
    </xf>
    <xf numFmtId="49" fontId="47" fillId="23" borderId="63" xfId="0" quotePrefix="1" applyNumberFormat="1" applyFont="1" applyFill="1" applyBorder="1" applyAlignment="1">
      <alignment horizontal="center" vertical="center" wrapText="1"/>
    </xf>
    <xf numFmtId="49" fontId="47" fillId="23" borderId="65" xfId="0" quotePrefix="1" applyNumberFormat="1" applyFont="1" applyFill="1" applyBorder="1" applyAlignment="1">
      <alignment horizontal="center" vertical="center" wrapText="1"/>
    </xf>
    <xf numFmtId="0" fontId="33" fillId="13" borderId="2" xfId="5" quotePrefix="1" applyFont="1" applyFill="1" applyBorder="1" applyAlignment="1">
      <alignment horizontal="center" vertical="center" wrapText="1"/>
    </xf>
    <xf numFmtId="0" fontId="30" fillId="11" borderId="14" xfId="0" applyFont="1" applyFill="1" applyBorder="1" applyAlignment="1">
      <alignment horizontal="center" vertical="center" wrapText="1"/>
    </xf>
    <xf numFmtId="0" fontId="30" fillId="11" borderId="15" xfId="0" applyFont="1" applyFill="1" applyBorder="1" applyAlignment="1">
      <alignment horizontal="center" vertical="center" wrapText="1"/>
    </xf>
    <xf numFmtId="0" fontId="30" fillId="11" borderId="7" xfId="0" applyFont="1" applyFill="1" applyBorder="1" applyAlignment="1">
      <alignment horizontal="center" vertical="center" wrapText="1"/>
    </xf>
    <xf numFmtId="0" fontId="31" fillId="12" borderId="14" xfId="0" applyFont="1" applyFill="1" applyBorder="1" applyAlignment="1">
      <alignment horizontal="left" vertical="center" wrapText="1"/>
    </xf>
    <xf numFmtId="0" fontId="31" fillId="12" borderId="15" xfId="0" applyFont="1" applyFill="1" applyBorder="1" applyAlignment="1">
      <alignment horizontal="left" vertical="center" wrapText="1"/>
    </xf>
    <xf numFmtId="0" fontId="31" fillId="12" borderId="7" xfId="0" applyFont="1" applyFill="1" applyBorder="1" applyAlignment="1">
      <alignment horizontal="left" vertical="center" wrapText="1"/>
    </xf>
    <xf numFmtId="0" fontId="31" fillId="12" borderId="14" xfId="5" applyFont="1" applyFill="1" applyBorder="1" applyAlignment="1">
      <alignment horizontal="left" vertical="center" wrapText="1"/>
    </xf>
    <xf numFmtId="0" fontId="31" fillId="12" borderId="15" xfId="5" applyFont="1" applyFill="1" applyBorder="1" applyAlignment="1">
      <alignment horizontal="left" vertical="center" wrapText="1"/>
    </xf>
    <xf numFmtId="0" fontId="31" fillId="12" borderId="14" xfId="5" applyFont="1" applyFill="1" applyBorder="1" applyAlignment="1">
      <alignment horizontal="center" vertical="center" wrapText="1"/>
    </xf>
    <xf numFmtId="0" fontId="31" fillId="12" borderId="15" xfId="5" applyFont="1" applyFill="1" applyBorder="1" applyAlignment="1">
      <alignment horizontal="center" vertical="center" wrapText="1"/>
    </xf>
    <xf numFmtId="0" fontId="31" fillId="12" borderId="7" xfId="5" applyFont="1" applyFill="1" applyBorder="1" applyAlignment="1">
      <alignment horizontal="center" vertical="center" wrapText="1"/>
    </xf>
    <xf numFmtId="0" fontId="4" fillId="0" borderId="1" xfId="0" applyFont="1" applyBorder="1" applyAlignment="1" applyProtection="1">
      <alignment horizontal="left" vertical="top" wrapText="1"/>
    </xf>
    <xf numFmtId="0" fontId="4" fillId="0" borderId="5" xfId="0" applyFont="1" applyBorder="1" applyAlignment="1" applyProtection="1">
      <alignment horizontal="left" vertical="top" wrapText="1"/>
    </xf>
    <xf numFmtId="0" fontId="4" fillId="0" borderId="13" xfId="0" applyFont="1" applyBorder="1" applyAlignment="1" applyProtection="1">
      <alignment horizontal="left" vertical="top" wrapText="1"/>
    </xf>
    <xf numFmtId="0" fontId="3" fillId="0" borderId="10" xfId="0" applyFont="1" applyBorder="1" applyAlignment="1" applyProtection="1">
      <alignment vertical="top" wrapText="1"/>
    </xf>
    <xf numFmtId="0" fontId="3" fillId="0" borderId="11" xfId="0" applyFont="1" applyBorder="1" applyAlignment="1" applyProtection="1">
      <alignment vertical="top" wrapText="1"/>
    </xf>
    <xf numFmtId="0" fontId="3" fillId="0" borderId="8" xfId="0" applyFont="1" applyBorder="1" applyAlignment="1" applyProtection="1">
      <alignment vertical="top" wrapText="1"/>
    </xf>
    <xf numFmtId="0" fontId="4" fillId="0" borderId="2" xfId="0" applyFont="1" applyBorder="1" applyAlignment="1" applyProtection="1">
      <alignment vertical="top" wrapText="1"/>
    </xf>
    <xf numFmtId="0" fontId="4" fillId="0" borderId="3" xfId="0" applyFont="1" applyBorder="1" applyAlignment="1" applyProtection="1">
      <alignment vertical="top" wrapText="1"/>
    </xf>
    <xf numFmtId="0" fontId="4" fillId="0" borderId="4" xfId="0" applyFont="1" applyBorder="1" applyAlignment="1" applyProtection="1">
      <alignment vertical="top" wrapText="1"/>
    </xf>
    <xf numFmtId="0" fontId="3" fillId="0" borderId="9" xfId="0" applyFont="1" applyBorder="1" applyAlignment="1" applyProtection="1">
      <alignment vertical="top" wrapText="1"/>
    </xf>
    <xf numFmtId="0" fontId="3" fillId="0" borderId="0" xfId="0" applyFont="1" applyBorder="1" applyAlignment="1" applyProtection="1">
      <alignment vertical="top" wrapText="1"/>
    </xf>
    <xf numFmtId="0" fontId="3" fillId="0" borderId="6" xfId="0" applyFont="1" applyBorder="1" applyAlignment="1" applyProtection="1">
      <alignment vertical="top" wrapText="1"/>
    </xf>
    <xf numFmtId="0" fontId="4" fillId="0" borderId="9" xfId="0" applyFont="1" applyBorder="1" applyAlignment="1" applyProtection="1">
      <alignment vertical="top" wrapText="1"/>
    </xf>
    <xf numFmtId="0" fontId="4" fillId="0" borderId="0" xfId="0" applyFont="1" applyBorder="1" applyAlignment="1" applyProtection="1">
      <alignment vertical="top" wrapText="1"/>
    </xf>
    <xf numFmtId="0" fontId="4" fillId="0" borderId="6" xfId="0" applyFont="1" applyBorder="1" applyAlignment="1" applyProtection="1">
      <alignment vertical="top" wrapText="1"/>
    </xf>
    <xf numFmtId="0" fontId="9" fillId="0" borderId="9" xfId="0" applyFont="1" applyBorder="1" applyAlignment="1" applyProtection="1">
      <alignment vertical="top" wrapText="1"/>
    </xf>
    <xf numFmtId="0" fontId="9" fillId="0" borderId="0" xfId="0" applyFont="1" applyBorder="1" applyAlignment="1" applyProtection="1">
      <alignment vertical="top" wrapText="1"/>
    </xf>
    <xf numFmtId="0" fontId="9" fillId="0" borderId="6" xfId="0" applyFont="1" applyBorder="1" applyAlignment="1" applyProtection="1">
      <alignment vertical="top" wrapText="1"/>
    </xf>
    <xf numFmtId="0" fontId="3" fillId="0" borderId="2" xfId="0" applyFont="1" applyBorder="1" applyAlignment="1" applyProtection="1">
      <alignment vertical="top" wrapText="1"/>
    </xf>
    <xf numFmtId="0" fontId="3" fillId="0" borderId="3" xfId="0" applyFont="1" applyBorder="1" applyAlignment="1" applyProtection="1">
      <alignment vertical="top" wrapText="1"/>
    </xf>
    <xf numFmtId="0" fontId="3" fillId="0" borderId="4" xfId="0" applyFont="1" applyBorder="1" applyAlignment="1" applyProtection="1">
      <alignment vertical="top" wrapText="1"/>
    </xf>
    <xf numFmtId="0" fontId="12" fillId="0" borderId="14" xfId="0" applyFont="1" applyBorder="1" applyAlignment="1" applyProtection="1">
      <alignment vertical="top" wrapText="1"/>
    </xf>
    <xf numFmtId="0" fontId="12" fillId="0" borderId="15" xfId="0" applyFont="1" applyBorder="1" applyAlignment="1" applyProtection="1">
      <alignment vertical="top" wrapText="1"/>
    </xf>
    <xf numFmtId="0" fontId="12" fillId="0" borderId="7" xfId="0" applyFont="1" applyBorder="1" applyAlignment="1" applyProtection="1">
      <alignment vertical="top" wrapText="1"/>
    </xf>
    <xf numFmtId="0" fontId="4" fillId="0" borderId="1" xfId="0" applyFont="1" applyBorder="1" applyAlignment="1" applyProtection="1">
      <alignment vertical="top" wrapText="1"/>
    </xf>
    <xf numFmtId="0" fontId="4" fillId="0" borderId="5" xfId="0" applyFont="1" applyBorder="1" applyAlignment="1" applyProtection="1">
      <alignment vertical="top" wrapText="1"/>
    </xf>
    <xf numFmtId="0" fontId="4" fillId="0" borderId="13" xfId="0" applyFont="1" applyBorder="1" applyAlignment="1" applyProtection="1">
      <alignment vertical="top" wrapText="1"/>
    </xf>
    <xf numFmtId="0" fontId="3" fillId="3" borderId="16" xfId="0" applyFont="1" applyFill="1" applyBorder="1" applyAlignment="1" applyProtection="1">
      <alignment horizontal="center" vertical="top" wrapText="1"/>
      <protection locked="0"/>
    </xf>
    <xf numFmtId="9" fontId="4" fillId="4" borderId="14" xfId="0" applyNumberFormat="1" applyFont="1" applyFill="1" applyBorder="1" applyAlignment="1" applyProtection="1">
      <alignment horizontal="right" vertical="top"/>
    </xf>
    <xf numFmtId="9" fontId="4" fillId="4" borderId="7" xfId="0" applyNumberFormat="1" applyFont="1" applyFill="1" applyBorder="1" applyAlignment="1" applyProtection="1">
      <alignment horizontal="right" vertical="top"/>
    </xf>
    <xf numFmtId="9" fontId="3" fillId="0" borderId="2" xfId="0" applyNumberFormat="1" applyFont="1" applyFill="1" applyBorder="1" applyAlignment="1" applyProtection="1">
      <alignment vertical="top" wrapText="1"/>
    </xf>
    <xf numFmtId="9" fontId="3" fillId="0" borderId="3" xfId="0" applyNumberFormat="1" applyFont="1" applyFill="1" applyBorder="1" applyAlignment="1" applyProtection="1">
      <alignment vertical="top" wrapText="1"/>
    </xf>
    <xf numFmtId="9" fontId="3" fillId="0" borderId="4" xfId="0" applyNumberFormat="1" applyFont="1" applyFill="1" applyBorder="1" applyAlignment="1" applyProtection="1">
      <alignment vertical="top" wrapText="1"/>
    </xf>
    <xf numFmtId="0" fontId="4" fillId="0" borderId="14" xfId="0" applyFont="1" applyBorder="1" applyAlignment="1" applyProtection="1">
      <alignment vertical="top" wrapText="1"/>
    </xf>
    <xf numFmtId="0" fontId="4" fillId="0" borderId="15" xfId="0" applyFont="1" applyBorder="1" applyAlignment="1" applyProtection="1">
      <alignment vertical="top" wrapText="1"/>
    </xf>
    <xf numFmtId="0" fontId="4" fillId="0" borderId="7" xfId="0" applyFont="1" applyBorder="1" applyAlignment="1" applyProtection="1">
      <alignment vertical="top" wrapText="1"/>
    </xf>
    <xf numFmtId="0" fontId="4" fillId="0" borderId="10" xfId="0" applyFont="1" applyBorder="1" applyAlignment="1" applyProtection="1">
      <alignment vertical="top" wrapText="1"/>
    </xf>
    <xf numFmtId="0" fontId="4" fillId="0" borderId="11" xfId="0" applyFont="1" applyBorder="1" applyAlignment="1" applyProtection="1">
      <alignment vertical="top" wrapText="1"/>
    </xf>
    <xf numFmtId="0" fontId="4" fillId="0" borderId="8" xfId="0" applyFont="1" applyBorder="1" applyAlignment="1" applyProtection="1">
      <alignment vertical="top" wrapText="1"/>
    </xf>
    <xf numFmtId="0" fontId="6" fillId="0" borderId="10" xfId="0" applyFont="1" applyBorder="1" applyAlignment="1" applyProtection="1">
      <alignment vertical="top" wrapText="1"/>
    </xf>
    <xf numFmtId="0" fontId="6" fillId="0" borderId="11" xfId="0" applyFont="1" applyBorder="1" applyAlignment="1" applyProtection="1">
      <alignment vertical="top" wrapText="1"/>
    </xf>
    <xf numFmtId="0" fontId="6" fillId="0" borderId="8" xfId="0" applyFont="1" applyBorder="1" applyAlignment="1" applyProtection="1">
      <alignment vertical="top" wrapText="1"/>
    </xf>
    <xf numFmtId="0" fontId="0" fillId="0" borderId="9" xfId="0" applyBorder="1" applyAlignment="1" applyProtection="1">
      <alignment vertical="top" wrapText="1"/>
    </xf>
    <xf numFmtId="0" fontId="0" fillId="0" borderId="0" xfId="0" applyBorder="1" applyAlignment="1" applyProtection="1">
      <alignment vertical="top" wrapText="1"/>
    </xf>
    <xf numFmtId="0" fontId="0" fillId="0" borderId="6" xfId="0" applyBorder="1" applyAlignment="1" applyProtection="1">
      <alignment vertical="top" wrapText="1"/>
    </xf>
    <xf numFmtId="0" fontId="4" fillId="0" borderId="0" xfId="0" applyFont="1" applyBorder="1" applyAlignment="1" applyProtection="1">
      <alignment horizontal="right" vertical="top" wrapText="1"/>
    </xf>
    <xf numFmtId="0" fontId="0" fillId="0" borderId="27" xfId="0" applyFill="1" applyBorder="1" applyAlignment="1" applyProtection="1">
      <alignment horizontal="left" vertical="top" wrapText="1"/>
      <protection locked="0"/>
    </xf>
    <xf numFmtId="0" fontId="0" fillId="0" borderId="0" xfId="0" applyFill="1" applyAlignment="1" applyProtection="1">
      <alignment horizontal="left" vertical="top" wrapText="1"/>
      <protection locked="0"/>
    </xf>
    <xf numFmtId="0" fontId="14" fillId="0" borderId="0" xfId="0" applyFont="1" applyFill="1" applyBorder="1" applyAlignment="1" applyProtection="1">
      <alignment horizontal="left" vertical="top" wrapText="1"/>
      <protection locked="0"/>
    </xf>
    <xf numFmtId="0" fontId="14" fillId="3" borderId="18" xfId="0" applyFont="1" applyFill="1" applyBorder="1" applyAlignment="1" applyProtection="1">
      <alignment horizontal="left" vertical="top" wrapText="1"/>
      <protection locked="0"/>
    </xf>
    <xf numFmtId="0" fontId="14" fillId="3" borderId="19" xfId="0" applyFont="1" applyFill="1" applyBorder="1" applyAlignment="1" applyProtection="1">
      <alignment horizontal="left" vertical="top" wrapText="1"/>
      <protection locked="0"/>
    </xf>
    <xf numFmtId="0" fontId="14" fillId="3" borderId="20" xfId="0" applyFont="1" applyFill="1" applyBorder="1" applyAlignment="1" applyProtection="1">
      <alignment horizontal="left" vertical="top" wrapText="1"/>
      <protection locked="0"/>
    </xf>
    <xf numFmtId="0" fontId="0" fillId="0" borderId="27" xfId="0" applyFill="1" applyBorder="1" applyAlignment="1" applyProtection="1">
      <alignment horizontal="left" vertical="top"/>
      <protection hidden="1"/>
    </xf>
    <xf numFmtId="0" fontId="0" fillId="0" borderId="0" xfId="0" applyFill="1" applyBorder="1" applyAlignment="1" applyProtection="1">
      <alignment horizontal="left" vertical="top"/>
      <protection hidden="1"/>
    </xf>
    <xf numFmtId="0" fontId="3" fillId="3" borderId="18" xfId="0" applyFont="1" applyFill="1" applyBorder="1" applyAlignment="1" applyProtection="1">
      <alignment horizontal="left" vertical="top" wrapText="1"/>
      <protection locked="0"/>
    </xf>
    <xf numFmtId="0" fontId="3" fillId="3" borderId="19" xfId="0" applyFont="1" applyFill="1" applyBorder="1" applyAlignment="1" applyProtection="1">
      <alignment horizontal="left" vertical="top" wrapText="1"/>
      <protection locked="0"/>
    </xf>
    <xf numFmtId="0" fontId="3" fillId="3" borderId="20" xfId="0" applyFont="1" applyFill="1" applyBorder="1" applyAlignment="1" applyProtection="1">
      <alignment horizontal="left" vertical="top" wrapText="1"/>
      <protection locked="0"/>
    </xf>
    <xf numFmtId="0" fontId="4" fillId="0" borderId="0" xfId="0" applyFont="1" applyAlignment="1" applyProtection="1">
      <alignment vertical="top" wrapText="1"/>
    </xf>
    <xf numFmtId="0" fontId="3" fillId="0" borderId="0" xfId="0" applyFont="1" applyAlignment="1" applyProtection="1">
      <alignment vertical="top" wrapText="1"/>
    </xf>
    <xf numFmtId="0" fontId="0" fillId="0" borderId="0" xfId="0" applyAlignment="1" applyProtection="1">
      <alignment vertical="top" wrapText="1"/>
    </xf>
    <xf numFmtId="0" fontId="3" fillId="3" borderId="18" xfId="0" applyFont="1" applyFill="1" applyBorder="1" applyAlignment="1" applyProtection="1">
      <alignment horizontal="center" vertical="top" wrapText="1"/>
      <protection locked="0"/>
    </xf>
    <xf numFmtId="0" fontId="3" fillId="3" borderId="19" xfId="0" applyFont="1" applyFill="1" applyBorder="1" applyAlignment="1" applyProtection="1">
      <alignment horizontal="center" vertical="top" wrapText="1"/>
      <protection locked="0"/>
    </xf>
    <xf numFmtId="0" fontId="3" fillId="3" borderId="20" xfId="0" applyFont="1" applyFill="1" applyBorder="1" applyAlignment="1" applyProtection="1">
      <alignment horizontal="center" vertical="top" wrapText="1"/>
      <protection locked="0"/>
    </xf>
    <xf numFmtId="0" fontId="3" fillId="3" borderId="21" xfId="0" applyFont="1" applyFill="1" applyBorder="1" applyAlignment="1" applyProtection="1">
      <alignment horizontal="center" vertical="top" wrapText="1"/>
      <protection locked="0"/>
    </xf>
    <xf numFmtId="0" fontId="3" fillId="3" borderId="22" xfId="0" applyFont="1" applyFill="1" applyBorder="1" applyAlignment="1" applyProtection="1">
      <alignment horizontal="center" vertical="top" wrapText="1"/>
      <protection locked="0"/>
    </xf>
    <xf numFmtId="0" fontId="3" fillId="3" borderId="23" xfId="0" applyFont="1" applyFill="1" applyBorder="1" applyAlignment="1" applyProtection="1">
      <alignment horizontal="center" vertical="top" wrapText="1"/>
      <protection locked="0"/>
    </xf>
    <xf numFmtId="0" fontId="3" fillId="3" borderId="24" xfId="0" applyFont="1" applyFill="1" applyBorder="1" applyAlignment="1" applyProtection="1">
      <alignment horizontal="center" vertical="top" wrapText="1"/>
      <protection locked="0"/>
    </xf>
    <xf numFmtId="0" fontId="3" fillId="3" borderId="25" xfId="0" applyFont="1" applyFill="1" applyBorder="1" applyAlignment="1" applyProtection="1">
      <alignment horizontal="center" vertical="top" wrapText="1"/>
      <protection locked="0"/>
    </xf>
    <xf numFmtId="0" fontId="3" fillId="3" borderId="26" xfId="0" applyFont="1" applyFill="1" applyBorder="1" applyAlignment="1" applyProtection="1">
      <alignment horizontal="center" vertical="top" wrapText="1"/>
      <protection locked="0"/>
    </xf>
    <xf numFmtId="0" fontId="4" fillId="5" borderId="14" xfId="0" applyFont="1" applyFill="1" applyBorder="1" applyAlignment="1" applyProtection="1">
      <alignment vertical="top" wrapText="1"/>
      <protection locked="0"/>
    </xf>
    <xf numFmtId="0" fontId="4" fillId="5" borderId="7" xfId="0" applyFont="1" applyFill="1" applyBorder="1" applyAlignment="1" applyProtection="1">
      <alignment vertical="top" wrapText="1"/>
      <protection locked="0"/>
    </xf>
    <xf numFmtId="0" fontId="3" fillId="3" borderId="9" xfId="0" applyFont="1" applyFill="1" applyBorder="1" applyAlignment="1" applyProtection="1">
      <alignment horizontal="center" vertical="top" wrapText="1"/>
      <protection locked="0"/>
    </xf>
    <xf numFmtId="0" fontId="3" fillId="3" borderId="0" xfId="0" applyFont="1" applyFill="1" applyBorder="1" applyAlignment="1" applyProtection="1">
      <alignment horizontal="center" vertical="top" wrapText="1"/>
      <protection locked="0"/>
    </xf>
    <xf numFmtId="17" fontId="4" fillId="0" borderId="14" xfId="0" applyNumberFormat="1" applyFont="1" applyBorder="1" applyAlignment="1" applyProtection="1">
      <alignment vertical="top" wrapText="1"/>
    </xf>
    <xf numFmtId="17" fontId="4" fillId="0" borderId="15" xfId="0" applyNumberFormat="1" applyFont="1" applyBorder="1" applyAlignment="1" applyProtection="1">
      <alignment vertical="top" wrapText="1"/>
    </xf>
    <xf numFmtId="17" fontId="4" fillId="0" borderId="7" xfId="0" applyNumberFormat="1" applyFont="1" applyBorder="1" applyAlignment="1" applyProtection="1">
      <alignment vertical="top" wrapText="1"/>
    </xf>
    <xf numFmtId="0" fontId="3" fillId="0" borderId="14" xfId="0" applyFont="1" applyBorder="1" applyAlignment="1" applyProtection="1">
      <alignment vertical="top" wrapText="1"/>
    </xf>
    <xf numFmtId="0" fontId="3" fillId="0" borderId="7" xfId="0" applyFont="1" applyBorder="1" applyAlignment="1" applyProtection="1">
      <alignment vertical="top" wrapText="1"/>
    </xf>
    <xf numFmtId="0" fontId="4" fillId="0" borderId="1" xfId="0" applyFont="1" applyBorder="1" applyAlignment="1">
      <alignment vertical="top" wrapText="1"/>
    </xf>
    <xf numFmtId="0" fontId="4" fillId="0" borderId="5" xfId="0" applyFont="1" applyBorder="1" applyAlignment="1">
      <alignment vertical="top" wrapText="1"/>
    </xf>
    <xf numFmtId="0" fontId="4" fillId="0" borderId="13" xfId="0" applyFont="1" applyBorder="1" applyAlignment="1">
      <alignment vertical="top" wrapText="1"/>
    </xf>
    <xf numFmtId="0" fontId="12" fillId="0" borderId="14" xfId="0" applyFont="1" applyBorder="1" applyAlignment="1">
      <alignment vertical="top" wrapText="1"/>
    </xf>
    <xf numFmtId="0" fontId="12" fillId="0" borderId="15" xfId="0" applyFont="1" applyBorder="1" applyAlignment="1">
      <alignment vertical="top" wrapText="1"/>
    </xf>
    <xf numFmtId="0" fontId="12" fillId="0" borderId="7" xfId="0" applyFont="1" applyBorder="1" applyAlignment="1">
      <alignment vertical="top" wrapText="1"/>
    </xf>
    <xf numFmtId="0" fontId="4" fillId="0" borderId="14" xfId="0" applyFont="1" applyBorder="1" applyAlignment="1">
      <alignment vertical="top" wrapText="1"/>
    </xf>
    <xf numFmtId="0" fontId="4" fillId="0" borderId="15" xfId="0" applyFont="1" applyBorder="1" applyAlignment="1">
      <alignment vertical="top" wrapText="1"/>
    </xf>
    <xf numFmtId="0" fontId="4" fillId="0" borderId="7" xfId="0" applyFont="1" applyBorder="1" applyAlignment="1">
      <alignment vertical="top" wrapText="1"/>
    </xf>
    <xf numFmtId="0" fontId="4" fillId="0" borderId="29" xfId="0" applyFont="1" applyBorder="1" applyAlignment="1">
      <alignment horizontal="left" vertical="top" wrapText="1"/>
    </xf>
    <xf numFmtId="0" fontId="4" fillId="0" borderId="5" xfId="0" applyFont="1" applyBorder="1" applyAlignment="1">
      <alignment horizontal="left" vertical="top" wrapText="1"/>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3" fillId="0" borderId="9" xfId="0" applyFont="1" applyBorder="1" applyAlignment="1">
      <alignment vertical="top" wrapText="1"/>
    </xf>
    <xf numFmtId="0" fontId="3" fillId="0" borderId="0" xfId="0" applyFont="1" applyAlignment="1">
      <alignment vertical="top" wrapText="1"/>
    </xf>
    <xf numFmtId="0" fontId="3" fillId="0" borderId="6" xfId="0" applyFont="1" applyBorder="1" applyAlignment="1">
      <alignment vertical="top" wrapText="1"/>
    </xf>
    <xf numFmtId="0" fontId="4" fillId="0" borderId="9" xfId="0" applyFont="1" applyBorder="1" applyAlignment="1">
      <alignment vertical="top" wrapText="1"/>
    </xf>
    <xf numFmtId="0" fontId="4" fillId="0" borderId="0" xfId="0" applyFont="1" applyAlignment="1">
      <alignment vertical="top" wrapText="1"/>
    </xf>
    <xf numFmtId="0" fontId="4" fillId="0" borderId="6"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8" xfId="0" applyFont="1" applyBorder="1" applyAlignment="1">
      <alignment vertical="top" wrapText="1"/>
    </xf>
    <xf numFmtId="0" fontId="4" fillId="0" borderId="4" xfId="0" applyFont="1" applyBorder="1" applyAlignment="1" applyProtection="1">
      <alignment horizontal="center" vertical="top" wrapText="1"/>
    </xf>
    <xf numFmtId="0" fontId="4" fillId="0" borderId="8" xfId="0" applyFont="1" applyBorder="1" applyAlignment="1" applyProtection="1">
      <alignment horizontal="center" vertical="top" wrapText="1"/>
    </xf>
    <xf numFmtId="0" fontId="4" fillId="0" borderId="1" xfId="0" applyFont="1" applyBorder="1" applyAlignment="1" applyProtection="1">
      <alignment horizontal="center" vertical="top"/>
    </xf>
    <xf numFmtId="0" fontId="4" fillId="0" borderId="13" xfId="0" applyFont="1" applyBorder="1" applyAlignment="1" applyProtection="1">
      <alignment horizontal="center" vertical="top"/>
    </xf>
    <xf numFmtId="0" fontId="4" fillId="3" borderId="1" xfId="0" applyFont="1" applyFill="1" applyBorder="1" applyAlignment="1" applyProtection="1">
      <alignment horizontal="center" vertical="center" wrapText="1"/>
      <protection locked="0"/>
    </xf>
    <xf numFmtId="0" fontId="0" fillId="0" borderId="13" xfId="0" applyBorder="1" applyAlignment="1">
      <alignment horizontal="center" vertical="center" wrapText="1"/>
    </xf>
    <xf numFmtId="0" fontId="4" fillId="3" borderId="1" xfId="0" applyFont="1" applyFill="1" applyBorder="1" applyAlignment="1" applyProtection="1">
      <alignment vertical="top" wrapText="1"/>
      <protection locked="0"/>
    </xf>
    <xf numFmtId="0" fontId="0" fillId="0" borderId="13" xfId="0" applyBorder="1" applyAlignment="1">
      <alignment vertical="top" wrapText="1"/>
    </xf>
    <xf numFmtId="0" fontId="4" fillId="0" borderId="1" xfId="0" applyFont="1" applyBorder="1" applyAlignment="1" applyProtection="1">
      <alignment horizontal="center" vertical="top" wrapText="1"/>
    </xf>
    <xf numFmtId="0" fontId="4" fillId="0" borderId="13" xfId="0" applyFont="1" applyBorder="1" applyAlignment="1" applyProtection="1">
      <alignment horizontal="center" vertical="top" wrapText="1"/>
    </xf>
    <xf numFmtId="0" fontId="4" fillId="0" borderId="29" xfId="0" applyFont="1" applyBorder="1" applyAlignment="1" applyProtection="1">
      <alignment horizontal="left" vertical="top" wrapText="1"/>
    </xf>
    <xf numFmtId="0" fontId="27" fillId="0" borderId="9" xfId="0" applyFont="1" applyBorder="1" applyAlignment="1" applyProtection="1">
      <alignment vertical="top" wrapText="1"/>
    </xf>
    <xf numFmtId="0" fontId="27" fillId="0" borderId="0" xfId="0" applyFont="1" applyAlignment="1" applyProtection="1">
      <alignment vertical="top" wrapText="1"/>
    </xf>
    <xf numFmtId="0" fontId="27" fillId="0" borderId="6" xfId="0" applyFont="1" applyBorder="1" applyAlignment="1" applyProtection="1">
      <alignment vertical="top" wrapText="1"/>
    </xf>
    <xf numFmtId="0" fontId="4" fillId="3" borderId="9" xfId="0" applyFont="1" applyFill="1" applyBorder="1" applyAlignment="1" applyProtection="1">
      <alignment horizontal="left" vertical="top" wrapText="1"/>
    </xf>
    <xf numFmtId="0" fontId="4" fillId="3" borderId="0" xfId="0" applyFont="1" applyFill="1" applyBorder="1" applyAlignment="1" applyProtection="1">
      <alignment horizontal="left" vertical="top" wrapText="1"/>
    </xf>
    <xf numFmtId="0" fontId="4" fillId="3" borderId="9" xfId="0" applyFont="1" applyFill="1" applyBorder="1" applyAlignment="1" applyProtection="1">
      <alignment horizontal="left" vertical="top" wrapText="1"/>
      <protection locked="0"/>
    </xf>
    <xf numFmtId="0" fontId="4" fillId="3" borderId="0" xfId="0" applyFont="1" applyFill="1" applyBorder="1" applyAlignment="1" applyProtection="1">
      <alignment horizontal="left" vertical="top" wrapText="1"/>
      <protection locked="0"/>
    </xf>
    <xf numFmtId="0" fontId="8" fillId="0" borderId="1" xfId="0" applyFont="1" applyBorder="1" applyAlignment="1" applyProtection="1">
      <alignment horizontal="center" vertical="top" wrapText="1"/>
    </xf>
    <xf numFmtId="0" fontId="8" fillId="0" borderId="13" xfId="0" applyFont="1" applyBorder="1" applyAlignment="1" applyProtection="1">
      <alignment horizontal="center" vertical="top" wrapText="1"/>
    </xf>
    <xf numFmtId="0" fontId="4" fillId="0" borderId="9"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8" fillId="0" borderId="1" xfId="0" applyFont="1" applyBorder="1" applyAlignment="1" applyProtection="1">
      <alignment horizontal="center" vertical="top"/>
    </xf>
    <xf numFmtId="0" fontId="8" fillId="0" borderId="13" xfId="0" applyFont="1" applyBorder="1" applyAlignment="1" applyProtection="1">
      <alignment horizontal="center" vertical="top"/>
    </xf>
    <xf numFmtId="0" fontId="4" fillId="0" borderId="29" xfId="0" applyFont="1" applyBorder="1" applyAlignment="1" applyProtection="1">
      <alignment vertical="top" wrapText="1"/>
    </xf>
    <xf numFmtId="0" fontId="8" fillId="0" borderId="16" xfId="0" applyFont="1" applyBorder="1" applyAlignment="1">
      <alignment horizontal="center" vertical="top" wrapText="1"/>
    </xf>
    <xf numFmtId="0" fontId="8" fillId="0" borderId="16" xfId="0" applyFont="1" applyBorder="1" applyAlignment="1">
      <alignment horizontal="center" vertical="center" wrapText="1"/>
    </xf>
    <xf numFmtId="0" fontId="4" fillId="0" borderId="10" xfId="0" applyFont="1" applyBorder="1" applyAlignment="1">
      <alignment vertical="top" wrapText="1"/>
    </xf>
    <xf numFmtId="0" fontId="4" fillId="0" borderId="11" xfId="0" applyFont="1" applyBorder="1" applyAlignment="1">
      <alignment vertical="top" wrapText="1"/>
    </xf>
    <xf numFmtId="0" fontId="4" fillId="0" borderId="8" xfId="0" applyFont="1" applyBorder="1" applyAlignment="1">
      <alignment vertical="top" wrapText="1"/>
    </xf>
    <xf numFmtId="0" fontId="4" fillId="0" borderId="29" xfId="0" applyFont="1" applyBorder="1" applyAlignment="1">
      <alignment horizontal="center" vertical="top" wrapText="1"/>
    </xf>
    <xf numFmtId="0" fontId="4" fillId="0" borderId="5" xfId="0" applyFont="1" applyBorder="1" applyAlignment="1">
      <alignment horizontal="center" vertical="top"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left" vertical="top" wrapText="1"/>
    </xf>
    <xf numFmtId="0" fontId="3" fillId="3" borderId="23" xfId="0" applyFont="1" applyFill="1" applyBorder="1" applyAlignment="1">
      <alignment horizontal="left" vertical="top" wrapText="1"/>
    </xf>
    <xf numFmtId="0" fontId="3" fillId="3" borderId="27"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28" xfId="0" applyFont="1" applyFill="1" applyBorder="1" applyAlignment="1">
      <alignment horizontal="left" vertical="top" wrapText="1"/>
    </xf>
    <xf numFmtId="0" fontId="8" fillId="0" borderId="4" xfId="0" applyFont="1" applyBorder="1" applyAlignment="1">
      <alignment horizontal="center" vertical="top" wrapText="1"/>
    </xf>
    <xf numFmtId="0" fontId="8" fillId="0" borderId="8" xfId="0" applyFont="1" applyBorder="1" applyAlignment="1">
      <alignment horizontal="center" vertical="top"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3"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7" xfId="0" applyFont="1" applyBorder="1" applyAlignment="1">
      <alignment vertical="top" wrapText="1"/>
    </xf>
    <xf numFmtId="0" fontId="4" fillId="0" borderId="14" xfId="0" applyFont="1" applyBorder="1" applyAlignment="1">
      <alignment vertical="top"/>
    </xf>
    <xf numFmtId="0" fontId="4" fillId="0" borderId="15" xfId="0" applyFont="1" applyBorder="1" applyAlignment="1">
      <alignment vertical="top"/>
    </xf>
    <xf numFmtId="0" fontId="4" fillId="0" borderId="7" xfId="0" applyFont="1" applyBorder="1" applyAlignment="1">
      <alignment vertical="top"/>
    </xf>
    <xf numFmtId="0" fontId="8" fillId="0" borderId="1" xfId="0" applyFont="1" applyBorder="1" applyAlignment="1">
      <alignment vertical="top" wrapText="1"/>
    </xf>
    <xf numFmtId="0" fontId="8" fillId="0" borderId="5" xfId="0" applyFont="1" applyBorder="1" applyAlignment="1">
      <alignment vertical="top" wrapText="1"/>
    </xf>
    <xf numFmtId="0" fontId="8" fillId="0" borderId="13" xfId="0" applyFont="1" applyBorder="1" applyAlignment="1">
      <alignment vertical="top" wrapText="1"/>
    </xf>
    <xf numFmtId="0" fontId="4" fillId="0" borderId="15" xfId="0" applyFont="1" applyBorder="1" applyAlignment="1">
      <alignment horizontal="left" vertical="center" wrapText="1"/>
    </xf>
    <xf numFmtId="0" fontId="4" fillId="0" borderId="3" xfId="0" applyFont="1" applyBorder="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4" fillId="0" borderId="15" xfId="0" applyFont="1" applyBorder="1" applyAlignment="1">
      <alignment horizontal="left" vertical="center"/>
    </xf>
    <xf numFmtId="0" fontId="4" fillId="0" borderId="7" xfId="0" applyFont="1" applyBorder="1" applyAlignment="1">
      <alignment horizontal="left" vertical="center"/>
    </xf>
    <xf numFmtId="0" fontId="4" fillId="3" borderId="9"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0" borderId="5" xfId="0" applyFont="1" applyBorder="1" applyAlignment="1">
      <alignment horizontal="center" vertical="center" wrapText="1"/>
    </xf>
    <xf numFmtId="0" fontId="3" fillId="3" borderId="9" xfId="0" applyFont="1" applyFill="1" applyBorder="1" applyAlignment="1" applyProtection="1">
      <alignment horizontal="left" vertical="top" wrapText="1"/>
      <protection locked="0"/>
    </xf>
    <xf numFmtId="0" fontId="3" fillId="3" borderId="0" xfId="0" applyFont="1" applyFill="1" applyBorder="1" applyAlignment="1" applyProtection="1">
      <alignment horizontal="left" vertical="top" wrapText="1"/>
      <protection locked="0"/>
    </xf>
    <xf numFmtId="0" fontId="4" fillId="0" borderId="14" xfId="0" applyFont="1" applyBorder="1" applyAlignment="1">
      <alignment horizontal="left" vertical="center"/>
    </xf>
    <xf numFmtId="0" fontId="4" fillId="0" borderId="4" xfId="0" applyFont="1" applyBorder="1" applyAlignment="1">
      <alignment horizontal="center" vertical="top" wrapText="1"/>
    </xf>
    <xf numFmtId="0" fontId="4" fillId="0" borderId="8" xfId="0" applyFont="1" applyBorder="1" applyAlignment="1">
      <alignment horizontal="center" vertical="top" wrapText="1"/>
    </xf>
    <xf numFmtId="0" fontId="4" fillId="3" borderId="21" xfId="0" applyFont="1" applyFill="1" applyBorder="1" applyAlignment="1" applyProtection="1">
      <alignment horizontal="left" vertical="top" wrapText="1"/>
      <protection locked="0"/>
    </xf>
    <xf numFmtId="0" fontId="4" fillId="3" borderId="22" xfId="0" applyFont="1" applyFill="1" applyBorder="1" applyAlignment="1" applyProtection="1">
      <alignment horizontal="left" vertical="top" wrapText="1"/>
      <protection locked="0"/>
    </xf>
    <xf numFmtId="0" fontId="4" fillId="3" borderId="23" xfId="0" applyFont="1" applyFill="1" applyBorder="1" applyAlignment="1" applyProtection="1">
      <alignment horizontal="left" vertical="top" wrapText="1"/>
      <protection locked="0"/>
    </xf>
    <xf numFmtId="0" fontId="4" fillId="3" borderId="24" xfId="0" applyFont="1" applyFill="1" applyBorder="1" applyAlignment="1" applyProtection="1">
      <alignment horizontal="left" vertical="top" wrapText="1"/>
      <protection locked="0"/>
    </xf>
    <xf numFmtId="0" fontId="4" fillId="3" borderId="25" xfId="0" applyFont="1" applyFill="1" applyBorder="1" applyAlignment="1" applyProtection="1">
      <alignment horizontal="left" vertical="top" wrapText="1"/>
      <protection locked="0"/>
    </xf>
    <xf numFmtId="0" fontId="4" fillId="3" borderId="26" xfId="0" applyFont="1" applyFill="1" applyBorder="1" applyAlignment="1" applyProtection="1">
      <alignment horizontal="left" vertical="top" wrapText="1"/>
      <protection locked="0"/>
    </xf>
    <xf numFmtId="0" fontId="3" fillId="3" borderId="2" xfId="0" applyFont="1" applyFill="1" applyBorder="1" applyAlignment="1" applyProtection="1">
      <alignment horizontal="center" vertical="top" wrapText="1"/>
      <protection locked="0"/>
    </xf>
    <xf numFmtId="0" fontId="3" fillId="3" borderId="3" xfId="0" applyFont="1" applyFill="1" applyBorder="1" applyAlignment="1" applyProtection="1">
      <alignment horizontal="center" vertical="top" wrapText="1"/>
      <protection locked="0"/>
    </xf>
    <xf numFmtId="0" fontId="3" fillId="3" borderId="4" xfId="0" applyFont="1" applyFill="1" applyBorder="1" applyAlignment="1" applyProtection="1">
      <alignment horizontal="center" vertical="top" wrapText="1"/>
      <protection locked="0"/>
    </xf>
    <xf numFmtId="0" fontId="3" fillId="3" borderId="10" xfId="0" applyFont="1" applyFill="1" applyBorder="1" applyAlignment="1" applyProtection="1">
      <alignment horizontal="center" vertical="top" wrapText="1"/>
      <protection locked="0"/>
    </xf>
    <xf numFmtId="0" fontId="3" fillId="3" borderId="11" xfId="0" applyFont="1" applyFill="1" applyBorder="1" applyAlignment="1" applyProtection="1">
      <alignment horizontal="center" vertical="top" wrapText="1"/>
      <protection locked="0"/>
    </xf>
    <xf numFmtId="0" fontId="3" fillId="3" borderId="8" xfId="0" applyFont="1" applyFill="1" applyBorder="1" applyAlignment="1" applyProtection="1">
      <alignment horizontal="center" vertical="top" wrapText="1"/>
      <protection locked="0"/>
    </xf>
    <xf numFmtId="0" fontId="12" fillId="0" borderId="9" xfId="0" applyFont="1" applyBorder="1" applyAlignment="1">
      <alignment vertical="top" wrapText="1"/>
    </xf>
    <xf numFmtId="0" fontId="12" fillId="0" borderId="0" xfId="0" applyFont="1" applyAlignment="1">
      <alignment vertical="top" wrapText="1"/>
    </xf>
    <xf numFmtId="0" fontId="12" fillId="0" borderId="6" xfId="0" applyFont="1" applyBorder="1" applyAlignment="1">
      <alignment vertical="top" wrapText="1"/>
    </xf>
    <xf numFmtId="0" fontId="3" fillId="0" borderId="1" xfId="0" applyFont="1" applyBorder="1" applyAlignment="1">
      <alignment vertical="top"/>
    </xf>
    <xf numFmtId="0" fontId="3" fillId="0" borderId="5" xfId="0" applyFont="1" applyBorder="1" applyAlignment="1">
      <alignment vertical="top"/>
    </xf>
    <xf numFmtId="0" fontId="3" fillId="0" borderId="13" xfId="0" applyFont="1" applyBorder="1" applyAlignment="1">
      <alignment vertical="top"/>
    </xf>
    <xf numFmtId="0" fontId="3" fillId="0" borderId="14" xfId="0" applyFont="1" applyBorder="1" applyAlignment="1">
      <alignment vertical="top"/>
    </xf>
    <xf numFmtId="0" fontId="3" fillId="0" borderId="7" xfId="0" applyFont="1" applyBorder="1" applyAlignment="1">
      <alignment vertical="top"/>
    </xf>
    <xf numFmtId="0" fontId="3" fillId="3" borderId="21" xfId="0" applyFont="1" applyFill="1" applyBorder="1" applyAlignment="1">
      <alignment horizontal="center" vertical="top" wrapText="1"/>
    </xf>
    <xf numFmtId="0" fontId="3" fillId="3" borderId="22" xfId="0" applyFont="1" applyFill="1" applyBorder="1" applyAlignment="1">
      <alignment horizontal="center" vertical="top" wrapText="1"/>
    </xf>
    <xf numFmtId="0" fontId="3" fillId="3" borderId="23" xfId="0" applyFont="1" applyFill="1" applyBorder="1" applyAlignment="1">
      <alignment horizontal="center" vertical="top" wrapText="1"/>
    </xf>
    <xf numFmtId="0" fontId="3" fillId="3" borderId="24" xfId="0" applyFont="1" applyFill="1" applyBorder="1" applyAlignment="1">
      <alignment horizontal="center" vertical="top" wrapText="1"/>
    </xf>
    <xf numFmtId="0" fontId="3" fillId="3" borderId="25" xfId="0" applyFont="1" applyFill="1" applyBorder="1" applyAlignment="1">
      <alignment horizontal="center" vertical="top" wrapText="1"/>
    </xf>
    <xf numFmtId="0" fontId="3" fillId="3" borderId="26" xfId="0" applyFont="1" applyFill="1" applyBorder="1" applyAlignment="1">
      <alignment horizontal="center" vertical="top" wrapText="1"/>
    </xf>
    <xf numFmtId="0" fontId="12" fillId="0" borderId="10" xfId="0" applyFont="1" applyBorder="1" applyAlignment="1">
      <alignment vertical="top" wrapText="1"/>
    </xf>
    <xf numFmtId="0" fontId="12" fillId="0" borderId="11" xfId="0" applyFont="1" applyBorder="1" applyAlignment="1">
      <alignment vertical="top" wrapText="1"/>
    </xf>
    <xf numFmtId="0" fontId="12" fillId="0" borderId="8" xfId="0" applyFont="1" applyBorder="1" applyAlignment="1">
      <alignment vertical="top" wrapText="1"/>
    </xf>
    <xf numFmtId="0" fontId="8" fillId="0" borderId="14" xfId="0" applyFont="1" applyBorder="1" applyAlignment="1">
      <alignment vertical="top" wrapText="1"/>
    </xf>
    <xf numFmtId="0" fontId="8" fillId="0" borderId="15" xfId="0" applyFont="1" applyBorder="1" applyAlignment="1">
      <alignment vertical="top" wrapText="1"/>
    </xf>
    <xf numFmtId="0" fontId="8" fillId="0" borderId="7" xfId="0" applyFont="1" applyBorder="1" applyAlignment="1">
      <alignment vertical="top" wrapText="1"/>
    </xf>
    <xf numFmtId="0" fontId="3" fillId="0" borderId="4" xfId="0" applyFont="1" applyBorder="1" applyAlignment="1">
      <alignment vertical="top"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3" borderId="8" xfId="0" applyFont="1" applyFill="1" applyBorder="1" applyAlignment="1">
      <alignment horizontal="left" vertical="top" wrapText="1"/>
    </xf>
    <xf numFmtId="0" fontId="4" fillId="0" borderId="14" xfId="0" applyFont="1" applyBorder="1" applyAlignment="1">
      <alignment horizontal="center" vertical="top" wrapText="1"/>
    </xf>
    <xf numFmtId="0" fontId="4" fillId="0" borderId="15" xfId="0" applyFont="1" applyBorder="1" applyAlignment="1">
      <alignment horizontal="center" vertical="top" wrapText="1"/>
    </xf>
    <xf numFmtId="0" fontId="4" fillId="0" borderId="7" xfId="0" applyFont="1" applyBorder="1" applyAlignment="1">
      <alignment horizontal="center" vertical="top" wrapText="1"/>
    </xf>
    <xf numFmtId="0" fontId="12"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3" borderId="2" xfId="0" applyFont="1" applyFill="1" applyBorder="1" applyAlignment="1" applyProtection="1">
      <alignment horizontal="left" vertical="top" wrapText="1"/>
      <protection locked="0"/>
    </xf>
    <xf numFmtId="0" fontId="3" fillId="3" borderId="3" xfId="0" applyFont="1" applyFill="1" applyBorder="1" applyAlignment="1" applyProtection="1">
      <alignment horizontal="left" vertical="top" wrapText="1"/>
      <protection locked="0"/>
    </xf>
    <xf numFmtId="0" fontId="3" fillId="3" borderId="4" xfId="0" applyFont="1" applyFill="1" applyBorder="1" applyAlignment="1" applyProtection="1">
      <alignment horizontal="left" vertical="top" wrapText="1"/>
      <protection locked="0"/>
    </xf>
    <xf numFmtId="0" fontId="3" fillId="3" borderId="10" xfId="0" applyFont="1" applyFill="1" applyBorder="1" applyAlignment="1" applyProtection="1">
      <alignment horizontal="left" vertical="top" wrapText="1"/>
      <protection locked="0"/>
    </xf>
    <xf numFmtId="0" fontId="3" fillId="3" borderId="11" xfId="0" applyFont="1" applyFill="1" applyBorder="1" applyAlignment="1" applyProtection="1">
      <alignment horizontal="left" vertical="top" wrapText="1"/>
      <protection locked="0"/>
    </xf>
    <xf numFmtId="0" fontId="3" fillId="3" borderId="8" xfId="0" applyFont="1" applyFill="1" applyBorder="1" applyAlignment="1" applyProtection="1">
      <alignment horizontal="left" vertical="top" wrapText="1"/>
      <protection locked="0"/>
    </xf>
    <xf numFmtId="0" fontId="3" fillId="0" borderId="4" xfId="0" applyFont="1" applyBorder="1" applyAlignment="1">
      <alignment horizontal="center" vertical="top" wrapText="1"/>
    </xf>
    <xf numFmtId="0" fontId="3" fillId="0" borderId="6" xfId="0" applyFont="1" applyBorder="1" applyAlignment="1">
      <alignment horizontal="center" vertical="top" wrapText="1"/>
    </xf>
    <xf numFmtId="0" fontId="3" fillId="0" borderId="8" xfId="0" applyFont="1" applyBorder="1" applyAlignment="1">
      <alignment horizontal="center" vertical="top" wrapText="1"/>
    </xf>
    <xf numFmtId="0" fontId="3" fillId="0" borderId="1" xfId="0" applyFont="1" applyBorder="1" applyAlignment="1">
      <alignment vertical="top" wrapText="1"/>
    </xf>
    <xf numFmtId="0" fontId="3" fillId="0" borderId="5" xfId="0" applyFont="1" applyBorder="1" applyAlignment="1">
      <alignment vertical="top" wrapText="1"/>
    </xf>
    <xf numFmtId="0" fontId="3" fillId="0" borderId="13" xfId="0" applyFont="1" applyBorder="1" applyAlignment="1">
      <alignment vertical="top" wrapText="1"/>
    </xf>
    <xf numFmtId="0" fontId="3" fillId="3" borderId="14" xfId="0" applyFont="1" applyFill="1" applyBorder="1" applyAlignment="1" applyProtection="1">
      <alignment horizontal="left" vertical="top"/>
      <protection locked="0"/>
    </xf>
    <xf numFmtId="0" fontId="3" fillId="3" borderId="15" xfId="0" applyFont="1" applyFill="1" applyBorder="1" applyAlignment="1" applyProtection="1">
      <alignment horizontal="left" vertical="top"/>
      <protection locked="0"/>
    </xf>
    <xf numFmtId="0" fontId="3" fillId="3" borderId="7" xfId="0" applyFont="1" applyFill="1" applyBorder="1" applyAlignment="1" applyProtection="1">
      <alignment horizontal="left" vertical="top"/>
      <protection locked="0"/>
    </xf>
    <xf numFmtId="0" fontId="12" fillId="0" borderId="9" xfId="0" applyFont="1" applyBorder="1" applyAlignment="1" applyProtection="1">
      <alignment vertical="top" wrapText="1"/>
    </xf>
    <xf numFmtId="0" fontId="12" fillId="0" borderId="0" xfId="0" applyFont="1" applyAlignment="1" applyProtection="1">
      <alignment vertical="top" wrapText="1"/>
    </xf>
    <xf numFmtId="0" fontId="12" fillId="0" borderId="6" xfId="0" applyFont="1" applyBorder="1" applyAlignment="1" applyProtection="1">
      <alignment vertical="top" wrapText="1"/>
    </xf>
    <xf numFmtId="0" fontId="3" fillId="3" borderId="21" xfId="0" applyFont="1" applyFill="1" applyBorder="1" applyAlignment="1" applyProtection="1">
      <alignment horizontal="left" vertical="top" wrapText="1"/>
      <protection locked="0"/>
    </xf>
    <xf numFmtId="0" fontId="3" fillId="3" borderId="22" xfId="0" applyFont="1" applyFill="1" applyBorder="1" applyAlignment="1" applyProtection="1">
      <alignment horizontal="left" vertical="top" wrapText="1"/>
      <protection locked="0"/>
    </xf>
    <xf numFmtId="0" fontId="3" fillId="3" borderId="23" xfId="0" applyFont="1" applyFill="1" applyBorder="1" applyAlignment="1" applyProtection="1">
      <alignment horizontal="left" vertical="top" wrapText="1"/>
      <protection locked="0"/>
    </xf>
    <xf numFmtId="0" fontId="3" fillId="3" borderId="24" xfId="0" applyFont="1" applyFill="1" applyBorder="1" applyAlignment="1" applyProtection="1">
      <alignment horizontal="left" vertical="top" wrapText="1"/>
      <protection locked="0"/>
    </xf>
    <xf numFmtId="0" fontId="3" fillId="3" borderId="25" xfId="0" applyFont="1" applyFill="1" applyBorder="1" applyAlignment="1" applyProtection="1">
      <alignment horizontal="left" vertical="top" wrapText="1"/>
      <protection locked="0"/>
    </xf>
    <xf numFmtId="0" fontId="3" fillId="3" borderId="26" xfId="0" applyFont="1" applyFill="1" applyBorder="1" applyAlignment="1" applyProtection="1">
      <alignment horizontal="left" vertical="top" wrapText="1"/>
      <protection locked="0"/>
    </xf>
    <xf numFmtId="0" fontId="4" fillId="0" borderId="0" xfId="0" applyFont="1" applyBorder="1" applyAlignment="1">
      <alignment vertical="top" wrapText="1"/>
    </xf>
    <xf numFmtId="0" fontId="12" fillId="0" borderId="0" xfId="0" applyFont="1" applyAlignment="1">
      <alignment horizontal="left" vertical="center" wrapText="1"/>
    </xf>
    <xf numFmtId="0" fontId="4" fillId="0" borderId="11" xfId="0" applyFont="1" applyBorder="1" applyAlignment="1">
      <alignment horizontal="left" vertical="center" wrapText="1"/>
    </xf>
    <xf numFmtId="0" fontId="4" fillId="0" borderId="4" xfId="0" applyFont="1" applyBorder="1" applyAlignment="1">
      <alignment vertical="top"/>
    </xf>
    <xf numFmtId="0" fontId="4" fillId="0" borderId="17" xfId="0" applyFont="1" applyBorder="1" applyAlignment="1">
      <alignment vertical="top"/>
    </xf>
    <xf numFmtId="0" fontId="3" fillId="0" borderId="2" xfId="0" applyFont="1" applyBorder="1" applyAlignment="1">
      <alignment vertical="top" wrapText="1"/>
    </xf>
    <xf numFmtId="0" fontId="3" fillId="0" borderId="3" xfId="0" applyFont="1" applyBorder="1" applyAlignment="1">
      <alignment vertical="top" wrapText="1"/>
    </xf>
    <xf numFmtId="0" fontId="4" fillId="0" borderId="1" xfId="0" applyFont="1" applyBorder="1" applyAlignment="1" applyProtection="1">
      <alignment vertical="top" wrapText="1"/>
      <protection locked="0"/>
    </xf>
    <xf numFmtId="0" fontId="4" fillId="0" borderId="5" xfId="0" applyFont="1" applyBorder="1" applyAlignment="1" applyProtection="1">
      <alignment vertical="top" wrapText="1"/>
      <protection locked="0"/>
    </xf>
    <xf numFmtId="0" fontId="4" fillId="0" borderId="13" xfId="0" applyFont="1" applyBorder="1" applyAlignment="1" applyProtection="1">
      <alignment vertical="top" wrapText="1"/>
      <protection locked="0"/>
    </xf>
    <xf numFmtId="0" fontId="4" fillId="0" borderId="14" xfId="0" applyFont="1" applyBorder="1" applyAlignment="1" applyProtection="1">
      <alignment vertical="top"/>
    </xf>
    <xf numFmtId="0" fontId="4" fillId="0" borderId="7" xfId="0" applyFont="1" applyBorder="1" applyAlignment="1" applyProtection="1">
      <alignment vertical="top"/>
    </xf>
    <xf numFmtId="0" fontId="4" fillId="0" borderId="14" xfId="0" applyFont="1" applyBorder="1" applyAlignment="1" applyProtection="1">
      <alignment vertical="top" wrapText="1"/>
      <protection locked="0"/>
    </xf>
    <xf numFmtId="0" fontId="4" fillId="0" borderId="15" xfId="0" applyFont="1" applyBorder="1" applyAlignment="1" applyProtection="1">
      <alignment vertical="top" wrapText="1"/>
      <protection locked="0"/>
    </xf>
    <xf numFmtId="0" fontId="4" fillId="0" borderId="7" xfId="0" applyFont="1" applyBorder="1" applyAlignment="1" applyProtection="1">
      <alignment vertical="top" wrapText="1"/>
      <protection locked="0"/>
    </xf>
    <xf numFmtId="0" fontId="12" fillId="0" borderId="14" xfId="0" applyFont="1" applyBorder="1" applyAlignment="1" applyProtection="1">
      <alignment vertical="top" wrapText="1"/>
      <protection locked="0"/>
    </xf>
    <xf numFmtId="0" fontId="12" fillId="0" borderId="15" xfId="0" applyFont="1" applyBorder="1" applyAlignment="1" applyProtection="1">
      <alignment vertical="top" wrapText="1"/>
      <protection locked="0"/>
    </xf>
    <xf numFmtId="0" fontId="12" fillId="0" borderId="7" xfId="0" applyFont="1" applyBorder="1" applyAlignment="1" applyProtection="1">
      <alignment vertical="top" wrapText="1"/>
      <protection locked="0"/>
    </xf>
    <xf numFmtId="0" fontId="4" fillId="0" borderId="6" xfId="0" applyFont="1" applyBorder="1" applyAlignment="1" applyProtection="1">
      <alignment horizontal="center" vertical="top" wrapText="1"/>
    </xf>
    <xf numFmtId="0" fontId="4" fillId="0" borderId="1"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13" xfId="0" applyFont="1" applyBorder="1" applyAlignment="1" applyProtection="1">
      <alignment horizontal="center" vertical="center"/>
    </xf>
  </cellXfs>
  <cellStyles count="17">
    <cellStyle name="Buena" xfId="1" builtinId="26"/>
    <cellStyle name="Hipervínculo" xfId="2" builtinId="8"/>
    <cellStyle name="Millares" xfId="4" builtinId="3"/>
    <cellStyle name="Millares [0]" xfId="7" builtinId="6"/>
    <cellStyle name="Millares [0] 2" xfId="12"/>
    <cellStyle name="Millares 2" xfId="11"/>
    <cellStyle name="Millares 2 3" xfId="6"/>
    <cellStyle name="Millares 3" xfId="14"/>
    <cellStyle name="Millares 4" xfId="15"/>
    <cellStyle name="Millares 5" xfId="9"/>
    <cellStyle name="Millares 6" xfId="10"/>
    <cellStyle name="Millares 7" xfId="8"/>
    <cellStyle name="Millares 7 2" xfId="13"/>
    <cellStyle name="Normal" xfId="0" builtinId="0"/>
    <cellStyle name="Normal 2" xfId="5"/>
    <cellStyle name="Porcentaje" xfId="3" builtinId="5"/>
    <cellStyle name="Porcentaje 4" xfId="16"/>
  </cellStyles>
  <dxfs count="13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0000"/>
        </patternFill>
      </fill>
    </dxf>
  </dxfs>
  <tableStyles count="0" defaultTableStyle="TableStyleMedium2" defaultPivotStyle="PivotStyleLight16"/>
  <colors>
    <mruColors>
      <color rgb="FF66FF66"/>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CD48D7A-4B03-4423-8CB5-5C5D79405805}" type="doc">
      <dgm:prSet loTypeId="urn:microsoft.com/office/officeart/2005/8/layout/list1" loCatId="list" qsTypeId="urn:microsoft.com/office/officeart/2005/8/quickstyle/simple1" qsCatId="simple" csTypeId="urn:microsoft.com/office/officeart/2005/8/colors/colorful5" csCatId="colorful" phldr="1"/>
      <dgm:spPr/>
      <dgm:t>
        <a:bodyPr/>
        <a:lstStyle/>
        <a:p>
          <a:endParaRPr lang="es-CO"/>
        </a:p>
      </dgm:t>
    </dgm:pt>
    <dgm:pt modelId="{2CB7F8B1-2637-4408-9185-3A95A2E4D4D4}">
      <dgm:prSet phldrT="[Texto]" custT="1"/>
      <dgm:spPr/>
      <dgm:t>
        <a:bodyPr/>
        <a:lstStyle/>
        <a:p>
          <a:r>
            <a:rPr lang="es-CO" sz="900" b="1"/>
            <a:t>1. FASE DE PREPARACION</a:t>
          </a:r>
        </a:p>
      </dgm:t>
    </dgm:pt>
    <dgm:pt modelId="{64144A9E-10F1-4862-BFC7-09D5896ACB2E}" type="parTrans" cxnId="{DF270C1B-8DAC-4DC2-9C2B-404524166343}">
      <dgm:prSet/>
      <dgm:spPr/>
      <dgm:t>
        <a:bodyPr/>
        <a:lstStyle/>
        <a:p>
          <a:endParaRPr lang="es-CO" sz="2000"/>
        </a:p>
      </dgm:t>
    </dgm:pt>
    <dgm:pt modelId="{1E2C00AA-92AD-4DFD-ADBE-9EE00E1BF72B}" type="sibTrans" cxnId="{DF270C1B-8DAC-4DC2-9C2B-404524166343}">
      <dgm:prSet/>
      <dgm:spPr/>
      <dgm:t>
        <a:bodyPr/>
        <a:lstStyle/>
        <a:p>
          <a:endParaRPr lang="es-CO" sz="2000"/>
        </a:p>
      </dgm:t>
    </dgm:pt>
    <dgm:pt modelId="{8069E184-766F-4E8B-A1E8-51EDBCF8B787}">
      <dgm:prSet phldrT="[Texto]" custT="1"/>
      <dgm:spPr/>
      <dgm:t>
        <a:bodyPr/>
        <a:lstStyle/>
        <a:p>
          <a:r>
            <a:rPr lang="es-CO" sz="900" b="1"/>
            <a:t>2. FASE DE APRESTAMIENTO</a:t>
          </a:r>
        </a:p>
      </dgm:t>
    </dgm:pt>
    <dgm:pt modelId="{F64789F9-D1CE-4AFA-889E-41DC5016CFAB}" type="parTrans" cxnId="{A2827875-87B0-4C3D-9E40-622962BC691D}">
      <dgm:prSet/>
      <dgm:spPr/>
      <dgm:t>
        <a:bodyPr/>
        <a:lstStyle/>
        <a:p>
          <a:endParaRPr lang="es-CO" sz="2000"/>
        </a:p>
      </dgm:t>
    </dgm:pt>
    <dgm:pt modelId="{93F1D987-E557-4E03-8C29-D08B5E8AAD1B}" type="sibTrans" cxnId="{A2827875-87B0-4C3D-9E40-622962BC691D}">
      <dgm:prSet/>
      <dgm:spPr/>
      <dgm:t>
        <a:bodyPr/>
        <a:lstStyle/>
        <a:p>
          <a:endParaRPr lang="es-CO" sz="2000"/>
        </a:p>
      </dgm:t>
    </dgm:pt>
    <dgm:pt modelId="{717ECC8B-6813-4A27-9DC1-A0349E570257}">
      <dgm:prSet phldrT="[Texto]" custT="1"/>
      <dgm:spPr/>
      <dgm:t>
        <a:bodyPr/>
        <a:lstStyle/>
        <a:p>
          <a:r>
            <a:rPr lang="es-CO" sz="900" b="1"/>
            <a:t>3. FASE  LOGISTICA Y OPERATIVA</a:t>
          </a:r>
        </a:p>
      </dgm:t>
    </dgm:pt>
    <dgm:pt modelId="{D945DCAA-29DE-415E-9EC0-2EA9CDBA637F}" type="parTrans" cxnId="{48FD79B7-0A80-4168-B74D-E45585C648D8}">
      <dgm:prSet/>
      <dgm:spPr/>
      <dgm:t>
        <a:bodyPr/>
        <a:lstStyle/>
        <a:p>
          <a:endParaRPr lang="es-CO" sz="2000"/>
        </a:p>
      </dgm:t>
    </dgm:pt>
    <dgm:pt modelId="{60E19195-CF68-47DE-9785-66C048977208}" type="sibTrans" cxnId="{48FD79B7-0A80-4168-B74D-E45585C648D8}">
      <dgm:prSet/>
      <dgm:spPr/>
      <dgm:t>
        <a:bodyPr/>
        <a:lstStyle/>
        <a:p>
          <a:endParaRPr lang="es-CO" sz="2000"/>
        </a:p>
      </dgm:t>
    </dgm:pt>
    <dgm:pt modelId="{D49A736D-D090-4C3F-B7C8-90E12189F4E6}">
      <dgm:prSet custT="1"/>
      <dgm:spPr/>
      <dgm:t>
        <a:bodyPr/>
        <a:lstStyle/>
        <a:p>
          <a:r>
            <a:rPr lang="es-CO" sz="900"/>
            <a:t>Definición de la unidad objeto de ordenación forestal</a:t>
          </a:r>
        </a:p>
      </dgm:t>
    </dgm:pt>
    <dgm:pt modelId="{6CB8211D-3027-42B8-8E1D-7F7CC0C2C2AF}" type="parTrans" cxnId="{6E1DD283-6A02-4C7B-967E-43E4F2241590}">
      <dgm:prSet/>
      <dgm:spPr/>
      <dgm:t>
        <a:bodyPr/>
        <a:lstStyle/>
        <a:p>
          <a:endParaRPr lang="es-CO" sz="2000"/>
        </a:p>
      </dgm:t>
    </dgm:pt>
    <dgm:pt modelId="{085597EB-8A00-4F32-B9FE-6AE8F6AD66DB}" type="sibTrans" cxnId="{6E1DD283-6A02-4C7B-967E-43E4F2241590}">
      <dgm:prSet/>
      <dgm:spPr/>
      <dgm:t>
        <a:bodyPr/>
        <a:lstStyle/>
        <a:p>
          <a:endParaRPr lang="es-CO" sz="2000"/>
        </a:p>
      </dgm:t>
    </dgm:pt>
    <dgm:pt modelId="{789B5BC8-288B-4DDA-AB25-039F66BEA3B1}">
      <dgm:prSet custT="1"/>
      <dgm:spPr/>
      <dgm:t>
        <a:bodyPr/>
        <a:lstStyle/>
        <a:p>
          <a:r>
            <a:rPr lang="es-CO" sz="900"/>
            <a:t>Asignación de recursos</a:t>
          </a:r>
        </a:p>
      </dgm:t>
    </dgm:pt>
    <dgm:pt modelId="{20DF2F84-B159-462C-A073-B863B19CCFA9}" type="parTrans" cxnId="{A8694B9B-DC05-4BB0-A409-CBB61FB7F639}">
      <dgm:prSet/>
      <dgm:spPr/>
      <dgm:t>
        <a:bodyPr/>
        <a:lstStyle/>
        <a:p>
          <a:endParaRPr lang="es-CO" sz="2000"/>
        </a:p>
      </dgm:t>
    </dgm:pt>
    <dgm:pt modelId="{F75FF99A-F150-48D0-B60B-5CB30D5A0E5A}" type="sibTrans" cxnId="{A8694B9B-DC05-4BB0-A409-CBB61FB7F639}">
      <dgm:prSet/>
      <dgm:spPr/>
      <dgm:t>
        <a:bodyPr/>
        <a:lstStyle/>
        <a:p>
          <a:endParaRPr lang="es-CO" sz="2000"/>
        </a:p>
      </dgm:t>
    </dgm:pt>
    <dgm:pt modelId="{98B28FD7-1DA8-4B1D-A743-BD64C0AAE85A}">
      <dgm:prSet custT="1"/>
      <dgm:spPr/>
      <dgm:t>
        <a:bodyPr/>
        <a:lstStyle/>
        <a:p>
          <a:r>
            <a:rPr lang="es-CO" sz="900"/>
            <a:t>Inicio del proceso pre y contractual</a:t>
          </a:r>
        </a:p>
      </dgm:t>
    </dgm:pt>
    <dgm:pt modelId="{6A5ADD14-5B36-4C8F-9B65-6460DDCE482E}" type="parTrans" cxnId="{C57E6554-2260-4CA8-9E7D-8591D135E53F}">
      <dgm:prSet/>
      <dgm:spPr/>
      <dgm:t>
        <a:bodyPr/>
        <a:lstStyle/>
        <a:p>
          <a:endParaRPr lang="es-CO" sz="2000"/>
        </a:p>
      </dgm:t>
    </dgm:pt>
    <dgm:pt modelId="{55643889-0069-4635-8EFF-361433B6492D}" type="sibTrans" cxnId="{C57E6554-2260-4CA8-9E7D-8591D135E53F}">
      <dgm:prSet/>
      <dgm:spPr/>
      <dgm:t>
        <a:bodyPr/>
        <a:lstStyle/>
        <a:p>
          <a:endParaRPr lang="es-CO" sz="2000"/>
        </a:p>
      </dgm:t>
    </dgm:pt>
    <dgm:pt modelId="{4E33CAE3-BFA7-460A-ADA1-9740AF500CD1}">
      <dgm:prSet custT="1"/>
      <dgm:spPr/>
      <dgm:t>
        <a:bodyPr/>
        <a:lstStyle/>
        <a:p>
          <a:r>
            <a:rPr lang="es-CO" sz="900"/>
            <a:t>Consulta, validación y digitalización de información secundaria</a:t>
          </a:r>
        </a:p>
      </dgm:t>
    </dgm:pt>
    <dgm:pt modelId="{9DB4B8DC-C792-4F88-B9F0-3F8C466B68ED}" type="parTrans" cxnId="{3BF7423E-3DB0-4A87-A18C-2FC41867B2B4}">
      <dgm:prSet/>
      <dgm:spPr/>
      <dgm:t>
        <a:bodyPr/>
        <a:lstStyle/>
        <a:p>
          <a:endParaRPr lang="es-CO" sz="2000"/>
        </a:p>
      </dgm:t>
    </dgm:pt>
    <dgm:pt modelId="{4C4701A6-649F-4B75-8728-83D55A5A5663}" type="sibTrans" cxnId="{3BF7423E-3DB0-4A87-A18C-2FC41867B2B4}">
      <dgm:prSet/>
      <dgm:spPr/>
      <dgm:t>
        <a:bodyPr/>
        <a:lstStyle/>
        <a:p>
          <a:endParaRPr lang="es-CO" sz="2000"/>
        </a:p>
      </dgm:t>
    </dgm:pt>
    <dgm:pt modelId="{08ED7DEB-8B98-40A9-9699-ACCFB829DBE2}">
      <dgm:prSet custT="1"/>
      <dgm:spPr/>
      <dgm:t>
        <a:bodyPr/>
        <a:lstStyle/>
        <a:p>
          <a:r>
            <a:rPr lang="es-CO" sz="900"/>
            <a:t>Procesamiento e interpretación de imágenes satelitales</a:t>
          </a:r>
        </a:p>
      </dgm:t>
    </dgm:pt>
    <dgm:pt modelId="{C96799B1-BF4C-4F01-9A1B-8BF2A3D32A1B}" type="parTrans" cxnId="{9A2394D6-DEA8-457C-A7F6-0CA60D78D7EA}">
      <dgm:prSet/>
      <dgm:spPr/>
      <dgm:t>
        <a:bodyPr/>
        <a:lstStyle/>
        <a:p>
          <a:endParaRPr lang="es-CO" sz="2000"/>
        </a:p>
      </dgm:t>
    </dgm:pt>
    <dgm:pt modelId="{BC1C2EC9-649F-493C-B095-2F14FEE273F0}" type="sibTrans" cxnId="{9A2394D6-DEA8-457C-A7F6-0CA60D78D7EA}">
      <dgm:prSet/>
      <dgm:spPr/>
      <dgm:t>
        <a:bodyPr/>
        <a:lstStyle/>
        <a:p>
          <a:endParaRPr lang="es-CO" sz="2000"/>
        </a:p>
      </dgm:t>
    </dgm:pt>
    <dgm:pt modelId="{C8F6D009-A118-4555-A677-CBA61BF6F0D5}">
      <dgm:prSet custT="1"/>
      <dgm:spPr/>
      <dgm:t>
        <a:bodyPr/>
        <a:lstStyle/>
        <a:p>
          <a:r>
            <a:rPr lang="es-CO" sz="900"/>
            <a:t>Generación de información cartográfica preliminar</a:t>
          </a:r>
        </a:p>
      </dgm:t>
    </dgm:pt>
    <dgm:pt modelId="{C71E5930-069B-45A4-B7EB-02FF81630C0E}" type="parTrans" cxnId="{47FA276C-8AB9-4C50-93CB-3C240B93E4C4}">
      <dgm:prSet/>
      <dgm:spPr/>
      <dgm:t>
        <a:bodyPr/>
        <a:lstStyle/>
        <a:p>
          <a:endParaRPr lang="es-CO" sz="2000"/>
        </a:p>
      </dgm:t>
    </dgm:pt>
    <dgm:pt modelId="{EC10895F-10B2-42FD-BCC8-4993E1130164}" type="sibTrans" cxnId="{47FA276C-8AB9-4C50-93CB-3C240B93E4C4}">
      <dgm:prSet/>
      <dgm:spPr/>
      <dgm:t>
        <a:bodyPr/>
        <a:lstStyle/>
        <a:p>
          <a:endParaRPr lang="es-CO" sz="2000"/>
        </a:p>
      </dgm:t>
    </dgm:pt>
    <dgm:pt modelId="{FFA71FF0-2ACD-4163-B043-1EB367B6C2B1}">
      <dgm:prSet custT="1"/>
      <dgm:spPr/>
      <dgm:t>
        <a:bodyPr/>
        <a:lstStyle/>
        <a:p>
          <a:r>
            <a:rPr lang="es-CO" sz="900"/>
            <a:t>Definición de metodología para levantamiento de información primaria</a:t>
          </a:r>
        </a:p>
      </dgm:t>
    </dgm:pt>
    <dgm:pt modelId="{201802FC-6167-42F1-933E-394845600453}" type="parTrans" cxnId="{478F5893-B289-4B36-A04A-A02DEA40ACC3}">
      <dgm:prSet/>
      <dgm:spPr/>
      <dgm:t>
        <a:bodyPr/>
        <a:lstStyle/>
        <a:p>
          <a:endParaRPr lang="es-CO" sz="2000"/>
        </a:p>
      </dgm:t>
    </dgm:pt>
    <dgm:pt modelId="{B39A6FB6-B160-47AD-A274-EF0DD243C32D}" type="sibTrans" cxnId="{478F5893-B289-4B36-A04A-A02DEA40ACC3}">
      <dgm:prSet/>
      <dgm:spPr/>
      <dgm:t>
        <a:bodyPr/>
        <a:lstStyle/>
        <a:p>
          <a:endParaRPr lang="es-CO" sz="2000"/>
        </a:p>
      </dgm:t>
    </dgm:pt>
    <dgm:pt modelId="{90932CD4-98AF-4D20-B3A5-3F4217DAB33C}">
      <dgm:prSet custT="1"/>
      <dgm:spPr/>
      <dgm:t>
        <a:bodyPr/>
        <a:lstStyle/>
        <a:p>
          <a:r>
            <a:rPr lang="es-CO" sz="900"/>
            <a:t>Socialización y acuerdos con actores regionales y locales</a:t>
          </a:r>
        </a:p>
      </dgm:t>
    </dgm:pt>
    <dgm:pt modelId="{D4A14047-4231-4EAE-82B4-884A078437F6}" type="parTrans" cxnId="{86FF9304-A88E-4E74-AECB-FD793CD64EBE}">
      <dgm:prSet/>
      <dgm:spPr/>
      <dgm:t>
        <a:bodyPr/>
        <a:lstStyle/>
        <a:p>
          <a:endParaRPr lang="es-CO" sz="2000"/>
        </a:p>
      </dgm:t>
    </dgm:pt>
    <dgm:pt modelId="{678DBBEA-15F8-4CEC-BE62-3B0B23BED2F8}" type="sibTrans" cxnId="{86FF9304-A88E-4E74-AECB-FD793CD64EBE}">
      <dgm:prSet/>
      <dgm:spPr/>
      <dgm:t>
        <a:bodyPr/>
        <a:lstStyle/>
        <a:p>
          <a:endParaRPr lang="es-CO" sz="2000"/>
        </a:p>
      </dgm:t>
    </dgm:pt>
    <dgm:pt modelId="{D67F9A5A-5E88-44A1-939C-135CE3AF4041}">
      <dgm:prSet phldrT="[Texto]" custT="1"/>
      <dgm:spPr/>
      <dgm:t>
        <a:bodyPr/>
        <a:lstStyle/>
        <a:p>
          <a:r>
            <a:rPr lang="es-CO" sz="900" b="1"/>
            <a:t>4. FASE DE OFICINA</a:t>
          </a:r>
        </a:p>
      </dgm:t>
    </dgm:pt>
    <dgm:pt modelId="{147BBB2B-EBFD-43A6-B289-2DA32B306280}" type="parTrans" cxnId="{E56EA914-32FC-4F01-AE21-F02AF3BAD451}">
      <dgm:prSet/>
      <dgm:spPr/>
      <dgm:t>
        <a:bodyPr/>
        <a:lstStyle/>
        <a:p>
          <a:endParaRPr lang="es-CO" sz="2000"/>
        </a:p>
      </dgm:t>
    </dgm:pt>
    <dgm:pt modelId="{5865B6AA-9A9D-46ED-B85D-61C566F91B2B}" type="sibTrans" cxnId="{E56EA914-32FC-4F01-AE21-F02AF3BAD451}">
      <dgm:prSet/>
      <dgm:spPr/>
      <dgm:t>
        <a:bodyPr/>
        <a:lstStyle/>
        <a:p>
          <a:endParaRPr lang="es-CO" sz="2000"/>
        </a:p>
      </dgm:t>
    </dgm:pt>
    <dgm:pt modelId="{CF379588-8D99-446E-9DA3-7D31B1AC5467}">
      <dgm:prSet custT="1"/>
      <dgm:spPr/>
      <dgm:t>
        <a:bodyPr/>
        <a:lstStyle/>
        <a:p>
          <a:r>
            <a:rPr lang="es-CO" sz="900"/>
            <a:t>Procesamiento y análisis de información primaria</a:t>
          </a:r>
        </a:p>
      </dgm:t>
    </dgm:pt>
    <dgm:pt modelId="{C53496FF-16AA-4B86-9A97-C210D3425615}" type="parTrans" cxnId="{64B9461D-EAC6-4AD6-8946-7E802054283C}">
      <dgm:prSet/>
      <dgm:spPr/>
      <dgm:t>
        <a:bodyPr/>
        <a:lstStyle/>
        <a:p>
          <a:endParaRPr lang="es-CO" sz="2000"/>
        </a:p>
      </dgm:t>
    </dgm:pt>
    <dgm:pt modelId="{FA04A515-77A5-47E1-9A21-427002F75BBD}" type="sibTrans" cxnId="{64B9461D-EAC6-4AD6-8946-7E802054283C}">
      <dgm:prSet/>
      <dgm:spPr/>
      <dgm:t>
        <a:bodyPr/>
        <a:lstStyle/>
        <a:p>
          <a:endParaRPr lang="es-CO" sz="2000"/>
        </a:p>
      </dgm:t>
    </dgm:pt>
    <dgm:pt modelId="{F2356AF9-BEEF-4B44-8D11-6960D17AF916}">
      <dgm:prSet custT="1"/>
      <dgm:spPr/>
      <dgm:t>
        <a:bodyPr/>
        <a:lstStyle/>
        <a:p>
          <a:r>
            <a:rPr lang="es-CO" sz="900"/>
            <a:t>Propuesta zonificación inicial de la UOF</a:t>
          </a:r>
        </a:p>
      </dgm:t>
    </dgm:pt>
    <dgm:pt modelId="{30965C44-C041-42DC-BEED-B4376C8E6B72}" type="parTrans" cxnId="{952D29FA-01DB-4FF4-B950-87A63CC80292}">
      <dgm:prSet/>
      <dgm:spPr/>
      <dgm:t>
        <a:bodyPr/>
        <a:lstStyle/>
        <a:p>
          <a:endParaRPr lang="es-CO" sz="2000"/>
        </a:p>
      </dgm:t>
    </dgm:pt>
    <dgm:pt modelId="{B601354C-9FC2-4283-877B-28B5BED5CBBC}" type="sibTrans" cxnId="{952D29FA-01DB-4FF4-B950-87A63CC80292}">
      <dgm:prSet/>
      <dgm:spPr/>
      <dgm:t>
        <a:bodyPr/>
        <a:lstStyle/>
        <a:p>
          <a:endParaRPr lang="es-CO" sz="2000"/>
        </a:p>
      </dgm:t>
    </dgm:pt>
    <dgm:pt modelId="{51776FAA-A67F-43C9-93A9-09460B1195D0}">
      <dgm:prSet custT="1"/>
      <dgm:spPr/>
      <dgm:t>
        <a:bodyPr/>
        <a:lstStyle/>
        <a:p>
          <a:r>
            <a:rPr lang="es-CO" sz="900"/>
            <a:t>Propuesta de zonificación de las áreas forestales que componen la UOF</a:t>
          </a:r>
        </a:p>
      </dgm:t>
    </dgm:pt>
    <dgm:pt modelId="{F49DC0A9-8665-4ADA-A379-AC107454A3ED}" type="parTrans" cxnId="{72240C85-9D5C-458C-B319-EA4B04B6FA8A}">
      <dgm:prSet/>
      <dgm:spPr/>
      <dgm:t>
        <a:bodyPr/>
        <a:lstStyle/>
        <a:p>
          <a:endParaRPr lang="es-CO" sz="2000"/>
        </a:p>
      </dgm:t>
    </dgm:pt>
    <dgm:pt modelId="{C8B4DFF5-5087-4292-AE4B-32507D166EBF}" type="sibTrans" cxnId="{72240C85-9D5C-458C-B319-EA4B04B6FA8A}">
      <dgm:prSet/>
      <dgm:spPr/>
      <dgm:t>
        <a:bodyPr/>
        <a:lstStyle/>
        <a:p>
          <a:endParaRPr lang="es-CO" sz="2000"/>
        </a:p>
      </dgm:t>
    </dgm:pt>
    <dgm:pt modelId="{CF4F553E-C1BC-4366-8D1F-2538C739F34D}">
      <dgm:prSet phldrT="[Texto]" custT="1"/>
      <dgm:spPr/>
      <dgm:t>
        <a:bodyPr/>
        <a:lstStyle/>
        <a:p>
          <a:r>
            <a:rPr lang="es-CO" sz="900" b="1"/>
            <a:t>5. FASE DE FORMULACION</a:t>
          </a:r>
        </a:p>
      </dgm:t>
    </dgm:pt>
    <dgm:pt modelId="{87729DE7-2820-4664-B237-4A95FE1E2F12}" type="parTrans" cxnId="{E88658A0-3BDE-454E-A794-8505E55DC105}">
      <dgm:prSet/>
      <dgm:spPr/>
      <dgm:t>
        <a:bodyPr/>
        <a:lstStyle/>
        <a:p>
          <a:endParaRPr lang="es-CO" sz="2000"/>
        </a:p>
      </dgm:t>
    </dgm:pt>
    <dgm:pt modelId="{94558B0E-E006-4B59-8C83-CEE5060F8235}" type="sibTrans" cxnId="{E88658A0-3BDE-454E-A794-8505E55DC105}">
      <dgm:prSet/>
      <dgm:spPr/>
      <dgm:t>
        <a:bodyPr/>
        <a:lstStyle/>
        <a:p>
          <a:endParaRPr lang="es-CO" sz="2000"/>
        </a:p>
      </dgm:t>
    </dgm:pt>
    <dgm:pt modelId="{C14DAE80-C9AD-4DF2-AB00-76A03871C660}">
      <dgm:prSet custT="1"/>
      <dgm:spPr/>
      <dgm:t>
        <a:bodyPr/>
        <a:lstStyle/>
        <a:p>
          <a:r>
            <a:rPr lang="es-CO" sz="900"/>
            <a:t>Socialización versión premiminar de los POF</a:t>
          </a:r>
        </a:p>
      </dgm:t>
    </dgm:pt>
    <dgm:pt modelId="{1B35EC25-3A5D-44C3-8EC6-1F67B5E94F65}" type="parTrans" cxnId="{FAE50C2E-D4BD-46F3-ACBD-9DE02637A7D6}">
      <dgm:prSet/>
      <dgm:spPr/>
      <dgm:t>
        <a:bodyPr/>
        <a:lstStyle/>
        <a:p>
          <a:endParaRPr lang="es-CO" sz="2000"/>
        </a:p>
      </dgm:t>
    </dgm:pt>
    <dgm:pt modelId="{EB3C29DE-5BFD-45F2-B15E-ED5B03F68740}" type="sibTrans" cxnId="{FAE50C2E-D4BD-46F3-ACBD-9DE02637A7D6}">
      <dgm:prSet/>
      <dgm:spPr/>
      <dgm:t>
        <a:bodyPr/>
        <a:lstStyle/>
        <a:p>
          <a:endParaRPr lang="es-CO" sz="2000"/>
        </a:p>
      </dgm:t>
    </dgm:pt>
    <dgm:pt modelId="{0E652C00-4F5E-4225-B0DE-1E16E467F052}">
      <dgm:prSet phldrT="[Texto]" custT="1"/>
      <dgm:spPr/>
      <dgm:t>
        <a:bodyPr/>
        <a:lstStyle/>
        <a:p>
          <a:r>
            <a:rPr lang="es-CO" sz="900" b="1"/>
            <a:t>6. FASE DE IMPLEMENTACION</a:t>
          </a:r>
        </a:p>
      </dgm:t>
    </dgm:pt>
    <dgm:pt modelId="{6B4BA892-C7B2-40DA-97EE-3611027033ED}" type="parTrans" cxnId="{ABA36423-4ADF-4BC2-B9D4-4551354C1F10}">
      <dgm:prSet/>
      <dgm:spPr/>
      <dgm:t>
        <a:bodyPr/>
        <a:lstStyle/>
        <a:p>
          <a:endParaRPr lang="es-CO" sz="2000"/>
        </a:p>
      </dgm:t>
    </dgm:pt>
    <dgm:pt modelId="{49049186-C28C-4B3F-A75E-A3310F719D8A}" type="sibTrans" cxnId="{ABA36423-4ADF-4BC2-B9D4-4551354C1F10}">
      <dgm:prSet/>
      <dgm:spPr/>
      <dgm:t>
        <a:bodyPr/>
        <a:lstStyle/>
        <a:p>
          <a:endParaRPr lang="es-CO" sz="2000"/>
        </a:p>
      </dgm:t>
    </dgm:pt>
    <dgm:pt modelId="{FDC96EDD-2D2E-424F-9793-6C67FBB810DD}">
      <dgm:prSet custT="1"/>
      <dgm:spPr/>
      <dgm:t>
        <a:bodyPr/>
        <a:lstStyle/>
        <a:p>
          <a:r>
            <a:rPr lang="es-CO" sz="900"/>
            <a:t>Aprobación de los POF por Consejo Directivo de la autoridad ambiental competente</a:t>
          </a:r>
        </a:p>
      </dgm:t>
    </dgm:pt>
    <dgm:pt modelId="{C0F088F2-D816-422B-A598-8465D4C16265}" type="parTrans" cxnId="{A43DF155-EDED-4348-8849-3FB54F8752F4}">
      <dgm:prSet/>
      <dgm:spPr/>
      <dgm:t>
        <a:bodyPr/>
        <a:lstStyle/>
        <a:p>
          <a:endParaRPr lang="es-CO" sz="2000"/>
        </a:p>
      </dgm:t>
    </dgm:pt>
    <dgm:pt modelId="{D85BC74A-2C14-4596-B306-9B50E9FDF986}" type="sibTrans" cxnId="{A43DF155-EDED-4348-8849-3FB54F8752F4}">
      <dgm:prSet/>
      <dgm:spPr/>
      <dgm:t>
        <a:bodyPr/>
        <a:lstStyle/>
        <a:p>
          <a:endParaRPr lang="es-CO" sz="2000"/>
        </a:p>
      </dgm:t>
    </dgm:pt>
    <dgm:pt modelId="{6632AE42-4A3F-47A4-991F-05B67D9E15A4}">
      <dgm:prSet custT="1"/>
      <dgm:spPr/>
      <dgm:t>
        <a:bodyPr/>
        <a:lstStyle/>
        <a:p>
          <a:r>
            <a:rPr lang="es-CO" sz="900"/>
            <a:t>Incorporación de los POF en el POA de la autoridad ambiental competente</a:t>
          </a:r>
        </a:p>
      </dgm:t>
    </dgm:pt>
    <dgm:pt modelId="{EA24CD28-DA30-489E-812A-8D006AD804E2}" type="parTrans" cxnId="{66F80349-2184-4386-B9D3-B0DFF876CB84}">
      <dgm:prSet/>
      <dgm:spPr/>
      <dgm:t>
        <a:bodyPr/>
        <a:lstStyle/>
        <a:p>
          <a:endParaRPr lang="es-CO" sz="2000"/>
        </a:p>
      </dgm:t>
    </dgm:pt>
    <dgm:pt modelId="{413A0DEC-0431-4D0A-9CF6-9F28DD448962}" type="sibTrans" cxnId="{66F80349-2184-4386-B9D3-B0DFF876CB84}">
      <dgm:prSet/>
      <dgm:spPr/>
      <dgm:t>
        <a:bodyPr/>
        <a:lstStyle/>
        <a:p>
          <a:endParaRPr lang="es-CO" sz="2000"/>
        </a:p>
      </dgm:t>
    </dgm:pt>
    <dgm:pt modelId="{E9D3C62B-362B-44C9-A42A-154B9DBAE91C}">
      <dgm:prSet custT="1"/>
      <dgm:spPr/>
      <dgm:t>
        <a:bodyPr/>
        <a:lstStyle/>
        <a:p>
          <a:r>
            <a:rPr lang="es-CO" sz="900"/>
            <a:t>Desarrollo de planes, programas y proyectos de cada POF </a:t>
          </a:r>
        </a:p>
      </dgm:t>
    </dgm:pt>
    <dgm:pt modelId="{C9AEF7BE-B561-478B-BAC4-CA5215113050}" type="parTrans" cxnId="{62C6A6A5-51AF-43F3-B103-5345821FAFEE}">
      <dgm:prSet/>
      <dgm:spPr/>
      <dgm:t>
        <a:bodyPr/>
        <a:lstStyle/>
        <a:p>
          <a:endParaRPr lang="es-CO" sz="2000"/>
        </a:p>
      </dgm:t>
    </dgm:pt>
    <dgm:pt modelId="{FFF495EB-AA84-4FB0-A607-B67EEC28EFF6}" type="sibTrans" cxnId="{62C6A6A5-51AF-43F3-B103-5345821FAFEE}">
      <dgm:prSet/>
      <dgm:spPr/>
      <dgm:t>
        <a:bodyPr/>
        <a:lstStyle/>
        <a:p>
          <a:endParaRPr lang="es-CO" sz="2000"/>
        </a:p>
      </dgm:t>
    </dgm:pt>
    <dgm:pt modelId="{38D6ECF3-9DC0-4FA5-AA85-AE678086D86F}">
      <dgm:prSet phldrT="[Texto]" custT="1"/>
      <dgm:spPr/>
      <dgm:t>
        <a:bodyPr/>
        <a:lstStyle/>
        <a:p>
          <a:r>
            <a:rPr lang="es-CO" sz="900" b="1"/>
            <a:t>7. FASE DE SEGUIMIENTO Y ACTUALIZACION</a:t>
          </a:r>
        </a:p>
      </dgm:t>
    </dgm:pt>
    <dgm:pt modelId="{CA07B11D-A281-4474-956D-CE017D55096D}" type="parTrans" cxnId="{228A001C-DFEF-4BA8-8945-6B052FD3DB06}">
      <dgm:prSet/>
      <dgm:spPr/>
      <dgm:t>
        <a:bodyPr/>
        <a:lstStyle/>
        <a:p>
          <a:endParaRPr lang="es-CO" sz="2000"/>
        </a:p>
      </dgm:t>
    </dgm:pt>
    <dgm:pt modelId="{23F1DCF5-3AF5-46F5-8EBA-1B227FFDA68A}" type="sibTrans" cxnId="{228A001C-DFEF-4BA8-8945-6B052FD3DB06}">
      <dgm:prSet/>
      <dgm:spPr/>
      <dgm:t>
        <a:bodyPr/>
        <a:lstStyle/>
        <a:p>
          <a:endParaRPr lang="es-CO" sz="2000"/>
        </a:p>
      </dgm:t>
    </dgm:pt>
    <dgm:pt modelId="{7AD3D970-693A-46CB-93F2-8719BB4A2138}">
      <dgm:prSet custT="1"/>
      <dgm:spPr/>
      <dgm:t>
        <a:bodyPr/>
        <a:lstStyle/>
        <a:p>
          <a:r>
            <a:rPr lang="es-CO" sz="900"/>
            <a:t>Seguimiento a los POF</a:t>
          </a:r>
        </a:p>
      </dgm:t>
    </dgm:pt>
    <dgm:pt modelId="{76659B4B-2119-4F3E-A632-F083A9E2AF61}" type="parTrans" cxnId="{84B27017-A550-4955-B34A-A6F39E2DEC14}">
      <dgm:prSet/>
      <dgm:spPr/>
      <dgm:t>
        <a:bodyPr/>
        <a:lstStyle/>
        <a:p>
          <a:endParaRPr lang="es-CO" sz="2000"/>
        </a:p>
      </dgm:t>
    </dgm:pt>
    <dgm:pt modelId="{004D6EF7-97F6-4EB3-9B3E-229E15C08DFD}" type="sibTrans" cxnId="{84B27017-A550-4955-B34A-A6F39E2DEC14}">
      <dgm:prSet/>
      <dgm:spPr/>
      <dgm:t>
        <a:bodyPr/>
        <a:lstStyle/>
        <a:p>
          <a:endParaRPr lang="es-CO" sz="2000"/>
        </a:p>
      </dgm:t>
    </dgm:pt>
    <dgm:pt modelId="{92E8A65F-F99F-488E-AF0A-565C72278797}">
      <dgm:prSet custT="1"/>
      <dgm:spPr/>
      <dgm:t>
        <a:bodyPr/>
        <a:lstStyle/>
        <a:p>
          <a:r>
            <a:rPr lang="es-CO" sz="900"/>
            <a:t>Revisión y evaluación de los POF</a:t>
          </a:r>
        </a:p>
      </dgm:t>
    </dgm:pt>
    <dgm:pt modelId="{66E38FC8-C18A-470F-A205-AE2365A9DE78}" type="parTrans" cxnId="{3F409E34-BFAE-45FE-A027-0ABAC99B8A84}">
      <dgm:prSet/>
      <dgm:spPr/>
      <dgm:t>
        <a:bodyPr/>
        <a:lstStyle/>
        <a:p>
          <a:endParaRPr lang="es-CO" sz="2000"/>
        </a:p>
      </dgm:t>
    </dgm:pt>
    <dgm:pt modelId="{B79C7341-D380-4E6F-A6A3-3F12A56CC081}" type="sibTrans" cxnId="{3F409E34-BFAE-45FE-A027-0ABAC99B8A84}">
      <dgm:prSet/>
      <dgm:spPr/>
      <dgm:t>
        <a:bodyPr/>
        <a:lstStyle/>
        <a:p>
          <a:endParaRPr lang="es-CO" sz="2000"/>
        </a:p>
      </dgm:t>
    </dgm:pt>
    <dgm:pt modelId="{260FD557-A6C6-4FE3-8993-4A56E5810063}">
      <dgm:prSet custT="1"/>
      <dgm:spPr/>
      <dgm:t>
        <a:bodyPr/>
        <a:lstStyle/>
        <a:p>
          <a:r>
            <a:rPr lang="es-CO" sz="900"/>
            <a:t>Conformación del equipo de trabajo  </a:t>
          </a:r>
        </a:p>
      </dgm:t>
    </dgm:pt>
    <dgm:pt modelId="{99DC8CBA-2F58-4241-815F-B0348FB0A095}" type="parTrans" cxnId="{AE5988E1-7C16-4B0A-ABF6-7C82ABA26687}">
      <dgm:prSet/>
      <dgm:spPr/>
      <dgm:t>
        <a:bodyPr/>
        <a:lstStyle/>
        <a:p>
          <a:endParaRPr lang="es-CO"/>
        </a:p>
      </dgm:t>
    </dgm:pt>
    <dgm:pt modelId="{F96C925A-00E1-4DCD-9FAA-8558FB848EF6}" type="sibTrans" cxnId="{AE5988E1-7C16-4B0A-ABF6-7C82ABA26687}">
      <dgm:prSet/>
      <dgm:spPr/>
      <dgm:t>
        <a:bodyPr/>
        <a:lstStyle/>
        <a:p>
          <a:endParaRPr lang="es-CO"/>
        </a:p>
      </dgm:t>
    </dgm:pt>
    <dgm:pt modelId="{4A7800C9-7D3D-4FD3-A0C8-055EA574631C}">
      <dgm:prSet custT="1"/>
      <dgm:spPr/>
      <dgm:t>
        <a:bodyPr/>
        <a:lstStyle/>
        <a:p>
          <a:r>
            <a:rPr lang="es-CO" sz="900"/>
            <a:t>Chequeo cartografía en campo</a:t>
          </a:r>
        </a:p>
      </dgm:t>
    </dgm:pt>
    <dgm:pt modelId="{E88C88D6-C647-44AC-8F34-1CDDF9D56EAE}" type="parTrans" cxnId="{AF2C1DF1-0917-4A12-AD82-87034F4AA6BD}">
      <dgm:prSet/>
      <dgm:spPr/>
      <dgm:t>
        <a:bodyPr/>
        <a:lstStyle/>
        <a:p>
          <a:endParaRPr lang="es-CO"/>
        </a:p>
      </dgm:t>
    </dgm:pt>
    <dgm:pt modelId="{011E79F5-D3D2-430D-AB83-E364AA563D3C}" type="sibTrans" cxnId="{AF2C1DF1-0917-4A12-AD82-87034F4AA6BD}">
      <dgm:prSet/>
      <dgm:spPr/>
      <dgm:t>
        <a:bodyPr/>
        <a:lstStyle/>
        <a:p>
          <a:endParaRPr lang="es-CO"/>
        </a:p>
      </dgm:t>
    </dgm:pt>
    <dgm:pt modelId="{320F87EC-CED1-4210-8A86-B8F3B4014BD7}">
      <dgm:prSet custT="1"/>
      <dgm:spPr/>
      <dgm:t>
        <a:bodyPr/>
        <a:lstStyle/>
        <a:p>
          <a:r>
            <a:rPr lang="es-CO" sz="900"/>
            <a:t>Desarrollo del premuestreo, ajuste y realización del inventario forestal</a:t>
          </a:r>
        </a:p>
      </dgm:t>
    </dgm:pt>
    <dgm:pt modelId="{3E66B59C-1F4A-4068-B805-1D0FD9DF5EB9}" type="parTrans" cxnId="{B2CEC7D1-0EF3-43E8-A8C4-CA91F9F8B2C6}">
      <dgm:prSet/>
      <dgm:spPr/>
      <dgm:t>
        <a:bodyPr/>
        <a:lstStyle/>
        <a:p>
          <a:endParaRPr lang="es-CO"/>
        </a:p>
      </dgm:t>
    </dgm:pt>
    <dgm:pt modelId="{9C227A2C-DB8C-4F82-9033-31A1665D63A3}" type="sibTrans" cxnId="{B2CEC7D1-0EF3-43E8-A8C4-CA91F9F8B2C6}">
      <dgm:prSet/>
      <dgm:spPr/>
      <dgm:t>
        <a:bodyPr/>
        <a:lstStyle/>
        <a:p>
          <a:endParaRPr lang="es-CO"/>
        </a:p>
      </dgm:t>
    </dgm:pt>
    <dgm:pt modelId="{34106E7C-5D09-4727-92DE-E55E74AC51EE}">
      <dgm:prSet custT="1"/>
      <dgm:spPr/>
      <dgm:t>
        <a:bodyPr/>
        <a:lstStyle/>
        <a:p>
          <a:r>
            <a:rPr lang="es-CO" sz="900"/>
            <a:t>Desarrollo del componente socieconomico</a:t>
          </a:r>
        </a:p>
      </dgm:t>
    </dgm:pt>
    <dgm:pt modelId="{9975E2E8-9436-4F43-A130-25EADB8F15E6}" type="parTrans" cxnId="{6C6EB5FC-FF88-485A-AB17-1DEBD14B1B4D}">
      <dgm:prSet/>
      <dgm:spPr/>
      <dgm:t>
        <a:bodyPr/>
        <a:lstStyle/>
        <a:p>
          <a:endParaRPr lang="es-CO"/>
        </a:p>
      </dgm:t>
    </dgm:pt>
    <dgm:pt modelId="{55FD3231-A594-44A3-9758-E80BFF642EBF}" type="sibTrans" cxnId="{6C6EB5FC-FF88-485A-AB17-1DEBD14B1B4D}">
      <dgm:prSet/>
      <dgm:spPr/>
      <dgm:t>
        <a:bodyPr/>
        <a:lstStyle/>
        <a:p>
          <a:endParaRPr lang="es-CO"/>
        </a:p>
      </dgm:t>
    </dgm:pt>
    <dgm:pt modelId="{275C1FC4-3E17-4EB7-B629-3B18A2C22A68}">
      <dgm:prSet custT="1"/>
      <dgm:spPr/>
      <dgm:t>
        <a:bodyPr/>
        <a:lstStyle/>
        <a:p>
          <a:r>
            <a:rPr lang="es-CO" sz="900"/>
            <a:t>Desarrollo del componente suelos</a:t>
          </a:r>
        </a:p>
      </dgm:t>
    </dgm:pt>
    <dgm:pt modelId="{47FF5181-689E-402C-BA5E-A7F036D82964}" type="parTrans" cxnId="{387F9B62-BA72-46DA-93B7-D805807BFC03}">
      <dgm:prSet/>
      <dgm:spPr/>
      <dgm:t>
        <a:bodyPr/>
        <a:lstStyle/>
        <a:p>
          <a:endParaRPr lang="es-CO"/>
        </a:p>
      </dgm:t>
    </dgm:pt>
    <dgm:pt modelId="{BD9B50B6-A249-4B4C-A504-6B8A26A3E4B7}" type="sibTrans" cxnId="{387F9B62-BA72-46DA-93B7-D805807BFC03}">
      <dgm:prSet/>
      <dgm:spPr/>
      <dgm:t>
        <a:bodyPr/>
        <a:lstStyle/>
        <a:p>
          <a:endParaRPr lang="es-CO"/>
        </a:p>
      </dgm:t>
    </dgm:pt>
    <dgm:pt modelId="{0C7E1392-1B2E-4473-98A3-7DB95B0F3E41}">
      <dgm:prSet custT="1"/>
      <dgm:spPr/>
      <dgm:t>
        <a:bodyPr/>
        <a:lstStyle/>
        <a:p>
          <a:r>
            <a:rPr lang="es-CO" sz="900"/>
            <a:t>Desarrollo del componente fauna</a:t>
          </a:r>
        </a:p>
      </dgm:t>
    </dgm:pt>
    <dgm:pt modelId="{1BB85BBF-AE3C-4053-94E1-A07AA9D27118}" type="parTrans" cxnId="{21FF54B0-7061-409D-AA77-9C011DC7E50B}">
      <dgm:prSet/>
      <dgm:spPr/>
      <dgm:t>
        <a:bodyPr/>
        <a:lstStyle/>
        <a:p>
          <a:endParaRPr lang="es-CO"/>
        </a:p>
      </dgm:t>
    </dgm:pt>
    <dgm:pt modelId="{170804D9-020B-4492-BDDC-2864E2B9B088}" type="sibTrans" cxnId="{21FF54B0-7061-409D-AA77-9C011DC7E50B}">
      <dgm:prSet/>
      <dgm:spPr/>
      <dgm:t>
        <a:bodyPr/>
        <a:lstStyle/>
        <a:p>
          <a:endParaRPr lang="es-CO"/>
        </a:p>
      </dgm:t>
    </dgm:pt>
    <dgm:pt modelId="{FB36F50F-332B-41E1-B818-61C37228C5CE}">
      <dgm:prSet custT="1"/>
      <dgm:spPr/>
      <dgm:t>
        <a:bodyPr/>
        <a:lstStyle/>
        <a:p>
          <a:r>
            <a:rPr lang="es-CO" sz="900"/>
            <a:t>Armonización de los POF con actores locales y regionales</a:t>
          </a:r>
        </a:p>
      </dgm:t>
    </dgm:pt>
    <dgm:pt modelId="{1B402964-486C-4D88-B25B-BFBD3B7CB725}" type="parTrans" cxnId="{44A4FD8C-B715-4763-9E06-4EBC7F129D51}">
      <dgm:prSet/>
      <dgm:spPr/>
      <dgm:t>
        <a:bodyPr/>
        <a:lstStyle/>
        <a:p>
          <a:endParaRPr lang="es-CO"/>
        </a:p>
      </dgm:t>
    </dgm:pt>
    <dgm:pt modelId="{2F60FF59-EE81-4035-BCD0-A1A526D6233D}" type="sibTrans" cxnId="{44A4FD8C-B715-4763-9E06-4EBC7F129D51}">
      <dgm:prSet/>
      <dgm:spPr/>
      <dgm:t>
        <a:bodyPr/>
        <a:lstStyle/>
        <a:p>
          <a:endParaRPr lang="es-CO"/>
        </a:p>
      </dgm:t>
    </dgm:pt>
    <dgm:pt modelId="{2DDC3C6B-EB89-41BC-9626-2C8602AFD180}">
      <dgm:prSet custT="1"/>
      <dgm:spPr/>
      <dgm:t>
        <a:bodyPr/>
        <a:lstStyle/>
        <a:p>
          <a:r>
            <a:rPr lang="es-CO" sz="900"/>
            <a:t>Edición y ajustes de los POF</a:t>
          </a:r>
        </a:p>
      </dgm:t>
    </dgm:pt>
    <dgm:pt modelId="{8CA01F60-749A-4F13-A5F9-52959A1E5ACD}" type="parTrans" cxnId="{CBF95272-9C66-408A-9CF3-C7F12DD60BBE}">
      <dgm:prSet/>
      <dgm:spPr/>
      <dgm:t>
        <a:bodyPr/>
        <a:lstStyle/>
        <a:p>
          <a:endParaRPr lang="es-CO"/>
        </a:p>
      </dgm:t>
    </dgm:pt>
    <dgm:pt modelId="{4EF9A5D6-D9ED-4637-A11E-A0AF0603FCE7}" type="sibTrans" cxnId="{CBF95272-9C66-408A-9CF3-C7F12DD60BBE}">
      <dgm:prSet/>
      <dgm:spPr/>
      <dgm:t>
        <a:bodyPr/>
        <a:lstStyle/>
        <a:p>
          <a:endParaRPr lang="es-CO"/>
        </a:p>
      </dgm:t>
    </dgm:pt>
    <dgm:pt modelId="{29647C36-AD56-480A-B274-AFD85B8257AC}">
      <dgm:prSet custT="1"/>
      <dgm:spPr/>
      <dgm:t>
        <a:bodyPr/>
        <a:lstStyle/>
        <a:p>
          <a:r>
            <a:rPr lang="es-CO" sz="900"/>
            <a:t>Actualización de los POF  </a:t>
          </a:r>
        </a:p>
      </dgm:t>
    </dgm:pt>
    <dgm:pt modelId="{8B89DDF0-7CED-46E8-8F61-0B17466698FF}" type="sibTrans" cxnId="{F617155A-07A4-40C6-B9E5-6E820D5C2875}">
      <dgm:prSet/>
      <dgm:spPr/>
      <dgm:t>
        <a:bodyPr/>
        <a:lstStyle/>
        <a:p>
          <a:endParaRPr lang="es-CO" sz="2000"/>
        </a:p>
      </dgm:t>
    </dgm:pt>
    <dgm:pt modelId="{4CAE2BE9-B466-4310-88AB-C78BF23B7371}" type="parTrans" cxnId="{F617155A-07A4-40C6-B9E5-6E820D5C2875}">
      <dgm:prSet/>
      <dgm:spPr/>
      <dgm:t>
        <a:bodyPr/>
        <a:lstStyle/>
        <a:p>
          <a:endParaRPr lang="es-CO" sz="2000"/>
        </a:p>
      </dgm:t>
    </dgm:pt>
    <dgm:pt modelId="{477C0414-2F64-47A3-9675-FE2E4F8C4A83}">
      <dgm:prSet custT="1"/>
      <dgm:spPr/>
      <dgm:t>
        <a:bodyPr/>
        <a:lstStyle/>
        <a:p>
          <a:r>
            <a:rPr lang="es-CO" sz="900"/>
            <a:t> Formulación del POF para cada área forestal de la UOF</a:t>
          </a:r>
        </a:p>
      </dgm:t>
    </dgm:pt>
    <dgm:pt modelId="{211F0972-F335-42CF-8898-D6AD2F24BDF4}" type="parTrans" cxnId="{3673614D-FB3D-4D84-B4D5-C1C1FEB93DC6}">
      <dgm:prSet/>
      <dgm:spPr/>
      <dgm:t>
        <a:bodyPr/>
        <a:lstStyle/>
        <a:p>
          <a:endParaRPr lang="es-CO"/>
        </a:p>
      </dgm:t>
    </dgm:pt>
    <dgm:pt modelId="{8249E61B-7B06-45EC-87B1-4624BFB202FC}" type="sibTrans" cxnId="{3673614D-FB3D-4D84-B4D5-C1C1FEB93DC6}">
      <dgm:prSet/>
      <dgm:spPr/>
      <dgm:t>
        <a:bodyPr/>
        <a:lstStyle/>
        <a:p>
          <a:endParaRPr lang="es-CO"/>
        </a:p>
      </dgm:t>
    </dgm:pt>
    <dgm:pt modelId="{1DEF4F99-0D10-4E54-A0BF-F9524F830250}" type="pres">
      <dgm:prSet presAssocID="{DCD48D7A-4B03-4423-8CB5-5C5D79405805}" presName="linear" presStyleCnt="0">
        <dgm:presLayoutVars>
          <dgm:dir/>
          <dgm:animLvl val="lvl"/>
          <dgm:resizeHandles val="exact"/>
        </dgm:presLayoutVars>
      </dgm:prSet>
      <dgm:spPr/>
      <dgm:t>
        <a:bodyPr/>
        <a:lstStyle/>
        <a:p>
          <a:endParaRPr lang="es-CO"/>
        </a:p>
      </dgm:t>
    </dgm:pt>
    <dgm:pt modelId="{2FA5CF8F-DEE2-445C-8A9F-A5B19AA1EC66}" type="pres">
      <dgm:prSet presAssocID="{2CB7F8B1-2637-4408-9185-3A95A2E4D4D4}" presName="parentLin" presStyleCnt="0"/>
      <dgm:spPr/>
    </dgm:pt>
    <dgm:pt modelId="{545F5493-E5D3-45CD-9407-AD3146FF5B66}" type="pres">
      <dgm:prSet presAssocID="{2CB7F8B1-2637-4408-9185-3A95A2E4D4D4}" presName="parentLeftMargin" presStyleLbl="node1" presStyleIdx="0" presStyleCnt="7"/>
      <dgm:spPr/>
      <dgm:t>
        <a:bodyPr/>
        <a:lstStyle/>
        <a:p>
          <a:endParaRPr lang="es-CO"/>
        </a:p>
      </dgm:t>
    </dgm:pt>
    <dgm:pt modelId="{E6E34545-7A70-45F5-AF30-5300FEAF0CB4}" type="pres">
      <dgm:prSet presAssocID="{2CB7F8B1-2637-4408-9185-3A95A2E4D4D4}" presName="parentText" presStyleLbl="node1" presStyleIdx="0" presStyleCnt="7">
        <dgm:presLayoutVars>
          <dgm:chMax val="0"/>
          <dgm:bulletEnabled val="1"/>
        </dgm:presLayoutVars>
      </dgm:prSet>
      <dgm:spPr/>
      <dgm:t>
        <a:bodyPr/>
        <a:lstStyle/>
        <a:p>
          <a:endParaRPr lang="es-CO"/>
        </a:p>
      </dgm:t>
    </dgm:pt>
    <dgm:pt modelId="{EF9B6E2C-EF0B-4D48-9074-55D69A90DE21}" type="pres">
      <dgm:prSet presAssocID="{2CB7F8B1-2637-4408-9185-3A95A2E4D4D4}" presName="negativeSpace" presStyleCnt="0"/>
      <dgm:spPr/>
    </dgm:pt>
    <dgm:pt modelId="{35D5CD7D-3A20-4EB8-B442-65E54571D39E}" type="pres">
      <dgm:prSet presAssocID="{2CB7F8B1-2637-4408-9185-3A95A2E4D4D4}" presName="childText" presStyleLbl="conFgAcc1" presStyleIdx="0" presStyleCnt="7" custLinFactNeighborX="210" custLinFactNeighborY="66562">
        <dgm:presLayoutVars>
          <dgm:bulletEnabled val="1"/>
        </dgm:presLayoutVars>
      </dgm:prSet>
      <dgm:spPr/>
      <dgm:t>
        <a:bodyPr/>
        <a:lstStyle/>
        <a:p>
          <a:endParaRPr lang="es-CO"/>
        </a:p>
      </dgm:t>
    </dgm:pt>
    <dgm:pt modelId="{AB83843B-19AA-4C45-ACB9-0772D543D28B}" type="pres">
      <dgm:prSet presAssocID="{1E2C00AA-92AD-4DFD-ADBE-9EE00E1BF72B}" presName="spaceBetweenRectangles" presStyleCnt="0"/>
      <dgm:spPr/>
    </dgm:pt>
    <dgm:pt modelId="{55019F05-739C-499C-85AD-7269005767A1}" type="pres">
      <dgm:prSet presAssocID="{8069E184-766F-4E8B-A1E8-51EDBCF8B787}" presName="parentLin" presStyleCnt="0"/>
      <dgm:spPr/>
    </dgm:pt>
    <dgm:pt modelId="{8FFBFEAB-4C29-43E1-9195-E019257224C0}" type="pres">
      <dgm:prSet presAssocID="{8069E184-766F-4E8B-A1E8-51EDBCF8B787}" presName="parentLeftMargin" presStyleLbl="node1" presStyleIdx="0" presStyleCnt="7"/>
      <dgm:spPr/>
      <dgm:t>
        <a:bodyPr/>
        <a:lstStyle/>
        <a:p>
          <a:endParaRPr lang="es-CO"/>
        </a:p>
      </dgm:t>
    </dgm:pt>
    <dgm:pt modelId="{C4175353-957F-4B0A-882A-9D65932C4C45}" type="pres">
      <dgm:prSet presAssocID="{8069E184-766F-4E8B-A1E8-51EDBCF8B787}" presName="parentText" presStyleLbl="node1" presStyleIdx="1" presStyleCnt="7" custLinFactNeighborX="7859" custLinFactNeighborY="9302">
        <dgm:presLayoutVars>
          <dgm:chMax val="0"/>
          <dgm:bulletEnabled val="1"/>
        </dgm:presLayoutVars>
      </dgm:prSet>
      <dgm:spPr/>
      <dgm:t>
        <a:bodyPr/>
        <a:lstStyle/>
        <a:p>
          <a:endParaRPr lang="es-CO"/>
        </a:p>
      </dgm:t>
    </dgm:pt>
    <dgm:pt modelId="{0862C50F-306A-4E6B-A23B-07B15ECDE9F7}" type="pres">
      <dgm:prSet presAssocID="{8069E184-766F-4E8B-A1E8-51EDBCF8B787}" presName="negativeSpace" presStyleCnt="0"/>
      <dgm:spPr/>
    </dgm:pt>
    <dgm:pt modelId="{BEC4ABD6-0E89-47BE-B95E-5D5D71B73DA1}" type="pres">
      <dgm:prSet presAssocID="{8069E184-766F-4E8B-A1E8-51EDBCF8B787}" presName="childText" presStyleLbl="conFgAcc1" presStyleIdx="1" presStyleCnt="7" custLinFactNeighborY="66562">
        <dgm:presLayoutVars>
          <dgm:bulletEnabled val="1"/>
        </dgm:presLayoutVars>
      </dgm:prSet>
      <dgm:spPr/>
      <dgm:t>
        <a:bodyPr/>
        <a:lstStyle/>
        <a:p>
          <a:endParaRPr lang="es-CO"/>
        </a:p>
      </dgm:t>
    </dgm:pt>
    <dgm:pt modelId="{BEB87FCE-F499-4870-8AB0-98F9F509D50E}" type="pres">
      <dgm:prSet presAssocID="{93F1D987-E557-4E03-8C29-D08B5E8AAD1B}" presName="spaceBetweenRectangles" presStyleCnt="0"/>
      <dgm:spPr/>
    </dgm:pt>
    <dgm:pt modelId="{3AA816E6-3A8D-45C3-B0AF-DCE6C0F7D52F}" type="pres">
      <dgm:prSet presAssocID="{717ECC8B-6813-4A27-9DC1-A0349E570257}" presName="parentLin" presStyleCnt="0"/>
      <dgm:spPr/>
    </dgm:pt>
    <dgm:pt modelId="{9702987D-0E97-487C-8CCC-50D92DF3BD3E}" type="pres">
      <dgm:prSet presAssocID="{717ECC8B-6813-4A27-9DC1-A0349E570257}" presName="parentLeftMargin" presStyleLbl="node1" presStyleIdx="1" presStyleCnt="7"/>
      <dgm:spPr/>
      <dgm:t>
        <a:bodyPr/>
        <a:lstStyle/>
        <a:p>
          <a:endParaRPr lang="es-CO"/>
        </a:p>
      </dgm:t>
    </dgm:pt>
    <dgm:pt modelId="{2F94551E-AD58-4389-A867-ACC7E854241D}" type="pres">
      <dgm:prSet presAssocID="{717ECC8B-6813-4A27-9DC1-A0349E570257}" presName="parentText" presStyleLbl="node1" presStyleIdx="2" presStyleCnt="7" custLinFactNeighborX="-3930" custLinFactNeighborY="9302">
        <dgm:presLayoutVars>
          <dgm:chMax val="0"/>
          <dgm:bulletEnabled val="1"/>
        </dgm:presLayoutVars>
      </dgm:prSet>
      <dgm:spPr/>
      <dgm:t>
        <a:bodyPr/>
        <a:lstStyle/>
        <a:p>
          <a:endParaRPr lang="es-CO"/>
        </a:p>
      </dgm:t>
    </dgm:pt>
    <dgm:pt modelId="{0B0D6F0B-4DEB-4B88-B257-B59830E60C59}" type="pres">
      <dgm:prSet presAssocID="{717ECC8B-6813-4A27-9DC1-A0349E570257}" presName="negativeSpace" presStyleCnt="0"/>
      <dgm:spPr/>
    </dgm:pt>
    <dgm:pt modelId="{3BC1BA34-3099-48F7-ADCC-C59CA8F05523}" type="pres">
      <dgm:prSet presAssocID="{717ECC8B-6813-4A27-9DC1-A0349E570257}" presName="childText" presStyleLbl="conFgAcc1" presStyleIdx="2" presStyleCnt="7" custScaleY="93432" custLinFactNeighborY="66561">
        <dgm:presLayoutVars>
          <dgm:bulletEnabled val="1"/>
        </dgm:presLayoutVars>
      </dgm:prSet>
      <dgm:spPr/>
      <dgm:t>
        <a:bodyPr/>
        <a:lstStyle/>
        <a:p>
          <a:endParaRPr lang="es-CO"/>
        </a:p>
      </dgm:t>
    </dgm:pt>
    <dgm:pt modelId="{ED98C6C5-10F9-43FD-B588-4DD8CA453F1D}" type="pres">
      <dgm:prSet presAssocID="{60E19195-CF68-47DE-9785-66C048977208}" presName="spaceBetweenRectangles" presStyleCnt="0"/>
      <dgm:spPr/>
    </dgm:pt>
    <dgm:pt modelId="{15A1C469-7C3A-4EBC-B23A-4CE4DD373580}" type="pres">
      <dgm:prSet presAssocID="{D67F9A5A-5E88-44A1-939C-135CE3AF4041}" presName="parentLin" presStyleCnt="0"/>
      <dgm:spPr/>
    </dgm:pt>
    <dgm:pt modelId="{3B8B29A2-8F27-4747-815F-4C192BC39EFB}" type="pres">
      <dgm:prSet presAssocID="{D67F9A5A-5E88-44A1-939C-135CE3AF4041}" presName="parentLeftMargin" presStyleLbl="node1" presStyleIdx="2" presStyleCnt="7"/>
      <dgm:spPr/>
      <dgm:t>
        <a:bodyPr/>
        <a:lstStyle/>
        <a:p>
          <a:endParaRPr lang="es-CO"/>
        </a:p>
      </dgm:t>
    </dgm:pt>
    <dgm:pt modelId="{514BAA5A-25A1-407B-9E98-4F585743FC17}" type="pres">
      <dgm:prSet presAssocID="{D67F9A5A-5E88-44A1-939C-135CE3AF4041}" presName="parentText" presStyleLbl="node1" presStyleIdx="3" presStyleCnt="7" custLinFactNeighborY="9302">
        <dgm:presLayoutVars>
          <dgm:chMax val="0"/>
          <dgm:bulletEnabled val="1"/>
        </dgm:presLayoutVars>
      </dgm:prSet>
      <dgm:spPr/>
      <dgm:t>
        <a:bodyPr/>
        <a:lstStyle/>
        <a:p>
          <a:endParaRPr lang="es-CO"/>
        </a:p>
      </dgm:t>
    </dgm:pt>
    <dgm:pt modelId="{584AD0D6-0EBE-40B3-A5EF-BEFBE1FDD233}" type="pres">
      <dgm:prSet presAssocID="{D67F9A5A-5E88-44A1-939C-135CE3AF4041}" presName="negativeSpace" presStyleCnt="0"/>
      <dgm:spPr/>
    </dgm:pt>
    <dgm:pt modelId="{06ACE6F8-0FA9-44AE-BA37-8718AB57D422}" type="pres">
      <dgm:prSet presAssocID="{D67F9A5A-5E88-44A1-939C-135CE3AF4041}" presName="childText" presStyleLbl="conFgAcc1" presStyleIdx="3" presStyleCnt="7" custLinFactY="571" custLinFactNeighborY="100000">
        <dgm:presLayoutVars>
          <dgm:bulletEnabled val="1"/>
        </dgm:presLayoutVars>
      </dgm:prSet>
      <dgm:spPr/>
      <dgm:t>
        <a:bodyPr/>
        <a:lstStyle/>
        <a:p>
          <a:endParaRPr lang="es-CO"/>
        </a:p>
      </dgm:t>
    </dgm:pt>
    <dgm:pt modelId="{728F8364-6B69-4FB1-8CEE-FE0453B48F74}" type="pres">
      <dgm:prSet presAssocID="{5865B6AA-9A9D-46ED-B85D-61C566F91B2B}" presName="spaceBetweenRectangles" presStyleCnt="0"/>
      <dgm:spPr/>
    </dgm:pt>
    <dgm:pt modelId="{2FED5211-A15F-4937-8626-A219A5AF8F6A}" type="pres">
      <dgm:prSet presAssocID="{CF4F553E-C1BC-4366-8D1F-2538C739F34D}" presName="parentLin" presStyleCnt="0"/>
      <dgm:spPr/>
    </dgm:pt>
    <dgm:pt modelId="{96E24B0A-8F37-4257-B7B3-645FB1DA6A85}" type="pres">
      <dgm:prSet presAssocID="{CF4F553E-C1BC-4366-8D1F-2538C739F34D}" presName="parentLeftMargin" presStyleLbl="node1" presStyleIdx="3" presStyleCnt="7"/>
      <dgm:spPr/>
      <dgm:t>
        <a:bodyPr/>
        <a:lstStyle/>
        <a:p>
          <a:endParaRPr lang="es-CO"/>
        </a:p>
      </dgm:t>
    </dgm:pt>
    <dgm:pt modelId="{72C2FA48-4513-4CD5-8267-CAFA222E040F}" type="pres">
      <dgm:prSet presAssocID="{CF4F553E-C1BC-4366-8D1F-2538C739F34D}" presName="parentText" presStyleLbl="node1" presStyleIdx="4" presStyleCnt="7" custLinFactNeighborX="-3930" custLinFactNeighborY="15503">
        <dgm:presLayoutVars>
          <dgm:chMax val="0"/>
          <dgm:bulletEnabled val="1"/>
        </dgm:presLayoutVars>
      </dgm:prSet>
      <dgm:spPr/>
      <dgm:t>
        <a:bodyPr/>
        <a:lstStyle/>
        <a:p>
          <a:endParaRPr lang="es-CO"/>
        </a:p>
      </dgm:t>
    </dgm:pt>
    <dgm:pt modelId="{C5574D53-E5B2-4961-BC19-B9AEEE8D8A74}" type="pres">
      <dgm:prSet presAssocID="{CF4F553E-C1BC-4366-8D1F-2538C739F34D}" presName="negativeSpace" presStyleCnt="0"/>
      <dgm:spPr/>
    </dgm:pt>
    <dgm:pt modelId="{4EFCDA67-9C44-44DD-A910-D775D3C6B542}" type="pres">
      <dgm:prSet presAssocID="{CF4F553E-C1BC-4366-8D1F-2538C739F34D}" presName="childText" presStyleLbl="conFgAcc1" presStyleIdx="4" presStyleCnt="7" custScaleY="87228" custLinFactNeighborY="79873">
        <dgm:presLayoutVars>
          <dgm:bulletEnabled val="1"/>
        </dgm:presLayoutVars>
      </dgm:prSet>
      <dgm:spPr/>
      <dgm:t>
        <a:bodyPr/>
        <a:lstStyle/>
        <a:p>
          <a:endParaRPr lang="es-CO"/>
        </a:p>
      </dgm:t>
    </dgm:pt>
    <dgm:pt modelId="{44903029-1598-44FF-927B-4388D5E8763C}" type="pres">
      <dgm:prSet presAssocID="{94558B0E-E006-4B59-8C83-CEE5060F8235}" presName="spaceBetweenRectangles" presStyleCnt="0"/>
      <dgm:spPr/>
    </dgm:pt>
    <dgm:pt modelId="{86EE8AB6-545B-4020-AEC6-19F34F74D919}" type="pres">
      <dgm:prSet presAssocID="{0E652C00-4F5E-4225-B0DE-1E16E467F052}" presName="parentLin" presStyleCnt="0"/>
      <dgm:spPr/>
    </dgm:pt>
    <dgm:pt modelId="{C7C02459-324F-4CBA-B9A7-D10266029FAC}" type="pres">
      <dgm:prSet presAssocID="{0E652C00-4F5E-4225-B0DE-1E16E467F052}" presName="parentLeftMargin" presStyleLbl="node1" presStyleIdx="4" presStyleCnt="7"/>
      <dgm:spPr/>
      <dgm:t>
        <a:bodyPr/>
        <a:lstStyle/>
        <a:p>
          <a:endParaRPr lang="es-CO"/>
        </a:p>
      </dgm:t>
    </dgm:pt>
    <dgm:pt modelId="{4E9F94DE-8CF1-4FE7-9A6B-53CB416743FC}" type="pres">
      <dgm:prSet presAssocID="{0E652C00-4F5E-4225-B0DE-1E16E467F052}" presName="parentText" presStyleLbl="node1" presStyleIdx="5" presStyleCnt="7" custLinFactNeighborY="12402">
        <dgm:presLayoutVars>
          <dgm:chMax val="0"/>
          <dgm:bulletEnabled val="1"/>
        </dgm:presLayoutVars>
      </dgm:prSet>
      <dgm:spPr/>
      <dgm:t>
        <a:bodyPr/>
        <a:lstStyle/>
        <a:p>
          <a:endParaRPr lang="es-CO"/>
        </a:p>
      </dgm:t>
    </dgm:pt>
    <dgm:pt modelId="{DD8C64AD-F0AB-4DAF-BD3D-6848B3517AE4}" type="pres">
      <dgm:prSet presAssocID="{0E652C00-4F5E-4225-B0DE-1E16E467F052}" presName="negativeSpace" presStyleCnt="0"/>
      <dgm:spPr/>
    </dgm:pt>
    <dgm:pt modelId="{FA8C06B1-BAA1-4827-A601-D14B18466DB6}" type="pres">
      <dgm:prSet presAssocID="{0E652C00-4F5E-4225-B0DE-1E16E467F052}" presName="childText" presStyleLbl="conFgAcc1" presStyleIdx="5" presStyleCnt="7" custLinFactNeighborY="66562">
        <dgm:presLayoutVars>
          <dgm:bulletEnabled val="1"/>
        </dgm:presLayoutVars>
      </dgm:prSet>
      <dgm:spPr/>
      <dgm:t>
        <a:bodyPr/>
        <a:lstStyle/>
        <a:p>
          <a:endParaRPr lang="es-CO"/>
        </a:p>
      </dgm:t>
    </dgm:pt>
    <dgm:pt modelId="{D62CC520-BE4A-45F5-85CF-6F1FF6479E7B}" type="pres">
      <dgm:prSet presAssocID="{49049186-C28C-4B3F-A75E-A3310F719D8A}" presName="spaceBetweenRectangles" presStyleCnt="0"/>
      <dgm:spPr/>
    </dgm:pt>
    <dgm:pt modelId="{0ACFCED0-6DBF-47C9-BEFF-1C22DE7DB9F3}" type="pres">
      <dgm:prSet presAssocID="{38D6ECF3-9DC0-4FA5-AA85-AE678086D86F}" presName="parentLin" presStyleCnt="0"/>
      <dgm:spPr/>
    </dgm:pt>
    <dgm:pt modelId="{A03587EF-2C72-4284-B879-B71BE0640BA4}" type="pres">
      <dgm:prSet presAssocID="{38D6ECF3-9DC0-4FA5-AA85-AE678086D86F}" presName="parentLeftMargin" presStyleLbl="node1" presStyleIdx="5" presStyleCnt="7"/>
      <dgm:spPr/>
      <dgm:t>
        <a:bodyPr/>
        <a:lstStyle/>
        <a:p>
          <a:endParaRPr lang="es-CO"/>
        </a:p>
      </dgm:t>
    </dgm:pt>
    <dgm:pt modelId="{0BB363C2-1000-4D63-89E1-75C121258685}" type="pres">
      <dgm:prSet presAssocID="{38D6ECF3-9DC0-4FA5-AA85-AE678086D86F}" presName="parentText" presStyleLbl="node1" presStyleIdx="6" presStyleCnt="7" custLinFactNeighborX="3930" custLinFactNeighborY="12402">
        <dgm:presLayoutVars>
          <dgm:chMax val="0"/>
          <dgm:bulletEnabled val="1"/>
        </dgm:presLayoutVars>
      </dgm:prSet>
      <dgm:spPr/>
      <dgm:t>
        <a:bodyPr/>
        <a:lstStyle/>
        <a:p>
          <a:endParaRPr lang="es-CO"/>
        </a:p>
      </dgm:t>
    </dgm:pt>
    <dgm:pt modelId="{C9B2B30D-0668-43BB-8909-432202A9EDB4}" type="pres">
      <dgm:prSet presAssocID="{38D6ECF3-9DC0-4FA5-AA85-AE678086D86F}" presName="negativeSpace" presStyleCnt="0"/>
      <dgm:spPr/>
    </dgm:pt>
    <dgm:pt modelId="{77262FC2-D56C-47EC-A6D3-390D5DF0E708}" type="pres">
      <dgm:prSet presAssocID="{38D6ECF3-9DC0-4FA5-AA85-AE678086D86F}" presName="childText" presStyleLbl="conFgAcc1" presStyleIdx="6" presStyleCnt="7" custLinFactNeighborY="19481">
        <dgm:presLayoutVars>
          <dgm:bulletEnabled val="1"/>
        </dgm:presLayoutVars>
      </dgm:prSet>
      <dgm:spPr/>
      <dgm:t>
        <a:bodyPr/>
        <a:lstStyle/>
        <a:p>
          <a:endParaRPr lang="es-CO"/>
        </a:p>
      </dgm:t>
    </dgm:pt>
  </dgm:ptLst>
  <dgm:cxnLst>
    <dgm:cxn modelId="{67B9198E-5C25-4F67-B9CB-41843459D987}" type="presOf" srcId="{C8F6D009-A118-4555-A677-CBA61BF6F0D5}" destId="{BEC4ABD6-0E89-47BE-B95E-5D5D71B73DA1}" srcOrd="0" destOrd="2" presId="urn:microsoft.com/office/officeart/2005/8/layout/list1"/>
    <dgm:cxn modelId="{A43DF155-EDED-4348-8849-3FB54F8752F4}" srcId="{0E652C00-4F5E-4225-B0DE-1E16E467F052}" destId="{FDC96EDD-2D2E-424F-9793-6C67FBB810DD}" srcOrd="0" destOrd="0" parTransId="{C0F088F2-D816-422B-A598-8465D4C16265}" sibTransId="{D85BC74A-2C14-4596-B306-9B50E9FDF986}"/>
    <dgm:cxn modelId="{B2CEC7D1-0EF3-43E8-A8C4-CA91F9F8B2C6}" srcId="{717ECC8B-6813-4A27-9DC1-A0349E570257}" destId="{320F87EC-CED1-4210-8A86-B8F3B4014BD7}" srcOrd="2" destOrd="0" parTransId="{3E66B59C-1F4A-4068-B805-1D0FD9DF5EB9}" sibTransId="{9C227A2C-DB8C-4F82-9033-31A1665D63A3}"/>
    <dgm:cxn modelId="{39949B06-98CA-426A-A4A6-EA0210D2BAFD}" type="presOf" srcId="{DCD48D7A-4B03-4423-8CB5-5C5D79405805}" destId="{1DEF4F99-0D10-4E54-A0BF-F9524F830250}" srcOrd="0" destOrd="0" presId="urn:microsoft.com/office/officeart/2005/8/layout/list1"/>
    <dgm:cxn modelId="{53E3005D-DDEB-4AC2-998E-187B375B14B2}" type="presOf" srcId="{4E33CAE3-BFA7-460A-ADA1-9740AF500CD1}" destId="{BEC4ABD6-0E89-47BE-B95E-5D5D71B73DA1}" srcOrd="0" destOrd="0" presId="urn:microsoft.com/office/officeart/2005/8/layout/list1"/>
    <dgm:cxn modelId="{F5B463A9-1C63-49AF-836D-039CF3C3D222}" type="presOf" srcId="{CF379588-8D99-446E-9DA3-7D31B1AC5467}" destId="{06ACE6F8-0FA9-44AE-BA37-8718AB57D422}" srcOrd="0" destOrd="0" presId="urn:microsoft.com/office/officeart/2005/8/layout/list1"/>
    <dgm:cxn modelId="{3C68E3D5-A553-46EE-8B80-FB51032E4800}" type="presOf" srcId="{2CB7F8B1-2637-4408-9185-3A95A2E4D4D4}" destId="{545F5493-E5D3-45CD-9407-AD3146FF5B66}" srcOrd="0" destOrd="0" presId="urn:microsoft.com/office/officeart/2005/8/layout/list1"/>
    <dgm:cxn modelId="{10D3294F-F4FE-4252-AA72-A2630A60CBB1}" type="presOf" srcId="{CF4F553E-C1BC-4366-8D1F-2538C739F34D}" destId="{72C2FA48-4513-4CD5-8267-CAFA222E040F}" srcOrd="1" destOrd="0" presId="urn:microsoft.com/office/officeart/2005/8/layout/list1"/>
    <dgm:cxn modelId="{6E3F353F-69A6-470A-90DF-68C45401EC8C}" type="presOf" srcId="{CF4F553E-C1BC-4366-8D1F-2538C739F34D}" destId="{96E24B0A-8F37-4257-B7B3-645FB1DA6A85}" srcOrd="0" destOrd="0" presId="urn:microsoft.com/office/officeart/2005/8/layout/list1"/>
    <dgm:cxn modelId="{56BF2655-C497-4B6B-B54F-A5D6AF560C8B}" type="presOf" srcId="{6632AE42-4A3F-47A4-991F-05B67D9E15A4}" destId="{FA8C06B1-BAA1-4827-A601-D14B18466DB6}" srcOrd="0" destOrd="1" presId="urn:microsoft.com/office/officeart/2005/8/layout/list1"/>
    <dgm:cxn modelId="{C0D90BEF-14F4-437B-ACE6-480F7ECC25D2}" type="presOf" srcId="{38D6ECF3-9DC0-4FA5-AA85-AE678086D86F}" destId="{0BB363C2-1000-4D63-89E1-75C121258685}" srcOrd="1" destOrd="0" presId="urn:microsoft.com/office/officeart/2005/8/layout/list1"/>
    <dgm:cxn modelId="{904368FD-DC32-48DB-BD7A-883A171FA293}" type="presOf" srcId="{FFA71FF0-2ACD-4163-B043-1EB367B6C2B1}" destId="{BEC4ABD6-0E89-47BE-B95E-5D5D71B73DA1}" srcOrd="0" destOrd="3" presId="urn:microsoft.com/office/officeart/2005/8/layout/list1"/>
    <dgm:cxn modelId="{DF270C1B-8DAC-4DC2-9C2B-404524166343}" srcId="{DCD48D7A-4B03-4423-8CB5-5C5D79405805}" destId="{2CB7F8B1-2637-4408-9185-3A95A2E4D4D4}" srcOrd="0" destOrd="0" parTransId="{64144A9E-10F1-4862-BFC7-09D5896ACB2E}" sibTransId="{1E2C00AA-92AD-4DFD-ADBE-9EE00E1BF72B}"/>
    <dgm:cxn modelId="{B6A3FAA2-72B7-4EDF-9F2B-07756CCFD145}" type="presOf" srcId="{0C7E1392-1B2E-4473-98A3-7DB95B0F3E41}" destId="{3BC1BA34-3099-48F7-ADCC-C59CA8F05523}" srcOrd="0" destOrd="3" presId="urn:microsoft.com/office/officeart/2005/8/layout/list1"/>
    <dgm:cxn modelId="{6C6EB5FC-FF88-485A-AB17-1DEBD14B1B4D}" srcId="{717ECC8B-6813-4A27-9DC1-A0349E570257}" destId="{34106E7C-5D09-4727-92DE-E55E74AC51EE}" srcOrd="4" destOrd="0" parTransId="{9975E2E8-9436-4F43-A130-25EADB8F15E6}" sibTransId="{55FD3231-A594-44A3-9758-E80BFF642EBF}"/>
    <dgm:cxn modelId="{390B20E6-A9D0-40A0-91E1-C0FE58040D6E}" type="presOf" srcId="{260FD557-A6C6-4FE3-8993-4A56E5810063}" destId="{35D5CD7D-3A20-4EB8-B442-65E54571D39E}" srcOrd="0" destOrd="3" presId="urn:microsoft.com/office/officeart/2005/8/layout/list1"/>
    <dgm:cxn modelId="{B83F70F1-0D48-4D91-8D66-89823BD64B2E}" type="presOf" srcId="{0E652C00-4F5E-4225-B0DE-1E16E467F052}" destId="{C7C02459-324F-4CBA-B9A7-D10266029FAC}" srcOrd="0" destOrd="0" presId="urn:microsoft.com/office/officeart/2005/8/layout/list1"/>
    <dgm:cxn modelId="{A8694B9B-DC05-4BB0-A409-CBB61FB7F639}" srcId="{2CB7F8B1-2637-4408-9185-3A95A2E4D4D4}" destId="{789B5BC8-288B-4DDA-AB25-039F66BEA3B1}" srcOrd="1" destOrd="0" parTransId="{20DF2F84-B159-462C-A073-B863B19CCFA9}" sibTransId="{F75FF99A-F150-48D0-B60B-5CB30D5A0E5A}"/>
    <dgm:cxn modelId="{C7759BAB-9FB4-42A6-99DA-5E5775983911}" type="presOf" srcId="{C14DAE80-C9AD-4DF2-AB00-76A03871C660}" destId="{4EFCDA67-9C44-44DD-A910-D775D3C6B542}" srcOrd="0" destOrd="0" presId="urn:microsoft.com/office/officeart/2005/8/layout/list1"/>
    <dgm:cxn modelId="{AE5988E1-7C16-4B0A-ABF6-7C82ABA26687}" srcId="{2CB7F8B1-2637-4408-9185-3A95A2E4D4D4}" destId="{260FD557-A6C6-4FE3-8993-4A56E5810063}" srcOrd="3" destOrd="0" parTransId="{99DC8CBA-2F58-4241-815F-B0348FB0A095}" sibTransId="{F96C925A-00E1-4DCD-9FAA-8558FB848EF6}"/>
    <dgm:cxn modelId="{A2827875-87B0-4C3D-9E40-622962BC691D}" srcId="{DCD48D7A-4B03-4423-8CB5-5C5D79405805}" destId="{8069E184-766F-4E8B-A1E8-51EDBCF8B787}" srcOrd="1" destOrd="0" parTransId="{F64789F9-D1CE-4AFA-889E-41DC5016CFAB}" sibTransId="{93F1D987-E557-4E03-8C29-D08B5E8AAD1B}"/>
    <dgm:cxn modelId="{72240C85-9D5C-458C-B319-EA4B04B6FA8A}" srcId="{D67F9A5A-5E88-44A1-939C-135CE3AF4041}" destId="{51776FAA-A67F-43C9-93A9-09460B1195D0}" srcOrd="2" destOrd="0" parTransId="{F49DC0A9-8665-4ADA-A379-AC107454A3ED}" sibTransId="{C8B4DFF5-5087-4292-AE4B-32507D166EBF}"/>
    <dgm:cxn modelId="{6E1DD283-6A02-4C7B-967E-43E4F2241590}" srcId="{2CB7F8B1-2637-4408-9185-3A95A2E4D4D4}" destId="{D49A736D-D090-4C3F-B7C8-90E12189F4E6}" srcOrd="0" destOrd="0" parTransId="{6CB8211D-3027-42B8-8E1D-7F7CC0C2C2AF}" sibTransId="{085597EB-8A00-4F32-B9FE-6AE8F6AD66DB}"/>
    <dgm:cxn modelId="{86BCD402-AC25-4EFC-9A1D-FA632AC7B6B7}" type="presOf" srcId="{D67F9A5A-5E88-44A1-939C-135CE3AF4041}" destId="{514BAA5A-25A1-407B-9E98-4F585743FC17}" srcOrd="1" destOrd="0" presId="urn:microsoft.com/office/officeart/2005/8/layout/list1"/>
    <dgm:cxn modelId="{DB12D2DB-01C4-4C72-B613-D8E0FA85016F}" type="presOf" srcId="{D67F9A5A-5E88-44A1-939C-135CE3AF4041}" destId="{3B8B29A2-8F27-4747-815F-4C192BC39EFB}" srcOrd="0" destOrd="0" presId="urn:microsoft.com/office/officeart/2005/8/layout/list1"/>
    <dgm:cxn modelId="{23E9C680-B431-4473-9AF5-E1D6CFC8BC2E}" type="presOf" srcId="{98B28FD7-1DA8-4B1D-A743-BD64C0AAE85A}" destId="{35D5CD7D-3A20-4EB8-B442-65E54571D39E}" srcOrd="0" destOrd="2" presId="urn:microsoft.com/office/officeart/2005/8/layout/list1"/>
    <dgm:cxn modelId="{09C94807-2443-4E06-A6A2-8ACA048AF36F}" type="presOf" srcId="{0E652C00-4F5E-4225-B0DE-1E16E467F052}" destId="{4E9F94DE-8CF1-4FE7-9A6B-53CB416743FC}" srcOrd="1" destOrd="0" presId="urn:microsoft.com/office/officeart/2005/8/layout/list1"/>
    <dgm:cxn modelId="{228A001C-DFEF-4BA8-8945-6B052FD3DB06}" srcId="{DCD48D7A-4B03-4423-8CB5-5C5D79405805}" destId="{38D6ECF3-9DC0-4FA5-AA85-AE678086D86F}" srcOrd="6" destOrd="0" parTransId="{CA07B11D-A281-4474-956D-CE017D55096D}" sibTransId="{23F1DCF5-3AF5-46F5-8EBA-1B227FFDA68A}"/>
    <dgm:cxn modelId="{FAE50C2E-D4BD-46F3-ACBD-9DE02637A7D6}" srcId="{CF4F553E-C1BC-4366-8D1F-2538C739F34D}" destId="{C14DAE80-C9AD-4DF2-AB00-76A03871C660}" srcOrd="0" destOrd="0" parTransId="{1B35EC25-3A5D-44C3-8EC6-1F67B5E94F65}" sibTransId="{EB3C29DE-5BFD-45F2-B15E-ED5B03F68740}"/>
    <dgm:cxn modelId="{49B31584-FEF4-4442-B336-882A9C197EAC}" type="presOf" srcId="{92E8A65F-F99F-488E-AF0A-565C72278797}" destId="{77262FC2-D56C-47EC-A6D3-390D5DF0E708}" srcOrd="0" destOrd="1" presId="urn:microsoft.com/office/officeart/2005/8/layout/list1"/>
    <dgm:cxn modelId="{CBF95272-9C66-408A-9CF3-C7F12DD60BBE}" srcId="{CF4F553E-C1BC-4366-8D1F-2538C739F34D}" destId="{2DDC3C6B-EB89-41BC-9626-2C8602AFD180}" srcOrd="2" destOrd="0" parTransId="{8CA01F60-749A-4F13-A5F9-52959A1E5ACD}" sibTransId="{4EF9A5D6-D9ED-4637-A11E-A0AF0603FCE7}"/>
    <dgm:cxn modelId="{64B9461D-EAC6-4AD6-8946-7E802054283C}" srcId="{D67F9A5A-5E88-44A1-939C-135CE3AF4041}" destId="{CF379588-8D99-446E-9DA3-7D31B1AC5467}" srcOrd="0" destOrd="0" parTransId="{C53496FF-16AA-4B86-9A97-C210D3425615}" sibTransId="{FA04A515-77A5-47E1-9A21-427002F75BBD}"/>
    <dgm:cxn modelId="{A78FA5E5-A2BA-4B5D-B58A-F79B8B58EBA0}" type="presOf" srcId="{2DDC3C6B-EB89-41BC-9626-2C8602AFD180}" destId="{4EFCDA67-9C44-44DD-A910-D775D3C6B542}" srcOrd="0" destOrd="2" presId="urn:microsoft.com/office/officeart/2005/8/layout/list1"/>
    <dgm:cxn modelId="{01DF30FD-85F5-4932-8A85-620FE2B1C5CA}" type="presOf" srcId="{38D6ECF3-9DC0-4FA5-AA85-AE678086D86F}" destId="{A03587EF-2C72-4284-B879-B71BE0640BA4}" srcOrd="0" destOrd="0" presId="urn:microsoft.com/office/officeart/2005/8/layout/list1"/>
    <dgm:cxn modelId="{C57E6554-2260-4CA8-9E7D-8591D135E53F}" srcId="{2CB7F8B1-2637-4408-9185-3A95A2E4D4D4}" destId="{98B28FD7-1DA8-4B1D-A743-BD64C0AAE85A}" srcOrd="2" destOrd="0" parTransId="{6A5ADD14-5B36-4C8F-9B65-6460DDCE482E}" sibTransId="{55643889-0069-4635-8EFF-361433B6492D}"/>
    <dgm:cxn modelId="{62C6A6A5-51AF-43F3-B103-5345821FAFEE}" srcId="{0E652C00-4F5E-4225-B0DE-1E16E467F052}" destId="{E9D3C62B-362B-44C9-A42A-154B9DBAE91C}" srcOrd="2" destOrd="0" parTransId="{C9AEF7BE-B561-478B-BAC4-CA5215113050}" sibTransId="{FFF495EB-AA84-4FB0-A607-B67EEC28EFF6}"/>
    <dgm:cxn modelId="{91767749-E65F-449F-BD07-C9B78444673B}" type="presOf" srcId="{8069E184-766F-4E8B-A1E8-51EDBCF8B787}" destId="{C4175353-957F-4B0A-882A-9D65932C4C45}" srcOrd="1" destOrd="0" presId="urn:microsoft.com/office/officeart/2005/8/layout/list1"/>
    <dgm:cxn modelId="{4C31F452-932E-4B3C-A24D-BB317566F188}" type="presOf" srcId="{08ED7DEB-8B98-40A9-9699-ACCFB829DBE2}" destId="{BEC4ABD6-0E89-47BE-B95E-5D5D71B73DA1}" srcOrd="0" destOrd="1" presId="urn:microsoft.com/office/officeart/2005/8/layout/list1"/>
    <dgm:cxn modelId="{E56EA914-32FC-4F01-AE21-F02AF3BAD451}" srcId="{DCD48D7A-4B03-4423-8CB5-5C5D79405805}" destId="{D67F9A5A-5E88-44A1-939C-135CE3AF4041}" srcOrd="3" destOrd="0" parTransId="{147BBB2B-EBFD-43A6-B289-2DA32B306280}" sibTransId="{5865B6AA-9A9D-46ED-B85D-61C566F91B2B}"/>
    <dgm:cxn modelId="{3673614D-FB3D-4D84-B4D5-C1C1FEB93DC6}" srcId="{D67F9A5A-5E88-44A1-939C-135CE3AF4041}" destId="{477C0414-2F64-47A3-9675-FE2E4F8C4A83}" srcOrd="3" destOrd="0" parTransId="{211F0972-F335-42CF-8898-D6AD2F24BDF4}" sibTransId="{8249E61B-7B06-45EC-87B1-4624BFB202FC}"/>
    <dgm:cxn modelId="{44A4FD8C-B715-4763-9E06-4EBC7F129D51}" srcId="{CF4F553E-C1BC-4366-8D1F-2538C739F34D}" destId="{FB36F50F-332B-41E1-B818-61C37228C5CE}" srcOrd="1" destOrd="0" parTransId="{1B402964-486C-4D88-B25B-BFBD3B7CB725}" sibTransId="{2F60FF59-EE81-4035-BCD0-A1A526D6233D}"/>
    <dgm:cxn modelId="{F617155A-07A4-40C6-B9E5-6E820D5C2875}" srcId="{38D6ECF3-9DC0-4FA5-AA85-AE678086D86F}" destId="{29647C36-AD56-480A-B274-AFD85B8257AC}" srcOrd="2" destOrd="0" parTransId="{4CAE2BE9-B466-4310-88AB-C78BF23B7371}" sibTransId="{8B89DDF0-7CED-46E8-8F61-0B17466698FF}"/>
    <dgm:cxn modelId="{3BF7423E-3DB0-4A87-A18C-2FC41867B2B4}" srcId="{8069E184-766F-4E8B-A1E8-51EDBCF8B787}" destId="{4E33CAE3-BFA7-460A-ADA1-9740AF500CD1}" srcOrd="0" destOrd="0" parTransId="{9DB4B8DC-C792-4F88-B9F0-3F8C466B68ED}" sibTransId="{4C4701A6-649F-4B75-8728-83D55A5A5663}"/>
    <dgm:cxn modelId="{0CAB92AF-DA12-4A69-B592-C211B1603E46}" type="presOf" srcId="{F2356AF9-BEEF-4B44-8D11-6960D17AF916}" destId="{06ACE6F8-0FA9-44AE-BA37-8718AB57D422}" srcOrd="0" destOrd="1" presId="urn:microsoft.com/office/officeart/2005/8/layout/list1"/>
    <dgm:cxn modelId="{9515F576-512B-4C41-9F47-3A4D09823602}" type="presOf" srcId="{FDC96EDD-2D2E-424F-9793-6C67FBB810DD}" destId="{FA8C06B1-BAA1-4827-A601-D14B18466DB6}" srcOrd="0" destOrd="0" presId="urn:microsoft.com/office/officeart/2005/8/layout/list1"/>
    <dgm:cxn modelId="{E7A50992-9030-47C1-8E52-A2B896656A51}" type="presOf" srcId="{34106E7C-5D09-4727-92DE-E55E74AC51EE}" destId="{3BC1BA34-3099-48F7-ADCC-C59CA8F05523}" srcOrd="0" destOrd="4" presId="urn:microsoft.com/office/officeart/2005/8/layout/list1"/>
    <dgm:cxn modelId="{3F409E34-BFAE-45FE-A027-0ABAC99B8A84}" srcId="{38D6ECF3-9DC0-4FA5-AA85-AE678086D86F}" destId="{92E8A65F-F99F-488E-AF0A-565C72278797}" srcOrd="1" destOrd="0" parTransId="{66E38FC8-C18A-470F-A205-AE2365A9DE78}" sibTransId="{B79C7341-D380-4E6F-A6A3-3F12A56CC081}"/>
    <dgm:cxn modelId="{E88658A0-3BDE-454E-A794-8505E55DC105}" srcId="{DCD48D7A-4B03-4423-8CB5-5C5D79405805}" destId="{CF4F553E-C1BC-4366-8D1F-2538C739F34D}" srcOrd="4" destOrd="0" parTransId="{87729DE7-2820-4664-B237-4A95FE1E2F12}" sibTransId="{94558B0E-E006-4B59-8C83-CEE5060F8235}"/>
    <dgm:cxn modelId="{14F3064A-33D5-4A50-A94F-22EB976BA100}" type="presOf" srcId="{789B5BC8-288B-4DDA-AB25-039F66BEA3B1}" destId="{35D5CD7D-3A20-4EB8-B442-65E54571D39E}" srcOrd="0" destOrd="1" presId="urn:microsoft.com/office/officeart/2005/8/layout/list1"/>
    <dgm:cxn modelId="{66F80349-2184-4386-B9D3-B0DFF876CB84}" srcId="{0E652C00-4F5E-4225-B0DE-1E16E467F052}" destId="{6632AE42-4A3F-47A4-991F-05B67D9E15A4}" srcOrd="1" destOrd="0" parTransId="{EA24CD28-DA30-489E-812A-8D006AD804E2}" sibTransId="{413A0DEC-0431-4D0A-9CF6-9F28DD448962}"/>
    <dgm:cxn modelId="{AF2C1DF1-0917-4A12-AD82-87034F4AA6BD}" srcId="{717ECC8B-6813-4A27-9DC1-A0349E570257}" destId="{4A7800C9-7D3D-4FD3-A0C8-055EA574631C}" srcOrd="1" destOrd="0" parTransId="{E88C88D6-C647-44AC-8F34-1CDDF9D56EAE}" sibTransId="{011E79F5-D3D2-430D-AB83-E364AA563D3C}"/>
    <dgm:cxn modelId="{ABA36423-4ADF-4BC2-B9D4-4551354C1F10}" srcId="{DCD48D7A-4B03-4423-8CB5-5C5D79405805}" destId="{0E652C00-4F5E-4225-B0DE-1E16E467F052}" srcOrd="5" destOrd="0" parTransId="{6B4BA892-C7B2-40DA-97EE-3611027033ED}" sibTransId="{49049186-C28C-4B3F-A75E-A3310F719D8A}"/>
    <dgm:cxn modelId="{794DEFC0-78A8-4CCF-9C86-48F2FE94417F}" type="presOf" srcId="{90932CD4-98AF-4D20-B3A5-3F4217DAB33C}" destId="{3BC1BA34-3099-48F7-ADCC-C59CA8F05523}" srcOrd="0" destOrd="0" presId="urn:microsoft.com/office/officeart/2005/8/layout/list1"/>
    <dgm:cxn modelId="{D226197F-CE6B-4E8C-8CDE-97726899C8AD}" type="presOf" srcId="{FB36F50F-332B-41E1-B818-61C37228C5CE}" destId="{4EFCDA67-9C44-44DD-A910-D775D3C6B542}" srcOrd="0" destOrd="1" presId="urn:microsoft.com/office/officeart/2005/8/layout/list1"/>
    <dgm:cxn modelId="{5B0414C2-1728-459D-B4A9-EB7A43C62996}" type="presOf" srcId="{717ECC8B-6813-4A27-9DC1-A0349E570257}" destId="{9702987D-0E97-487C-8CCC-50D92DF3BD3E}" srcOrd="0" destOrd="0" presId="urn:microsoft.com/office/officeart/2005/8/layout/list1"/>
    <dgm:cxn modelId="{478F5893-B289-4B36-A04A-A02DEA40ACC3}" srcId="{8069E184-766F-4E8B-A1E8-51EDBCF8B787}" destId="{FFA71FF0-2ACD-4163-B043-1EB367B6C2B1}" srcOrd="3" destOrd="0" parTransId="{201802FC-6167-42F1-933E-394845600453}" sibTransId="{B39A6FB6-B160-47AD-A274-EF0DD243C32D}"/>
    <dgm:cxn modelId="{E923423D-189A-42D5-94FC-8E1EFC60C632}" type="presOf" srcId="{D49A736D-D090-4C3F-B7C8-90E12189F4E6}" destId="{35D5CD7D-3A20-4EB8-B442-65E54571D39E}" srcOrd="0" destOrd="0" presId="urn:microsoft.com/office/officeart/2005/8/layout/list1"/>
    <dgm:cxn modelId="{31AA144C-E5AF-41D8-8CB7-8A2D48F310D0}" type="presOf" srcId="{51776FAA-A67F-43C9-93A9-09460B1195D0}" destId="{06ACE6F8-0FA9-44AE-BA37-8718AB57D422}" srcOrd="0" destOrd="2" presId="urn:microsoft.com/office/officeart/2005/8/layout/list1"/>
    <dgm:cxn modelId="{B7FD2BA0-B80B-4666-86AB-099B7EA06341}" type="presOf" srcId="{E9D3C62B-362B-44C9-A42A-154B9DBAE91C}" destId="{FA8C06B1-BAA1-4827-A601-D14B18466DB6}" srcOrd="0" destOrd="2" presId="urn:microsoft.com/office/officeart/2005/8/layout/list1"/>
    <dgm:cxn modelId="{5EFBE1C5-BAFA-4A4F-97DC-DCEC94D3930E}" type="presOf" srcId="{7AD3D970-693A-46CB-93F2-8719BB4A2138}" destId="{77262FC2-D56C-47EC-A6D3-390D5DF0E708}" srcOrd="0" destOrd="0" presId="urn:microsoft.com/office/officeart/2005/8/layout/list1"/>
    <dgm:cxn modelId="{F0618CD4-2AC3-47D0-8F11-BACCD701AD92}" type="presOf" srcId="{717ECC8B-6813-4A27-9DC1-A0349E570257}" destId="{2F94551E-AD58-4389-A867-ACC7E854241D}" srcOrd="1" destOrd="0" presId="urn:microsoft.com/office/officeart/2005/8/layout/list1"/>
    <dgm:cxn modelId="{48FD79B7-0A80-4168-B74D-E45585C648D8}" srcId="{DCD48D7A-4B03-4423-8CB5-5C5D79405805}" destId="{717ECC8B-6813-4A27-9DC1-A0349E570257}" srcOrd="2" destOrd="0" parTransId="{D945DCAA-29DE-415E-9EC0-2EA9CDBA637F}" sibTransId="{60E19195-CF68-47DE-9785-66C048977208}"/>
    <dgm:cxn modelId="{21FF54B0-7061-409D-AA77-9C011DC7E50B}" srcId="{717ECC8B-6813-4A27-9DC1-A0349E570257}" destId="{0C7E1392-1B2E-4473-98A3-7DB95B0F3E41}" srcOrd="3" destOrd="0" parTransId="{1BB85BBF-AE3C-4053-94E1-A07AA9D27118}" sibTransId="{170804D9-020B-4492-BDDC-2864E2B9B088}"/>
    <dgm:cxn modelId="{81798117-7F32-4512-A9BE-FB15A365DCF2}" type="presOf" srcId="{477C0414-2F64-47A3-9675-FE2E4F8C4A83}" destId="{06ACE6F8-0FA9-44AE-BA37-8718AB57D422}" srcOrd="0" destOrd="3" presId="urn:microsoft.com/office/officeart/2005/8/layout/list1"/>
    <dgm:cxn modelId="{5106C352-9084-428F-ABCE-4715AAA43E33}" type="presOf" srcId="{29647C36-AD56-480A-B274-AFD85B8257AC}" destId="{77262FC2-D56C-47EC-A6D3-390D5DF0E708}" srcOrd="0" destOrd="2" presId="urn:microsoft.com/office/officeart/2005/8/layout/list1"/>
    <dgm:cxn modelId="{47FA276C-8AB9-4C50-93CB-3C240B93E4C4}" srcId="{8069E184-766F-4E8B-A1E8-51EDBCF8B787}" destId="{C8F6D009-A118-4555-A677-CBA61BF6F0D5}" srcOrd="2" destOrd="0" parTransId="{C71E5930-069B-45A4-B7EB-02FF81630C0E}" sibTransId="{EC10895F-10B2-42FD-BCC8-4993E1130164}"/>
    <dgm:cxn modelId="{954406F2-1B59-4EB7-8571-C1BB56C70C82}" type="presOf" srcId="{320F87EC-CED1-4210-8A86-B8F3B4014BD7}" destId="{3BC1BA34-3099-48F7-ADCC-C59CA8F05523}" srcOrd="0" destOrd="2" presId="urn:microsoft.com/office/officeart/2005/8/layout/list1"/>
    <dgm:cxn modelId="{C7F3AF26-7028-4FBC-A3B8-442CFA4F4A7F}" type="presOf" srcId="{4A7800C9-7D3D-4FD3-A0C8-055EA574631C}" destId="{3BC1BA34-3099-48F7-ADCC-C59CA8F05523}" srcOrd="0" destOrd="1" presId="urn:microsoft.com/office/officeart/2005/8/layout/list1"/>
    <dgm:cxn modelId="{0F5FD01F-7C50-4552-ACA8-1BCD7B93BC0C}" type="presOf" srcId="{275C1FC4-3E17-4EB7-B629-3B18A2C22A68}" destId="{3BC1BA34-3099-48F7-ADCC-C59CA8F05523}" srcOrd="0" destOrd="5" presId="urn:microsoft.com/office/officeart/2005/8/layout/list1"/>
    <dgm:cxn modelId="{9A2394D6-DEA8-457C-A7F6-0CA60D78D7EA}" srcId="{8069E184-766F-4E8B-A1E8-51EDBCF8B787}" destId="{08ED7DEB-8B98-40A9-9699-ACCFB829DBE2}" srcOrd="1" destOrd="0" parTransId="{C96799B1-BF4C-4F01-9A1B-8BF2A3D32A1B}" sibTransId="{BC1C2EC9-649F-493C-B095-2F14FEE273F0}"/>
    <dgm:cxn modelId="{84B27017-A550-4955-B34A-A6F39E2DEC14}" srcId="{38D6ECF3-9DC0-4FA5-AA85-AE678086D86F}" destId="{7AD3D970-693A-46CB-93F2-8719BB4A2138}" srcOrd="0" destOrd="0" parTransId="{76659B4B-2119-4F3E-A632-F083A9E2AF61}" sibTransId="{004D6EF7-97F6-4EB3-9B3E-229E15C08DFD}"/>
    <dgm:cxn modelId="{6ECE81EC-BB4B-453C-92DD-2559DD914CE7}" type="presOf" srcId="{2CB7F8B1-2637-4408-9185-3A95A2E4D4D4}" destId="{E6E34545-7A70-45F5-AF30-5300FEAF0CB4}" srcOrd="1" destOrd="0" presId="urn:microsoft.com/office/officeart/2005/8/layout/list1"/>
    <dgm:cxn modelId="{1FF54305-BFB2-4855-ACDA-8F153FA4F52D}" type="presOf" srcId="{8069E184-766F-4E8B-A1E8-51EDBCF8B787}" destId="{8FFBFEAB-4C29-43E1-9195-E019257224C0}" srcOrd="0" destOrd="0" presId="urn:microsoft.com/office/officeart/2005/8/layout/list1"/>
    <dgm:cxn modelId="{86FF9304-A88E-4E74-AECB-FD793CD64EBE}" srcId="{717ECC8B-6813-4A27-9DC1-A0349E570257}" destId="{90932CD4-98AF-4D20-B3A5-3F4217DAB33C}" srcOrd="0" destOrd="0" parTransId="{D4A14047-4231-4EAE-82B4-884A078437F6}" sibTransId="{678DBBEA-15F8-4CEC-BE62-3B0B23BED2F8}"/>
    <dgm:cxn modelId="{952D29FA-01DB-4FF4-B950-87A63CC80292}" srcId="{D67F9A5A-5E88-44A1-939C-135CE3AF4041}" destId="{F2356AF9-BEEF-4B44-8D11-6960D17AF916}" srcOrd="1" destOrd="0" parTransId="{30965C44-C041-42DC-BEED-B4376C8E6B72}" sibTransId="{B601354C-9FC2-4283-877B-28B5BED5CBBC}"/>
    <dgm:cxn modelId="{387F9B62-BA72-46DA-93B7-D805807BFC03}" srcId="{717ECC8B-6813-4A27-9DC1-A0349E570257}" destId="{275C1FC4-3E17-4EB7-B629-3B18A2C22A68}" srcOrd="5" destOrd="0" parTransId="{47FF5181-689E-402C-BA5E-A7F036D82964}" sibTransId="{BD9B50B6-A249-4B4C-A504-6B8A26A3E4B7}"/>
    <dgm:cxn modelId="{B92E7B5B-5ADE-4591-92A7-719245B2AD0F}" type="presParOf" srcId="{1DEF4F99-0D10-4E54-A0BF-F9524F830250}" destId="{2FA5CF8F-DEE2-445C-8A9F-A5B19AA1EC66}" srcOrd="0" destOrd="0" presId="urn:microsoft.com/office/officeart/2005/8/layout/list1"/>
    <dgm:cxn modelId="{E8ACEB03-8C11-48E0-9F89-798762753AAF}" type="presParOf" srcId="{2FA5CF8F-DEE2-445C-8A9F-A5B19AA1EC66}" destId="{545F5493-E5D3-45CD-9407-AD3146FF5B66}" srcOrd="0" destOrd="0" presId="urn:microsoft.com/office/officeart/2005/8/layout/list1"/>
    <dgm:cxn modelId="{F7976DD7-6148-49DF-AE30-6575657687AC}" type="presParOf" srcId="{2FA5CF8F-DEE2-445C-8A9F-A5B19AA1EC66}" destId="{E6E34545-7A70-45F5-AF30-5300FEAF0CB4}" srcOrd="1" destOrd="0" presId="urn:microsoft.com/office/officeart/2005/8/layout/list1"/>
    <dgm:cxn modelId="{46349CF9-996B-4C69-8A51-D2A91B59E194}" type="presParOf" srcId="{1DEF4F99-0D10-4E54-A0BF-F9524F830250}" destId="{EF9B6E2C-EF0B-4D48-9074-55D69A90DE21}" srcOrd="1" destOrd="0" presId="urn:microsoft.com/office/officeart/2005/8/layout/list1"/>
    <dgm:cxn modelId="{17DBD6AA-7E6F-4A9B-B67D-F3A8A7577728}" type="presParOf" srcId="{1DEF4F99-0D10-4E54-A0BF-F9524F830250}" destId="{35D5CD7D-3A20-4EB8-B442-65E54571D39E}" srcOrd="2" destOrd="0" presId="urn:microsoft.com/office/officeart/2005/8/layout/list1"/>
    <dgm:cxn modelId="{1C37A869-82FE-4B80-BDF5-6ED5C6B5066A}" type="presParOf" srcId="{1DEF4F99-0D10-4E54-A0BF-F9524F830250}" destId="{AB83843B-19AA-4C45-ACB9-0772D543D28B}" srcOrd="3" destOrd="0" presId="urn:microsoft.com/office/officeart/2005/8/layout/list1"/>
    <dgm:cxn modelId="{01F7941A-C1DC-400C-A22E-08098C557A99}" type="presParOf" srcId="{1DEF4F99-0D10-4E54-A0BF-F9524F830250}" destId="{55019F05-739C-499C-85AD-7269005767A1}" srcOrd="4" destOrd="0" presId="urn:microsoft.com/office/officeart/2005/8/layout/list1"/>
    <dgm:cxn modelId="{2A2751FE-484A-4CCB-809E-3E2E4FA81898}" type="presParOf" srcId="{55019F05-739C-499C-85AD-7269005767A1}" destId="{8FFBFEAB-4C29-43E1-9195-E019257224C0}" srcOrd="0" destOrd="0" presId="urn:microsoft.com/office/officeart/2005/8/layout/list1"/>
    <dgm:cxn modelId="{2F3F4E5E-DAC1-49BB-AC8A-895AC27E1926}" type="presParOf" srcId="{55019F05-739C-499C-85AD-7269005767A1}" destId="{C4175353-957F-4B0A-882A-9D65932C4C45}" srcOrd="1" destOrd="0" presId="urn:microsoft.com/office/officeart/2005/8/layout/list1"/>
    <dgm:cxn modelId="{1B856F6E-8823-4D12-B9E4-88AFAFA9D6A0}" type="presParOf" srcId="{1DEF4F99-0D10-4E54-A0BF-F9524F830250}" destId="{0862C50F-306A-4E6B-A23B-07B15ECDE9F7}" srcOrd="5" destOrd="0" presId="urn:microsoft.com/office/officeart/2005/8/layout/list1"/>
    <dgm:cxn modelId="{F57112E8-3454-4083-BBBD-30CE65B2B5F0}" type="presParOf" srcId="{1DEF4F99-0D10-4E54-A0BF-F9524F830250}" destId="{BEC4ABD6-0E89-47BE-B95E-5D5D71B73DA1}" srcOrd="6" destOrd="0" presId="urn:microsoft.com/office/officeart/2005/8/layout/list1"/>
    <dgm:cxn modelId="{01416A79-E4D5-41EF-ACDC-5AC2D0AD3051}" type="presParOf" srcId="{1DEF4F99-0D10-4E54-A0BF-F9524F830250}" destId="{BEB87FCE-F499-4870-8AB0-98F9F509D50E}" srcOrd="7" destOrd="0" presId="urn:microsoft.com/office/officeart/2005/8/layout/list1"/>
    <dgm:cxn modelId="{01CEC07E-EA12-4AAE-A419-B39768B125E1}" type="presParOf" srcId="{1DEF4F99-0D10-4E54-A0BF-F9524F830250}" destId="{3AA816E6-3A8D-45C3-B0AF-DCE6C0F7D52F}" srcOrd="8" destOrd="0" presId="urn:microsoft.com/office/officeart/2005/8/layout/list1"/>
    <dgm:cxn modelId="{06E5AD61-B0EB-4D06-8DC0-4AA1274D8594}" type="presParOf" srcId="{3AA816E6-3A8D-45C3-B0AF-DCE6C0F7D52F}" destId="{9702987D-0E97-487C-8CCC-50D92DF3BD3E}" srcOrd="0" destOrd="0" presId="urn:microsoft.com/office/officeart/2005/8/layout/list1"/>
    <dgm:cxn modelId="{A0F5DAE7-CD07-4E4B-93D6-AE03007B0430}" type="presParOf" srcId="{3AA816E6-3A8D-45C3-B0AF-DCE6C0F7D52F}" destId="{2F94551E-AD58-4389-A867-ACC7E854241D}" srcOrd="1" destOrd="0" presId="urn:microsoft.com/office/officeart/2005/8/layout/list1"/>
    <dgm:cxn modelId="{EDE8B232-42AD-4977-9D1E-598A12AC400A}" type="presParOf" srcId="{1DEF4F99-0D10-4E54-A0BF-F9524F830250}" destId="{0B0D6F0B-4DEB-4B88-B257-B59830E60C59}" srcOrd="9" destOrd="0" presId="urn:microsoft.com/office/officeart/2005/8/layout/list1"/>
    <dgm:cxn modelId="{82CD3D1B-37A6-4680-8129-A69343179964}" type="presParOf" srcId="{1DEF4F99-0D10-4E54-A0BF-F9524F830250}" destId="{3BC1BA34-3099-48F7-ADCC-C59CA8F05523}" srcOrd="10" destOrd="0" presId="urn:microsoft.com/office/officeart/2005/8/layout/list1"/>
    <dgm:cxn modelId="{B43CF5A9-F8FF-4875-A8BC-B3DC3FB1FE9E}" type="presParOf" srcId="{1DEF4F99-0D10-4E54-A0BF-F9524F830250}" destId="{ED98C6C5-10F9-43FD-B588-4DD8CA453F1D}" srcOrd="11" destOrd="0" presId="urn:microsoft.com/office/officeart/2005/8/layout/list1"/>
    <dgm:cxn modelId="{C979183C-5784-4681-AAF3-723BC8467EF2}" type="presParOf" srcId="{1DEF4F99-0D10-4E54-A0BF-F9524F830250}" destId="{15A1C469-7C3A-4EBC-B23A-4CE4DD373580}" srcOrd="12" destOrd="0" presId="urn:microsoft.com/office/officeart/2005/8/layout/list1"/>
    <dgm:cxn modelId="{0231346E-9A4A-488D-89F0-4555CD99AB83}" type="presParOf" srcId="{15A1C469-7C3A-4EBC-B23A-4CE4DD373580}" destId="{3B8B29A2-8F27-4747-815F-4C192BC39EFB}" srcOrd="0" destOrd="0" presId="urn:microsoft.com/office/officeart/2005/8/layout/list1"/>
    <dgm:cxn modelId="{91953E05-6FDF-4877-AF56-909113686303}" type="presParOf" srcId="{15A1C469-7C3A-4EBC-B23A-4CE4DD373580}" destId="{514BAA5A-25A1-407B-9E98-4F585743FC17}" srcOrd="1" destOrd="0" presId="urn:microsoft.com/office/officeart/2005/8/layout/list1"/>
    <dgm:cxn modelId="{C8DCD7F2-9AF5-4F5A-818F-D4ADB4C36404}" type="presParOf" srcId="{1DEF4F99-0D10-4E54-A0BF-F9524F830250}" destId="{584AD0D6-0EBE-40B3-A5EF-BEFBE1FDD233}" srcOrd="13" destOrd="0" presId="urn:microsoft.com/office/officeart/2005/8/layout/list1"/>
    <dgm:cxn modelId="{7D69004A-BC61-402A-8697-6BD49A4D735A}" type="presParOf" srcId="{1DEF4F99-0D10-4E54-A0BF-F9524F830250}" destId="{06ACE6F8-0FA9-44AE-BA37-8718AB57D422}" srcOrd="14" destOrd="0" presId="urn:microsoft.com/office/officeart/2005/8/layout/list1"/>
    <dgm:cxn modelId="{344334B0-32A4-4349-9119-025C6A897213}" type="presParOf" srcId="{1DEF4F99-0D10-4E54-A0BF-F9524F830250}" destId="{728F8364-6B69-4FB1-8CEE-FE0453B48F74}" srcOrd="15" destOrd="0" presId="urn:microsoft.com/office/officeart/2005/8/layout/list1"/>
    <dgm:cxn modelId="{80FAF5EF-4AD2-4C11-AFAE-1819C2CDB93F}" type="presParOf" srcId="{1DEF4F99-0D10-4E54-A0BF-F9524F830250}" destId="{2FED5211-A15F-4937-8626-A219A5AF8F6A}" srcOrd="16" destOrd="0" presId="urn:microsoft.com/office/officeart/2005/8/layout/list1"/>
    <dgm:cxn modelId="{E671E8AC-AC5E-43D9-BED2-992CC14D383F}" type="presParOf" srcId="{2FED5211-A15F-4937-8626-A219A5AF8F6A}" destId="{96E24B0A-8F37-4257-B7B3-645FB1DA6A85}" srcOrd="0" destOrd="0" presId="urn:microsoft.com/office/officeart/2005/8/layout/list1"/>
    <dgm:cxn modelId="{5B7DC432-0D72-4887-B946-6736936DD655}" type="presParOf" srcId="{2FED5211-A15F-4937-8626-A219A5AF8F6A}" destId="{72C2FA48-4513-4CD5-8267-CAFA222E040F}" srcOrd="1" destOrd="0" presId="urn:microsoft.com/office/officeart/2005/8/layout/list1"/>
    <dgm:cxn modelId="{45EAE907-CAB6-4750-95C2-EF481439338A}" type="presParOf" srcId="{1DEF4F99-0D10-4E54-A0BF-F9524F830250}" destId="{C5574D53-E5B2-4961-BC19-B9AEEE8D8A74}" srcOrd="17" destOrd="0" presId="urn:microsoft.com/office/officeart/2005/8/layout/list1"/>
    <dgm:cxn modelId="{4B2A3E9B-B5B4-4EDB-82EA-341335609F09}" type="presParOf" srcId="{1DEF4F99-0D10-4E54-A0BF-F9524F830250}" destId="{4EFCDA67-9C44-44DD-A910-D775D3C6B542}" srcOrd="18" destOrd="0" presId="urn:microsoft.com/office/officeart/2005/8/layout/list1"/>
    <dgm:cxn modelId="{B816D2F2-A1B1-4E7F-9104-AB9EA0D45B23}" type="presParOf" srcId="{1DEF4F99-0D10-4E54-A0BF-F9524F830250}" destId="{44903029-1598-44FF-927B-4388D5E8763C}" srcOrd="19" destOrd="0" presId="urn:microsoft.com/office/officeart/2005/8/layout/list1"/>
    <dgm:cxn modelId="{A29166E1-DE26-44A4-8B03-06E6518791E9}" type="presParOf" srcId="{1DEF4F99-0D10-4E54-A0BF-F9524F830250}" destId="{86EE8AB6-545B-4020-AEC6-19F34F74D919}" srcOrd="20" destOrd="0" presId="urn:microsoft.com/office/officeart/2005/8/layout/list1"/>
    <dgm:cxn modelId="{EF2ED5C2-3848-4BB9-8CC4-6BCAC350D4EC}" type="presParOf" srcId="{86EE8AB6-545B-4020-AEC6-19F34F74D919}" destId="{C7C02459-324F-4CBA-B9A7-D10266029FAC}" srcOrd="0" destOrd="0" presId="urn:microsoft.com/office/officeart/2005/8/layout/list1"/>
    <dgm:cxn modelId="{3338D99A-2155-4494-8EBF-459ED548B678}" type="presParOf" srcId="{86EE8AB6-545B-4020-AEC6-19F34F74D919}" destId="{4E9F94DE-8CF1-4FE7-9A6B-53CB416743FC}" srcOrd="1" destOrd="0" presId="urn:microsoft.com/office/officeart/2005/8/layout/list1"/>
    <dgm:cxn modelId="{74414219-6157-408A-822A-EA07B7C194AB}" type="presParOf" srcId="{1DEF4F99-0D10-4E54-A0BF-F9524F830250}" destId="{DD8C64AD-F0AB-4DAF-BD3D-6848B3517AE4}" srcOrd="21" destOrd="0" presId="urn:microsoft.com/office/officeart/2005/8/layout/list1"/>
    <dgm:cxn modelId="{F5D3B5F4-CEBB-433C-B2AD-3803B8716A8B}" type="presParOf" srcId="{1DEF4F99-0D10-4E54-A0BF-F9524F830250}" destId="{FA8C06B1-BAA1-4827-A601-D14B18466DB6}" srcOrd="22" destOrd="0" presId="urn:microsoft.com/office/officeart/2005/8/layout/list1"/>
    <dgm:cxn modelId="{A803F878-728E-4CFA-B8B2-00668EE36383}" type="presParOf" srcId="{1DEF4F99-0D10-4E54-A0BF-F9524F830250}" destId="{D62CC520-BE4A-45F5-85CF-6F1FF6479E7B}" srcOrd="23" destOrd="0" presId="urn:microsoft.com/office/officeart/2005/8/layout/list1"/>
    <dgm:cxn modelId="{DCEE19FE-0ACA-4954-A721-ED112609D70A}" type="presParOf" srcId="{1DEF4F99-0D10-4E54-A0BF-F9524F830250}" destId="{0ACFCED0-6DBF-47C9-BEFF-1C22DE7DB9F3}" srcOrd="24" destOrd="0" presId="urn:microsoft.com/office/officeart/2005/8/layout/list1"/>
    <dgm:cxn modelId="{1C2278A3-6134-4178-B80E-247B003D802F}" type="presParOf" srcId="{0ACFCED0-6DBF-47C9-BEFF-1C22DE7DB9F3}" destId="{A03587EF-2C72-4284-B879-B71BE0640BA4}" srcOrd="0" destOrd="0" presId="urn:microsoft.com/office/officeart/2005/8/layout/list1"/>
    <dgm:cxn modelId="{DEB5A732-F0EC-470D-B8C4-2D7C207DFA1E}" type="presParOf" srcId="{0ACFCED0-6DBF-47C9-BEFF-1C22DE7DB9F3}" destId="{0BB363C2-1000-4D63-89E1-75C121258685}" srcOrd="1" destOrd="0" presId="urn:microsoft.com/office/officeart/2005/8/layout/list1"/>
    <dgm:cxn modelId="{6945B4C4-0BC5-42FB-BFA7-FABB3283E796}" type="presParOf" srcId="{1DEF4F99-0D10-4E54-A0BF-F9524F830250}" destId="{C9B2B30D-0668-43BB-8909-432202A9EDB4}" srcOrd="25" destOrd="0" presId="urn:microsoft.com/office/officeart/2005/8/layout/list1"/>
    <dgm:cxn modelId="{84F08611-1361-4090-B1A3-46606F5DDDE0}" type="presParOf" srcId="{1DEF4F99-0D10-4E54-A0BF-F9524F830250}" destId="{77262FC2-D56C-47EC-A6D3-390D5DF0E708}" srcOrd="26" destOrd="0" presId="urn:microsoft.com/office/officeart/2005/8/layout/list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list1">
  <dgm:title val=""/>
  <dgm:desc val=""/>
  <dgm:catLst>
    <dgm:cat type="list" pri="4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t modelId="2"/>
      </dgm:ptLst>
      <dgm:cxnLst>
        <dgm:cxn modelId="4" srcId="0" destId="1" srcOrd="0" destOrd="0"/>
        <dgm:cxn modelId="5"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animLvl val="lvl"/>
      <dgm:resizeHandles val="exact"/>
    </dgm:varLst>
    <dgm:choose name="Name0">
      <dgm:if name="Name1" func="var" arg="dir" op="equ" val="norm">
        <dgm:alg type="lin">
          <dgm:param type="linDir" val="fromT"/>
          <dgm:param type="vertAlign" val="mid"/>
          <dgm:param type="horzAlign" val="l"/>
          <dgm:param type="nodeHorzAlign" val="l"/>
        </dgm:alg>
      </dgm:if>
      <dgm:else name="Name2">
        <dgm:alg type="lin">
          <dgm:param type="linDir" val="fromT"/>
          <dgm:param type="vertAlign" val="mid"/>
          <dgm:param type="horzAlign" val="r"/>
          <dgm:param type="nodeHorzAlign" val="r"/>
        </dgm:alg>
      </dgm:else>
    </dgm:choose>
    <dgm:shape xmlns:r="http://schemas.openxmlformats.org/officeDocument/2006/relationships" r:blip="">
      <dgm:adjLst/>
    </dgm:shape>
    <dgm:presOf/>
    <dgm:constrLst>
      <dgm:constr type="w" for="ch" forName="parentLin" refType="w"/>
      <dgm:constr type="h" for="ch" forName="parentLin" val="INF"/>
      <dgm:constr type="w" for="des" forName="parentLeftMargin" refType="w" fact="0.05"/>
      <dgm:constr type="w" for="des" forName="parentText" refType="w" fact="0.7"/>
      <dgm:constr type="h" for="des" forName="parentText" refType="primFontSz" refFor="des" refForName="parentText" fact="0.82"/>
      <dgm:constr type="h" for="ch" forName="negativeSpace" refType="primFontSz" refFor="des" refForName="parentText" fact="-0.41"/>
      <dgm:constr type="h" for="ch" forName="negativeSpace" refType="h" refFor="des" refForName="parentText" op="lte" fact="-0.82"/>
      <dgm:constr type="h" for="ch" forName="negativeSpace" refType="h" refFor="des" refForName="parentText" op="gte" fact="-0.82"/>
      <dgm:constr type="w" for="ch" forName="childText" refType="w"/>
      <dgm:constr type="h" for="ch" forName="childText" refType="primFontSz" refFor="des" refForName="parentText" fact="0.7"/>
      <dgm:constr type="primFontSz" for="des" forName="parentText" val="65"/>
      <dgm:constr type="primFontSz" for="ch" forName="childText" refType="primFontSz" refFor="des" refForName="parentText"/>
      <dgm:constr type="tMarg" for="ch" forName="childText" refType="primFontSz" refFor="des" refForName="parentText" fact="1.64"/>
      <dgm:constr type="tMarg" for="ch" forName="childText" refType="h" refFor="des" refForName="parentText" op="lte" fact="3.28"/>
      <dgm:constr type="tMarg" for="ch" forName="childText" refType="h" refFor="des" refForName="parentText" op="gte" fact="3.28"/>
      <dgm:constr type="lMarg" for="ch" forName="childText" refType="w" fact="0.22"/>
      <dgm:constr type="rMarg" for="ch" forName="childText" refType="lMarg" refFor="ch" refForName="childText"/>
      <dgm:constr type="lMarg" for="des" forName="parentText" refType="w" fact="0.075"/>
      <dgm:constr type="rMarg" for="des" forName="parentText" refType="lMarg" refFor="des" refForName="parentText"/>
      <dgm:constr type="h" for="ch" forName="spaceBetweenRectangles" refType="primFontSz" refFor="des" refForName="parentText" fact="0.15"/>
    </dgm:constrLst>
    <dgm:ruleLst>
      <dgm:rule type="primFontSz" for="des" forName="parentText" val="5" fact="NaN" max="NaN"/>
    </dgm:ruleLst>
    <dgm:forEach name="Name3" axis="ch" ptType="node">
      <dgm:layoutNode name="parentLin">
        <dgm:choose name="Name4">
          <dgm:if name="Name5" func="var" arg="dir" op="equ" val="norm">
            <dgm:alg type="lin">
              <dgm:param type="linDir" val="fromL"/>
              <dgm:param type="horzAlign" val="l"/>
              <dgm:param type="nodeHorzAlign" val="l"/>
            </dgm:alg>
          </dgm:if>
          <dgm:else name="Name6">
            <dgm:alg type="lin">
              <dgm:param type="linDir" val="fromR"/>
              <dgm:param type="horzAlign" val="r"/>
              <dgm:param type="nodeHorzAlign" val="r"/>
            </dgm:alg>
          </dgm:else>
        </dgm:choose>
        <dgm:shape xmlns:r="http://schemas.openxmlformats.org/officeDocument/2006/relationships" r:blip="">
          <dgm:adjLst/>
        </dgm:shape>
        <dgm:presOf/>
        <dgm:constrLst/>
        <dgm:ruleLst/>
        <dgm:layoutNode name="parentLeftMargin">
          <dgm:alg type="sp"/>
          <dgm:shape xmlns:r="http://schemas.openxmlformats.org/officeDocument/2006/relationships" type="rect" r:blip="" hideGeom="1">
            <dgm:adjLst/>
          </dgm:shape>
          <dgm:presOf axis="self"/>
          <dgm:constrLst>
            <dgm:constr type="h"/>
          </dgm:constrLst>
          <dgm:ruleLst/>
        </dgm:layoutNode>
        <dgm:layoutNode name="parentText" styleLbl="node1">
          <dgm:varLst>
            <dgm:chMax val="0"/>
            <dgm:bulletEnabled val="1"/>
          </dgm:varLst>
          <dgm:choose name="Name7">
            <dgm:if name="Name8" func="var" arg="dir" op="equ" val="norm">
              <dgm:alg type="tx">
                <dgm:param type="parTxLTRAlign" val="l"/>
                <dgm:param type="parTxRTLAlign" val="l"/>
              </dgm:alg>
            </dgm:if>
            <dgm:else name="Name9">
              <dgm:alg type="tx">
                <dgm:param type="parTxLTRAlign" val="r"/>
                <dgm:param type="parTxRTLAlign" val="r"/>
              </dgm:alg>
            </dgm:else>
          </dgm:choose>
          <dgm:shape xmlns:r="http://schemas.openxmlformats.org/officeDocument/2006/relationships" type="roundRect" r:blip="">
            <dgm:adjLst/>
          </dgm:shape>
          <dgm:presOf axis="self" ptType="node"/>
          <dgm:constrLst>
            <dgm:constr type="tMarg"/>
            <dgm:constr type="bMarg"/>
          </dgm:constrLst>
          <dgm:ruleLst/>
        </dgm:layoutNode>
      </dgm:layoutNode>
      <dgm:layoutNode name="negativeSpace">
        <dgm:alg type="sp"/>
        <dgm:shape xmlns:r="http://schemas.openxmlformats.org/officeDocument/2006/relationships" r:blip="">
          <dgm:adjLst/>
        </dgm:shape>
        <dgm:presOf/>
        <dgm:constrLst/>
        <dgm:ruleLst/>
      </dgm:layoutNode>
      <dgm:layoutNode name="childText" styleLbl="conFgAcc1">
        <dgm:varLst>
          <dgm:bulletEnabled val="1"/>
        </dgm:varLst>
        <dgm:alg type="tx">
          <dgm:param type="stBulletLvl" val="1"/>
        </dgm:alg>
        <dgm:shape xmlns:r="http://schemas.openxmlformats.org/officeDocument/2006/relationships" type="rect" r:blip="" zOrderOff="-2">
          <dgm:adjLst/>
        </dgm:shape>
        <dgm:presOf axis="des" ptType="node"/>
        <dgm:constrLst>
          <dgm:constr type="secFontSz" refType="primFontSz"/>
        </dgm:constrLst>
        <dgm:ruleLst>
          <dgm:rule type="h" val="INF" fact="NaN" max="NaN"/>
        </dgm:ruleLst>
      </dgm:layoutNode>
      <dgm:forEach name="Name10" axis="followSib" ptType="sibTrans" cnt="1">
        <dgm:layoutNode name="spaceBetweenRectangles">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1.png"/><Relationship Id="rId5" Type="http://schemas.openxmlformats.org/officeDocument/2006/relationships/image" Target="../media/image15.png"/><Relationship Id="rId4" Type="http://schemas.openxmlformats.org/officeDocument/2006/relationships/image" Target="../media/image14.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6.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8.png"/><Relationship Id="rId1" Type="http://schemas.openxmlformats.org/officeDocument/2006/relationships/image" Target="../media/image17.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9.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0.png"/></Relationships>
</file>

<file path=xl/drawings/_rels/drawing18.xml.rels><?xml version="1.0" encoding="UTF-8" standalone="yes"?>
<Relationships xmlns="http://schemas.openxmlformats.org/package/2006/relationships"><Relationship Id="rId3" Type="http://schemas.openxmlformats.org/officeDocument/2006/relationships/diagramLayout" Target="../diagrams/layout1.xml"/><Relationship Id="rId7" Type="http://schemas.openxmlformats.org/officeDocument/2006/relationships/image" Target="../media/image1.png"/><Relationship Id="rId2" Type="http://schemas.openxmlformats.org/officeDocument/2006/relationships/diagramData" Target="../diagrams/data1.xml"/><Relationship Id="rId1" Type="http://schemas.openxmlformats.org/officeDocument/2006/relationships/image" Target="../media/image2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1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3.png"/><Relationship Id="rId1" Type="http://schemas.openxmlformats.org/officeDocument/2006/relationships/image" Target="../media/image22.png"/></Relationships>
</file>

<file path=xl/drawings/_rels/drawing2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5.png"/><Relationship Id="rId1" Type="http://schemas.openxmlformats.org/officeDocument/2006/relationships/image" Target="../media/image24.png"/></Relationships>
</file>

<file path=xl/drawings/_rels/drawing2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7.png"/><Relationship Id="rId1" Type="http://schemas.openxmlformats.org/officeDocument/2006/relationships/image" Target="../media/image26.png"/></Relationships>
</file>

<file path=xl/drawings/_rels/drawing2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9.png"/><Relationship Id="rId1" Type="http://schemas.openxmlformats.org/officeDocument/2006/relationships/image" Target="../media/image28.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0.png"/></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1.png"/></Relationships>
</file>

<file path=xl/drawings/_rels/drawing2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3.png"/><Relationship Id="rId1" Type="http://schemas.openxmlformats.org/officeDocument/2006/relationships/image" Target="../media/image32.png"/></Relationships>
</file>

<file path=xl/drawings/_rels/drawing2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5.png"/><Relationship Id="rId1" Type="http://schemas.openxmlformats.org/officeDocument/2006/relationships/image" Target="../media/image34.png"/></Relationships>
</file>

<file path=xl/drawings/_rels/drawing2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7.png"/><Relationship Id="rId1" Type="http://schemas.openxmlformats.org/officeDocument/2006/relationships/image" Target="../media/image36.png"/></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8.png"/></Relationships>
</file>

<file path=xl/drawings/_rels/drawing2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0.png"/><Relationship Id="rId1" Type="http://schemas.openxmlformats.org/officeDocument/2006/relationships/image" Target="../media/image39.png"/></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1.png"/></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2.png"/></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3.png"/></Relationships>
</file>

<file path=xl/drawings/_rels/drawing33.xml.rels><?xml version="1.0" encoding="UTF-8" standalone="yes"?>
<Relationships xmlns="http://schemas.openxmlformats.org/package/2006/relationships"><Relationship Id="rId3" Type="http://schemas.openxmlformats.org/officeDocument/2006/relationships/image" Target="../media/image46.png"/><Relationship Id="rId2" Type="http://schemas.openxmlformats.org/officeDocument/2006/relationships/image" Target="../media/image45.png"/><Relationship Id="rId1" Type="http://schemas.openxmlformats.org/officeDocument/2006/relationships/image" Target="../media/image44.png"/><Relationship Id="rId4" Type="http://schemas.openxmlformats.org/officeDocument/2006/relationships/image" Target="../media/image1.png"/></Relationships>
</file>

<file path=xl/drawings/_rels/drawing3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8.png"/><Relationship Id="rId1" Type="http://schemas.openxmlformats.org/officeDocument/2006/relationships/image" Target="../media/image47.png"/></Relationships>
</file>

<file path=xl/drawings/drawing1.xml><?xml version="1.0" encoding="utf-8"?>
<xdr:wsDr xmlns:xdr="http://schemas.openxmlformats.org/drawingml/2006/spreadsheetDrawing" xmlns:a="http://schemas.openxmlformats.org/drawingml/2006/main">
  <xdr:twoCellAnchor>
    <xdr:from>
      <xdr:col>0</xdr:col>
      <xdr:colOff>2</xdr:colOff>
      <xdr:row>0</xdr:row>
      <xdr:rowOff>0</xdr:rowOff>
    </xdr:from>
    <xdr:to>
      <xdr:col>6</xdr:col>
      <xdr:colOff>0</xdr:colOff>
      <xdr:row>1</xdr:row>
      <xdr:rowOff>0</xdr:rowOff>
    </xdr:to>
    <xdr:grpSp>
      <xdr:nvGrpSpPr>
        <xdr:cNvPr id="10" name="1 Grupo">
          <a:extLst>
            <a:ext uri="{FF2B5EF4-FFF2-40B4-BE49-F238E27FC236}">
              <a16:creationId xmlns:a16="http://schemas.microsoft.com/office/drawing/2014/main" xmlns="" id="{00000000-0008-0000-0000-00000A000000}"/>
            </a:ext>
          </a:extLst>
        </xdr:cNvPr>
        <xdr:cNvGrpSpPr>
          <a:grpSpLocks/>
        </xdr:cNvGrpSpPr>
      </xdr:nvGrpSpPr>
      <xdr:grpSpPr bwMode="auto">
        <a:xfrm>
          <a:off x="2" y="0"/>
          <a:ext cx="9713341" cy="1656272"/>
          <a:chOff x="57151" y="47625"/>
          <a:chExt cx="6181724" cy="1581150"/>
        </a:xfrm>
      </xdr:grpSpPr>
      <xdr:pic>
        <xdr:nvPicPr>
          <xdr:cNvPr id="11" name="1 Imagen" descr="ESCUDO-transp-lema-blanco.png">
            <a:extLst>
              <a:ext uri="{FF2B5EF4-FFF2-40B4-BE49-F238E27FC236}">
                <a16:creationId xmlns:a16="http://schemas.microsoft.com/office/drawing/2014/main" xmlns="" id="{00000000-0008-0000-0000-00000B000000}"/>
              </a:ext>
            </a:extLst>
          </xdr:cNvPr>
          <xdr:cNvPicPr>
            <a:picLocks noChangeAspect="1"/>
          </xdr:cNvPicPr>
        </xdr:nvPicPr>
        <xdr:blipFill>
          <a:blip xmlns:r="http://schemas.openxmlformats.org/officeDocument/2006/relationships" r:embed="rId1" cstate="print"/>
          <a:srcRect/>
          <a:stretch>
            <a:fillRect/>
          </a:stretch>
        </xdr:blipFill>
        <xdr:spPr bwMode="auto">
          <a:xfrm>
            <a:off x="57151" y="47625"/>
            <a:ext cx="850209" cy="1581150"/>
          </a:xfrm>
          <a:prstGeom prst="rect">
            <a:avLst/>
          </a:prstGeom>
          <a:noFill/>
          <a:ln w="9525">
            <a:noFill/>
            <a:miter lim="800000"/>
            <a:headEnd/>
            <a:tailEnd/>
          </a:ln>
        </xdr:spPr>
      </xdr:pic>
      <xdr:sp macro="" textlink="">
        <xdr:nvSpPr>
          <xdr:cNvPr id="12" name="3 CuadroTexto">
            <a:extLst>
              <a:ext uri="{FF2B5EF4-FFF2-40B4-BE49-F238E27FC236}">
                <a16:creationId xmlns:a16="http://schemas.microsoft.com/office/drawing/2014/main" xmlns="" id="{00000000-0008-0000-0000-00000C000000}"/>
              </a:ext>
            </a:extLst>
          </xdr:cNvPr>
          <xdr:cNvSpPr txBox="1"/>
        </xdr:nvSpPr>
        <xdr:spPr>
          <a:xfrm>
            <a:off x="1426640" y="495300"/>
            <a:ext cx="4812235"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51760</xdr:colOff>
      <xdr:row>0</xdr:row>
      <xdr:rowOff>86266</xdr:rowOff>
    </xdr:from>
    <xdr:to>
      <xdr:col>8</xdr:col>
      <xdr:colOff>940278</xdr:colOff>
      <xdr:row>0</xdr:row>
      <xdr:rowOff>1075636</xdr:rowOff>
    </xdr:to>
    <xdr:grpSp>
      <xdr:nvGrpSpPr>
        <xdr:cNvPr id="2" name="1 Grupo">
          <a:extLst>
            <a:ext uri="{FF2B5EF4-FFF2-40B4-BE49-F238E27FC236}">
              <a16:creationId xmlns:a16="http://schemas.microsoft.com/office/drawing/2014/main" xmlns="" id="{00000000-0008-0000-0100-000002000000}"/>
            </a:ext>
          </a:extLst>
        </xdr:cNvPr>
        <xdr:cNvGrpSpPr>
          <a:grpSpLocks/>
        </xdr:cNvGrpSpPr>
      </xdr:nvGrpSpPr>
      <xdr:grpSpPr bwMode="auto">
        <a:xfrm>
          <a:off x="51760" y="86266"/>
          <a:ext cx="8393499" cy="989370"/>
          <a:chOff x="87859" y="143285"/>
          <a:chExt cx="5532587" cy="1097111"/>
        </a:xfrm>
      </xdr:grpSpPr>
      <xdr:pic>
        <xdr:nvPicPr>
          <xdr:cNvPr id="3" name="1 Imagen" descr="ESCUDO-transp-lema-blanco.p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87859" y="143285"/>
            <a:ext cx="839357" cy="1097111"/>
          </a:xfrm>
          <a:prstGeom prst="rect">
            <a:avLst/>
          </a:prstGeom>
          <a:noFill/>
          <a:ln w="9525">
            <a:noFill/>
            <a:miter lim="800000"/>
            <a:headEnd/>
            <a:tailEnd/>
          </a:ln>
        </xdr:spPr>
      </xdr:pic>
      <xdr:sp macro="" textlink="">
        <xdr:nvSpPr>
          <xdr:cNvPr id="4" name="3 CuadroTexto">
            <a:extLst>
              <a:ext uri="{FF2B5EF4-FFF2-40B4-BE49-F238E27FC236}">
                <a16:creationId xmlns:a16="http://schemas.microsoft.com/office/drawing/2014/main" xmlns="" id="{00000000-0008-0000-0100-000004000000}"/>
              </a:ext>
            </a:extLst>
          </xdr:cNvPr>
          <xdr:cNvSpPr txBox="1"/>
        </xdr:nvSpPr>
        <xdr:spPr>
          <a:xfrm>
            <a:off x="1211683" y="390076"/>
            <a:ext cx="4408763" cy="7384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1209675</xdr:colOff>
      <xdr:row>0</xdr:row>
      <xdr:rowOff>1581150</xdr:rowOff>
    </xdr:to>
    <xdr:pic>
      <xdr:nvPicPr>
        <xdr:cNvPr id="4" name="1 Imagen" descr="ESCUDO-transp-lema-blanco.png">
          <a:extLst>
            <a:ext uri="{FF2B5EF4-FFF2-40B4-BE49-F238E27FC236}">
              <a16:creationId xmlns:a16="http://schemas.microsoft.com/office/drawing/2014/main" xmlns="" id="{CC3454E8-27FB-4C34-8274-7862C422C61A}"/>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1209675" cy="1581150"/>
        </a:xfrm>
        <a:prstGeom prst="rect">
          <a:avLst/>
        </a:prstGeom>
        <a:noFill/>
        <a:ln w="9525">
          <a:noFill/>
          <a:miter lim="800000"/>
          <a:headEnd/>
          <a:tailEnd/>
        </a:ln>
      </xdr:spPr>
    </xdr:pic>
    <xdr:clientData/>
  </xdr:twoCellAnchor>
  <xdr:twoCellAnchor>
    <xdr:from>
      <xdr:col>0</xdr:col>
      <xdr:colOff>1266825</xdr:colOff>
      <xdr:row>0</xdr:row>
      <xdr:rowOff>428625</xdr:rowOff>
    </xdr:from>
    <xdr:to>
      <xdr:col>1</xdr:col>
      <xdr:colOff>2924175</xdr:colOff>
      <xdr:row>0</xdr:row>
      <xdr:rowOff>1200150</xdr:rowOff>
    </xdr:to>
    <xdr:sp macro="" textlink="">
      <xdr:nvSpPr>
        <xdr:cNvPr id="5" name="3 CuadroTexto">
          <a:extLst>
            <a:ext uri="{FF2B5EF4-FFF2-40B4-BE49-F238E27FC236}">
              <a16:creationId xmlns:a16="http://schemas.microsoft.com/office/drawing/2014/main" xmlns="" id="{DAC75E31-9F83-4903-ACF3-9E2B41611884}"/>
            </a:ext>
          </a:extLst>
        </xdr:cNvPr>
        <xdr:cNvSpPr txBox="1"/>
      </xdr:nvSpPr>
      <xdr:spPr bwMode="auto">
        <a:xfrm>
          <a:off x="1266825" y="428625"/>
          <a:ext cx="4926761"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clientData/>
  </xdr:twoCellAnchor>
  <xdr:twoCellAnchor>
    <xdr:from>
      <xdr:col>0</xdr:col>
      <xdr:colOff>0</xdr:colOff>
      <xdr:row>0</xdr:row>
      <xdr:rowOff>0</xdr:rowOff>
    </xdr:from>
    <xdr:to>
      <xdr:col>0</xdr:col>
      <xdr:colOff>1209675</xdr:colOff>
      <xdr:row>0</xdr:row>
      <xdr:rowOff>1581150</xdr:rowOff>
    </xdr:to>
    <xdr:pic>
      <xdr:nvPicPr>
        <xdr:cNvPr id="6" name="1 Imagen" descr="ESCUDO-transp-lema-blanco.png">
          <a:extLst>
            <a:ext uri="{FF2B5EF4-FFF2-40B4-BE49-F238E27FC236}">
              <a16:creationId xmlns:a16="http://schemas.microsoft.com/office/drawing/2014/main" xmlns="" id="{1FA4DF99-198A-43DC-8DAD-6F4702F0167E}"/>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1209675" cy="1581150"/>
        </a:xfrm>
        <a:prstGeom prst="rect">
          <a:avLst/>
        </a:prstGeom>
        <a:noFill/>
        <a:ln w="9525">
          <a:noFill/>
          <a:miter lim="800000"/>
          <a:headEnd/>
          <a:tailEnd/>
        </a:ln>
      </xdr:spPr>
    </xdr:pic>
    <xdr:clientData/>
  </xdr:twoCellAnchor>
  <xdr:twoCellAnchor>
    <xdr:from>
      <xdr:col>0</xdr:col>
      <xdr:colOff>1266825</xdr:colOff>
      <xdr:row>0</xdr:row>
      <xdr:rowOff>428625</xdr:rowOff>
    </xdr:from>
    <xdr:to>
      <xdr:col>1</xdr:col>
      <xdr:colOff>2924175</xdr:colOff>
      <xdr:row>0</xdr:row>
      <xdr:rowOff>1200150</xdr:rowOff>
    </xdr:to>
    <xdr:sp macro="" textlink="">
      <xdr:nvSpPr>
        <xdr:cNvPr id="7" name="3 CuadroTexto">
          <a:extLst>
            <a:ext uri="{FF2B5EF4-FFF2-40B4-BE49-F238E27FC236}">
              <a16:creationId xmlns:a16="http://schemas.microsoft.com/office/drawing/2014/main" xmlns="" id="{C57F1A09-4EF7-4C1D-A634-14C8208115D7}"/>
            </a:ext>
          </a:extLst>
        </xdr:cNvPr>
        <xdr:cNvSpPr txBox="1"/>
      </xdr:nvSpPr>
      <xdr:spPr bwMode="auto">
        <a:xfrm>
          <a:off x="1266825" y="428625"/>
          <a:ext cx="4926761"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119063</xdr:colOff>
      <xdr:row>0</xdr:row>
      <xdr:rowOff>107157</xdr:rowOff>
    </xdr:from>
    <xdr:to>
      <xdr:col>1</xdr:col>
      <xdr:colOff>571501</xdr:colOff>
      <xdr:row>0</xdr:row>
      <xdr:rowOff>1750220</xdr:rowOff>
    </xdr:to>
    <xdr:pic>
      <xdr:nvPicPr>
        <xdr:cNvPr id="2" name="1 Imagen" descr="ESCUDO-transp-lema-blanco.png">
          <a:extLst>
            <a:ext uri="{FF2B5EF4-FFF2-40B4-BE49-F238E27FC236}">
              <a16:creationId xmlns:a16="http://schemas.microsoft.com/office/drawing/2014/main" xmlns="" id="{46E1B2AB-4202-4954-A99F-A11F70A21214}"/>
            </a:ext>
          </a:extLst>
        </xdr:cNvPr>
        <xdr:cNvPicPr>
          <a:picLocks noChangeAspect="1"/>
        </xdr:cNvPicPr>
      </xdr:nvPicPr>
      <xdr:blipFill>
        <a:blip xmlns:r="http://schemas.openxmlformats.org/officeDocument/2006/relationships" r:embed="rId1" cstate="print"/>
        <a:srcRect/>
        <a:stretch>
          <a:fillRect/>
        </a:stretch>
      </xdr:blipFill>
      <xdr:spPr bwMode="auto">
        <a:xfrm>
          <a:off x="119063" y="107157"/>
          <a:ext cx="1119188" cy="1281113"/>
        </a:xfrm>
        <a:prstGeom prst="rect">
          <a:avLst/>
        </a:prstGeom>
        <a:noFill/>
        <a:ln w="9525">
          <a:noFill/>
          <a:miter lim="800000"/>
          <a:headEnd/>
          <a:tailEnd/>
        </a:ln>
      </xdr:spPr>
    </xdr:pic>
    <xdr:clientData/>
  </xdr:twoCellAnchor>
  <xdr:twoCellAnchor>
    <xdr:from>
      <xdr:col>1</xdr:col>
      <xdr:colOff>647700</xdr:colOff>
      <xdr:row>0</xdr:row>
      <xdr:rowOff>381000</xdr:rowOff>
    </xdr:from>
    <xdr:to>
      <xdr:col>4</xdr:col>
      <xdr:colOff>59531</xdr:colOff>
      <xdr:row>0</xdr:row>
      <xdr:rowOff>1440656</xdr:rowOff>
    </xdr:to>
    <xdr:sp macro="" textlink="">
      <xdr:nvSpPr>
        <xdr:cNvPr id="3" name="5 CuadroTexto">
          <a:extLst>
            <a:ext uri="{FF2B5EF4-FFF2-40B4-BE49-F238E27FC236}">
              <a16:creationId xmlns:a16="http://schemas.microsoft.com/office/drawing/2014/main" xmlns="" id="{B3C09ECB-2DDC-49BC-AAF5-243CF18A64EA}"/>
            </a:ext>
          </a:extLst>
        </xdr:cNvPr>
        <xdr:cNvSpPr txBox="1"/>
      </xdr:nvSpPr>
      <xdr:spPr bwMode="auto">
        <a:xfrm>
          <a:off x="1314450" y="381000"/>
          <a:ext cx="2412206" cy="10120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8628</xdr:colOff>
      <xdr:row>0</xdr:row>
      <xdr:rowOff>86264</xdr:rowOff>
    </xdr:from>
    <xdr:to>
      <xdr:col>0</xdr:col>
      <xdr:colOff>1130062</xdr:colOff>
      <xdr:row>1</xdr:row>
      <xdr:rowOff>2305</xdr:rowOff>
    </xdr:to>
    <xdr:pic>
      <xdr:nvPicPr>
        <xdr:cNvPr id="2" name="1 Imagen" descr="ESCUDO-transp-lema-blanco.png">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 y="86264"/>
          <a:ext cx="1121434" cy="830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1266825</xdr:colOff>
      <xdr:row>0</xdr:row>
      <xdr:rowOff>428625</xdr:rowOff>
    </xdr:from>
    <xdr:to>
      <xdr:col>1</xdr:col>
      <xdr:colOff>3609975</xdr:colOff>
      <xdr:row>1</xdr:row>
      <xdr:rowOff>0</xdr:rowOff>
    </xdr:to>
    <xdr:sp macro="" textlink="">
      <xdr:nvSpPr>
        <xdr:cNvPr id="3" name="3 CuadroTexto">
          <a:extLst>
            <a:ext uri="{FF2B5EF4-FFF2-40B4-BE49-F238E27FC236}">
              <a16:creationId xmlns:a16="http://schemas.microsoft.com/office/drawing/2014/main" xmlns="" id="{00000000-0008-0000-0500-000003000000}"/>
            </a:ext>
          </a:extLst>
        </xdr:cNvPr>
        <xdr:cNvSpPr txBox="1"/>
      </xdr:nvSpPr>
      <xdr:spPr bwMode="auto">
        <a:xfrm>
          <a:off x="1266825" y="428625"/>
          <a:ext cx="4619625" cy="73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General de Ordenamiento Ambiental Territorial y Coordinación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1193448</xdr:colOff>
      <xdr:row>0</xdr:row>
      <xdr:rowOff>819508</xdr:rowOff>
    </xdr:to>
    <xdr:pic>
      <xdr:nvPicPr>
        <xdr:cNvPr id="2" name="1 Imagen" descr="ESCUDO-transp-lema-blanco.png">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93448" cy="819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1266825</xdr:colOff>
      <xdr:row>0</xdr:row>
      <xdr:rowOff>428625</xdr:rowOff>
    </xdr:from>
    <xdr:to>
      <xdr:col>1</xdr:col>
      <xdr:colOff>3609975</xdr:colOff>
      <xdr:row>1</xdr:row>
      <xdr:rowOff>0</xdr:rowOff>
    </xdr:to>
    <xdr:sp macro="" textlink="">
      <xdr:nvSpPr>
        <xdr:cNvPr id="3" name="3 CuadroTexto">
          <a:extLst>
            <a:ext uri="{FF2B5EF4-FFF2-40B4-BE49-F238E27FC236}">
              <a16:creationId xmlns:a16="http://schemas.microsoft.com/office/drawing/2014/main" xmlns="" id="{00000000-0008-0000-0700-000003000000}"/>
            </a:ext>
          </a:extLst>
        </xdr:cNvPr>
        <xdr:cNvSpPr txBox="1"/>
      </xdr:nvSpPr>
      <xdr:spPr bwMode="auto">
        <a:xfrm>
          <a:off x="1266825" y="428625"/>
          <a:ext cx="5695950" cy="962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General de Ordenamiento Ambiental Territorial y Coordinación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1</xdr:row>
      <xdr:rowOff>0</xdr:rowOff>
    </xdr:to>
    <xdr:grpSp>
      <xdr:nvGrpSpPr>
        <xdr:cNvPr id="2" name="1 Grupo">
          <a:extLst>
            <a:ext uri="{FF2B5EF4-FFF2-40B4-BE49-F238E27FC236}">
              <a16:creationId xmlns:a16="http://schemas.microsoft.com/office/drawing/2014/main" xmlns="" id="{00000000-0008-0000-0800-000002000000}"/>
            </a:ext>
          </a:extLst>
        </xdr:cNvPr>
        <xdr:cNvGrpSpPr>
          <a:grpSpLocks/>
        </xdr:cNvGrpSpPr>
      </xdr:nvGrpSpPr>
      <xdr:grpSpPr bwMode="auto">
        <a:xfrm>
          <a:off x="0" y="0"/>
          <a:ext cx="6281108" cy="1653396"/>
          <a:chOff x="57150" y="47625"/>
          <a:chExt cx="6181725" cy="1581150"/>
        </a:xfrm>
      </xdr:grpSpPr>
      <xdr:pic>
        <xdr:nvPicPr>
          <xdr:cNvPr id="3" name="1 Imagen" descr="ESCUDO-transp-lema-blanco.png">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57150" y="47625"/>
            <a:ext cx="1209675" cy="1581150"/>
          </a:xfrm>
          <a:prstGeom prst="rect">
            <a:avLst/>
          </a:prstGeom>
          <a:noFill/>
          <a:ln w="9525">
            <a:noFill/>
            <a:miter lim="800000"/>
            <a:headEnd/>
            <a:tailEnd/>
          </a:ln>
        </xdr:spPr>
      </xdr:pic>
      <xdr:sp macro="" textlink="">
        <xdr:nvSpPr>
          <xdr:cNvPr id="4" name="3 CuadroTexto">
            <a:extLst>
              <a:ext uri="{FF2B5EF4-FFF2-40B4-BE49-F238E27FC236}">
                <a16:creationId xmlns:a16="http://schemas.microsoft.com/office/drawing/2014/main" xmlns="" id="{00000000-0008-0000-0800-000004000000}"/>
              </a:ext>
            </a:extLst>
          </xdr:cNvPr>
          <xdr:cNvSpPr txBox="1"/>
        </xdr:nvSpPr>
        <xdr:spPr>
          <a:xfrm>
            <a:off x="1426640" y="495300"/>
            <a:ext cx="4812235"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167</xdr:row>
      <xdr:rowOff>167640</xdr:rowOff>
    </xdr:from>
    <xdr:to>
      <xdr:col>5</xdr:col>
      <xdr:colOff>84107</xdr:colOff>
      <xdr:row>168</xdr:row>
      <xdr:rowOff>121932</xdr:rowOff>
    </xdr:to>
    <xdr:pic>
      <xdr:nvPicPr>
        <xdr:cNvPr id="2" name="Imagen 1">
          <a:extLst>
            <a:ext uri="{FF2B5EF4-FFF2-40B4-BE49-F238E27FC236}">
              <a16:creationId xmlns:a16="http://schemas.microsoft.com/office/drawing/2014/main" xmlns="" id="{00000000-0008-0000-09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1580" y="27637740"/>
          <a:ext cx="3314987" cy="1371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373381</xdr:colOff>
      <xdr:row>202</xdr:row>
      <xdr:rowOff>38100</xdr:rowOff>
    </xdr:from>
    <xdr:to>
      <xdr:col>3</xdr:col>
      <xdr:colOff>1257378</xdr:colOff>
      <xdr:row>203</xdr:row>
      <xdr:rowOff>68598</xdr:rowOff>
    </xdr:to>
    <xdr:pic>
      <xdr:nvPicPr>
        <xdr:cNvPr id="3" name="Imagen 2">
          <a:extLst>
            <a:ext uri="{FF2B5EF4-FFF2-40B4-BE49-F238E27FC236}">
              <a16:creationId xmlns:a16="http://schemas.microsoft.com/office/drawing/2014/main" xmlns="" id="{00000000-0008-0000-09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84961" y="34404300"/>
          <a:ext cx="883997" cy="2133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137161</xdr:colOff>
      <xdr:row>210</xdr:row>
      <xdr:rowOff>38100</xdr:rowOff>
    </xdr:from>
    <xdr:to>
      <xdr:col>3</xdr:col>
      <xdr:colOff>1691776</xdr:colOff>
      <xdr:row>210</xdr:row>
      <xdr:rowOff>335306</xdr:rowOff>
    </xdr:to>
    <xdr:pic>
      <xdr:nvPicPr>
        <xdr:cNvPr id="4" name="Imagen 3">
          <a:extLst>
            <a:ext uri="{FF2B5EF4-FFF2-40B4-BE49-F238E27FC236}">
              <a16:creationId xmlns:a16="http://schemas.microsoft.com/office/drawing/2014/main" xmlns="" id="{00000000-0008-0000-0900-000004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48741" y="35684460"/>
          <a:ext cx="1554615" cy="297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228601</xdr:colOff>
      <xdr:row>102</xdr:row>
      <xdr:rowOff>53340</xdr:rowOff>
    </xdr:from>
    <xdr:to>
      <xdr:col>5</xdr:col>
      <xdr:colOff>312708</xdr:colOff>
      <xdr:row>102</xdr:row>
      <xdr:rowOff>190512</xdr:rowOff>
    </xdr:to>
    <xdr:pic>
      <xdr:nvPicPr>
        <xdr:cNvPr id="5" name="Imagen 4">
          <a:extLst>
            <a:ext uri="{FF2B5EF4-FFF2-40B4-BE49-F238E27FC236}">
              <a16:creationId xmlns:a16="http://schemas.microsoft.com/office/drawing/2014/main" xmlns="" id="{00000000-0008-0000-0900-000005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40181" y="13586460"/>
          <a:ext cx="3314987" cy="1371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0</xdr:row>
      <xdr:rowOff>1261675</xdr:rowOff>
    </xdr:to>
    <xdr:grpSp>
      <xdr:nvGrpSpPr>
        <xdr:cNvPr id="6" name="1 Grupo">
          <a:extLst>
            <a:ext uri="{FF2B5EF4-FFF2-40B4-BE49-F238E27FC236}">
              <a16:creationId xmlns:a16="http://schemas.microsoft.com/office/drawing/2014/main" xmlns="" id="{00000000-0008-0000-0900-000006000000}"/>
            </a:ext>
          </a:extLst>
        </xdr:cNvPr>
        <xdr:cNvGrpSpPr>
          <a:grpSpLocks/>
        </xdr:cNvGrpSpPr>
      </xdr:nvGrpSpPr>
      <xdr:grpSpPr bwMode="auto">
        <a:xfrm>
          <a:off x="0" y="0"/>
          <a:ext cx="5662191" cy="1261675"/>
          <a:chOff x="57150" y="47625"/>
          <a:chExt cx="6316603" cy="1200288"/>
        </a:xfrm>
      </xdr:grpSpPr>
      <xdr:pic>
        <xdr:nvPicPr>
          <xdr:cNvPr id="7" name="1 Imagen" descr="ESCUDO-transp-lema-blanco.png">
            <a:extLst>
              <a:ext uri="{FF2B5EF4-FFF2-40B4-BE49-F238E27FC236}">
                <a16:creationId xmlns:a16="http://schemas.microsoft.com/office/drawing/2014/main" xmlns="" id="{00000000-0008-0000-0900-000007000000}"/>
              </a:ext>
            </a:extLst>
          </xdr:cNvPr>
          <xdr:cNvPicPr>
            <a:picLocks noChangeAspect="1"/>
          </xdr:cNvPicPr>
        </xdr:nvPicPr>
        <xdr:blipFill>
          <a:blip xmlns:r="http://schemas.openxmlformats.org/officeDocument/2006/relationships" r:embed="rId4"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8" name="3 CuadroTexto">
            <a:extLst>
              <a:ext uri="{FF2B5EF4-FFF2-40B4-BE49-F238E27FC236}">
                <a16:creationId xmlns:a16="http://schemas.microsoft.com/office/drawing/2014/main" xmlns="" id="{00000000-0008-0000-0900-000008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601981</xdr:colOff>
      <xdr:row>69</xdr:row>
      <xdr:rowOff>0</xdr:rowOff>
    </xdr:from>
    <xdr:to>
      <xdr:col>3</xdr:col>
      <xdr:colOff>2065148</xdr:colOff>
      <xdr:row>70</xdr:row>
      <xdr:rowOff>83843</xdr:rowOff>
    </xdr:to>
    <xdr:pic>
      <xdr:nvPicPr>
        <xdr:cNvPr id="2" name="Imagen 1">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89761" y="16245840"/>
          <a:ext cx="1463167" cy="266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a16="http://schemas.microsoft.com/office/drawing/2014/main" xmlns="" id="{00000000-0008-0000-0A00-000003000000}"/>
            </a:ext>
          </a:extLst>
        </xdr:cNvPr>
        <xdr:cNvGrpSpPr>
          <a:grpSpLocks/>
        </xdr:cNvGrpSpPr>
      </xdr:nvGrpSpPr>
      <xdr:grpSpPr bwMode="auto">
        <a:xfrm>
          <a:off x="0" y="0"/>
          <a:ext cx="5556561" cy="1280732"/>
          <a:chOff x="57150" y="47625"/>
          <a:chExt cx="6316603" cy="1200288"/>
        </a:xfrm>
      </xdr:grpSpPr>
      <xdr:pic>
        <xdr:nvPicPr>
          <xdr:cNvPr id="4" name="1 Imagen" descr="ESCUDO-transp-lema-blanco.png">
            <a:extLst>
              <a:ext uri="{FF2B5EF4-FFF2-40B4-BE49-F238E27FC236}">
                <a16:creationId xmlns:a16="http://schemas.microsoft.com/office/drawing/2014/main" xmlns="" id="{00000000-0008-0000-0A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a16="http://schemas.microsoft.com/office/drawing/2014/main" xmlns="" id="{00000000-0008-0000-0A00-000005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186612</xdr:colOff>
      <xdr:row>61</xdr:row>
      <xdr:rowOff>124408</xdr:rowOff>
    </xdr:from>
    <xdr:to>
      <xdr:col>2</xdr:col>
      <xdr:colOff>1772319</xdr:colOff>
      <xdr:row>63</xdr:row>
      <xdr:rowOff>23241</xdr:rowOff>
    </xdr:to>
    <xdr:pic>
      <xdr:nvPicPr>
        <xdr:cNvPr id="2" name="Imagen 1">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99592" y="19244388"/>
          <a:ext cx="1585707" cy="2720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a16="http://schemas.microsoft.com/office/drawing/2014/main" xmlns="" id="{00000000-0008-0000-0B00-000003000000}"/>
            </a:ext>
          </a:extLst>
        </xdr:cNvPr>
        <xdr:cNvGrpSpPr>
          <a:grpSpLocks/>
        </xdr:cNvGrpSpPr>
      </xdr:nvGrpSpPr>
      <xdr:grpSpPr bwMode="auto">
        <a:xfrm>
          <a:off x="0" y="0"/>
          <a:ext cx="5477339" cy="1280732"/>
          <a:chOff x="57150" y="47625"/>
          <a:chExt cx="6316603" cy="1200288"/>
        </a:xfrm>
      </xdr:grpSpPr>
      <xdr:pic>
        <xdr:nvPicPr>
          <xdr:cNvPr id="4" name="1 Imagen" descr="ESCUDO-transp-lema-blanco.png">
            <a:extLst>
              <a:ext uri="{FF2B5EF4-FFF2-40B4-BE49-F238E27FC236}">
                <a16:creationId xmlns:a16="http://schemas.microsoft.com/office/drawing/2014/main" xmlns="" id="{00000000-0008-0000-0B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a16="http://schemas.microsoft.com/office/drawing/2014/main" xmlns="" id="{00000000-0008-0000-0B00-000005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548640</xdr:colOff>
      <xdr:row>62</xdr:row>
      <xdr:rowOff>160020</xdr:rowOff>
    </xdr:from>
    <xdr:to>
      <xdr:col>2</xdr:col>
      <xdr:colOff>1714601</xdr:colOff>
      <xdr:row>64</xdr:row>
      <xdr:rowOff>60983</xdr:rowOff>
    </xdr:to>
    <xdr:pic>
      <xdr:nvPicPr>
        <xdr:cNvPr id="2" name="Imagen 1">
          <a:extLst>
            <a:ext uri="{FF2B5EF4-FFF2-40B4-BE49-F238E27FC236}">
              <a16:creationId xmlns:a16="http://schemas.microsoft.com/office/drawing/2014/main" xmlns="" id="{00000000-0008-0000-0C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60220" y="20193000"/>
          <a:ext cx="1165961" cy="266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a16="http://schemas.microsoft.com/office/drawing/2014/main" xmlns="" id="{00000000-0008-0000-0C00-000003000000}"/>
            </a:ext>
          </a:extLst>
        </xdr:cNvPr>
        <xdr:cNvGrpSpPr>
          <a:grpSpLocks/>
        </xdr:cNvGrpSpPr>
      </xdr:nvGrpSpPr>
      <xdr:grpSpPr bwMode="auto">
        <a:xfrm>
          <a:off x="0" y="0"/>
          <a:ext cx="5477339" cy="1280732"/>
          <a:chOff x="57150" y="47625"/>
          <a:chExt cx="6316603" cy="1200288"/>
        </a:xfrm>
      </xdr:grpSpPr>
      <xdr:pic>
        <xdr:nvPicPr>
          <xdr:cNvPr id="4" name="1 Imagen" descr="ESCUDO-transp-lema-blanco.png">
            <a:extLst>
              <a:ext uri="{FF2B5EF4-FFF2-40B4-BE49-F238E27FC236}">
                <a16:creationId xmlns:a16="http://schemas.microsoft.com/office/drawing/2014/main" xmlns="" id="{00000000-0008-0000-0C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a16="http://schemas.microsoft.com/office/drawing/2014/main" xmlns="" id="{00000000-0008-0000-0C00-000005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381000</xdr:colOff>
      <xdr:row>66</xdr:row>
      <xdr:rowOff>160020</xdr:rowOff>
    </xdr:from>
    <xdr:to>
      <xdr:col>2</xdr:col>
      <xdr:colOff>2065166</xdr:colOff>
      <xdr:row>68</xdr:row>
      <xdr:rowOff>60983</xdr:rowOff>
    </xdr:to>
    <xdr:pic>
      <xdr:nvPicPr>
        <xdr:cNvPr id="2" name="Imagen 1">
          <a:extLst>
            <a:ext uri="{FF2B5EF4-FFF2-40B4-BE49-F238E27FC236}">
              <a16:creationId xmlns:a16="http://schemas.microsoft.com/office/drawing/2014/main" xmlns="" id="{00000000-0008-0000-0D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92580" y="21983700"/>
          <a:ext cx="1684166" cy="266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a16="http://schemas.microsoft.com/office/drawing/2014/main" xmlns="" id="{00000000-0008-0000-0D00-000003000000}"/>
            </a:ext>
          </a:extLst>
        </xdr:cNvPr>
        <xdr:cNvGrpSpPr>
          <a:grpSpLocks/>
        </xdr:cNvGrpSpPr>
      </xdr:nvGrpSpPr>
      <xdr:grpSpPr bwMode="auto">
        <a:xfrm>
          <a:off x="0" y="0"/>
          <a:ext cx="5477339" cy="1280732"/>
          <a:chOff x="57150" y="47625"/>
          <a:chExt cx="6316603" cy="1200288"/>
        </a:xfrm>
      </xdr:grpSpPr>
      <xdr:pic>
        <xdr:nvPicPr>
          <xdr:cNvPr id="4" name="1 Imagen" descr="ESCUDO-transp-lema-blanco.png">
            <a:extLst>
              <a:ext uri="{FF2B5EF4-FFF2-40B4-BE49-F238E27FC236}">
                <a16:creationId xmlns:a16="http://schemas.microsoft.com/office/drawing/2014/main" xmlns="" id="{00000000-0008-0000-0D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a16="http://schemas.microsoft.com/office/drawing/2014/main" xmlns="" id="{00000000-0008-0000-0D00-000005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30481</xdr:colOff>
      <xdr:row>87</xdr:row>
      <xdr:rowOff>144780</xdr:rowOff>
    </xdr:from>
    <xdr:to>
      <xdr:col>2</xdr:col>
      <xdr:colOff>2372310</xdr:colOff>
      <xdr:row>87</xdr:row>
      <xdr:rowOff>240800</xdr:rowOff>
    </xdr:to>
    <xdr:pic>
      <xdr:nvPicPr>
        <xdr:cNvPr id="2" name="Imagen 1">
          <a:extLst>
            <a:ext uri="{FF2B5EF4-FFF2-40B4-BE49-F238E27FC236}">
              <a16:creationId xmlns:a16="http://schemas.microsoft.com/office/drawing/2014/main" xmlns="" id="{00000000-0008-0000-0E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42061" y="21252180"/>
          <a:ext cx="2341829" cy="96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411481</xdr:colOff>
      <xdr:row>98</xdr:row>
      <xdr:rowOff>0</xdr:rowOff>
    </xdr:from>
    <xdr:to>
      <xdr:col>2</xdr:col>
      <xdr:colOff>1718424</xdr:colOff>
      <xdr:row>99</xdr:row>
      <xdr:rowOff>3826</xdr:rowOff>
    </xdr:to>
    <xdr:pic>
      <xdr:nvPicPr>
        <xdr:cNvPr id="3" name="Imagen 2">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23061" y="25534620"/>
          <a:ext cx="1306943" cy="186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624841</xdr:colOff>
      <xdr:row>104</xdr:row>
      <xdr:rowOff>15240</xdr:rowOff>
    </xdr:from>
    <xdr:to>
      <xdr:col>2</xdr:col>
      <xdr:colOff>1654392</xdr:colOff>
      <xdr:row>105</xdr:row>
      <xdr:rowOff>19066</xdr:rowOff>
    </xdr:to>
    <xdr:pic>
      <xdr:nvPicPr>
        <xdr:cNvPr id="4" name="Imagen 3">
          <a:extLst>
            <a:ext uri="{FF2B5EF4-FFF2-40B4-BE49-F238E27FC236}">
              <a16:creationId xmlns:a16="http://schemas.microsoft.com/office/drawing/2014/main" xmlns="" id="{00000000-0008-0000-0E00-000004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36421" y="27104340"/>
          <a:ext cx="1029551" cy="186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594360</xdr:colOff>
      <xdr:row>110</xdr:row>
      <xdr:rowOff>144780</xdr:rowOff>
    </xdr:from>
    <xdr:to>
      <xdr:col>2</xdr:col>
      <xdr:colOff>1655918</xdr:colOff>
      <xdr:row>111</xdr:row>
      <xdr:rowOff>148606</xdr:rowOff>
    </xdr:to>
    <xdr:pic>
      <xdr:nvPicPr>
        <xdr:cNvPr id="5" name="Imagen 4">
          <a:extLst>
            <a:ext uri="{FF2B5EF4-FFF2-40B4-BE49-F238E27FC236}">
              <a16:creationId xmlns:a16="http://schemas.microsoft.com/office/drawing/2014/main" xmlns="" id="{00000000-0008-0000-0E00-000005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5940" y="28635960"/>
          <a:ext cx="1061558" cy="186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365760</xdr:colOff>
      <xdr:row>117</xdr:row>
      <xdr:rowOff>53341</xdr:rowOff>
    </xdr:from>
    <xdr:to>
      <xdr:col>2</xdr:col>
      <xdr:colOff>2206150</xdr:colOff>
      <xdr:row>118</xdr:row>
      <xdr:rowOff>41164</xdr:rowOff>
    </xdr:to>
    <xdr:pic>
      <xdr:nvPicPr>
        <xdr:cNvPr id="6" name="Imagen 5">
          <a:extLst>
            <a:ext uri="{FF2B5EF4-FFF2-40B4-BE49-F238E27FC236}">
              <a16:creationId xmlns:a16="http://schemas.microsoft.com/office/drawing/2014/main" xmlns="" id="{00000000-0008-0000-0E00-000006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77340" y="30556201"/>
          <a:ext cx="1840390" cy="1707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7" name="1 Grupo">
          <a:extLst>
            <a:ext uri="{FF2B5EF4-FFF2-40B4-BE49-F238E27FC236}">
              <a16:creationId xmlns:a16="http://schemas.microsoft.com/office/drawing/2014/main" xmlns="" id="{00000000-0008-0000-0E00-000007000000}"/>
            </a:ext>
          </a:extLst>
        </xdr:cNvPr>
        <xdr:cNvGrpSpPr>
          <a:grpSpLocks/>
        </xdr:cNvGrpSpPr>
      </xdr:nvGrpSpPr>
      <xdr:grpSpPr bwMode="auto">
        <a:xfrm>
          <a:off x="0" y="0"/>
          <a:ext cx="5477339" cy="1280732"/>
          <a:chOff x="57150" y="47625"/>
          <a:chExt cx="6316603" cy="1200288"/>
        </a:xfrm>
      </xdr:grpSpPr>
      <xdr:pic>
        <xdr:nvPicPr>
          <xdr:cNvPr id="8" name="1 Imagen" descr="ESCUDO-transp-lema-blanco.png">
            <a:extLst>
              <a:ext uri="{FF2B5EF4-FFF2-40B4-BE49-F238E27FC236}">
                <a16:creationId xmlns:a16="http://schemas.microsoft.com/office/drawing/2014/main" xmlns="" id="{00000000-0008-0000-0E00-000008000000}"/>
              </a:ext>
            </a:extLst>
          </xdr:cNvPr>
          <xdr:cNvPicPr>
            <a:picLocks noChangeAspect="1"/>
          </xdr:cNvPicPr>
        </xdr:nvPicPr>
        <xdr:blipFill>
          <a:blip xmlns:r="http://schemas.openxmlformats.org/officeDocument/2006/relationships" r:embed="rId6"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9" name="3 CuadroTexto">
            <a:extLst>
              <a:ext uri="{FF2B5EF4-FFF2-40B4-BE49-F238E27FC236}">
                <a16:creationId xmlns:a16="http://schemas.microsoft.com/office/drawing/2014/main" xmlns="" id="{00000000-0008-0000-0E00-000009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518160</xdr:colOff>
      <xdr:row>91</xdr:row>
      <xdr:rowOff>0</xdr:rowOff>
    </xdr:from>
    <xdr:to>
      <xdr:col>2</xdr:col>
      <xdr:colOff>1920362</xdr:colOff>
      <xdr:row>92</xdr:row>
      <xdr:rowOff>83843</xdr:rowOff>
    </xdr:to>
    <xdr:pic>
      <xdr:nvPicPr>
        <xdr:cNvPr id="2" name="Imagen 1">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28696920"/>
          <a:ext cx="1402202" cy="266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a16="http://schemas.microsoft.com/office/drawing/2014/main" xmlns="" id="{00000000-0008-0000-0F00-000003000000}"/>
            </a:ext>
          </a:extLst>
        </xdr:cNvPr>
        <xdr:cNvGrpSpPr>
          <a:grpSpLocks/>
        </xdr:cNvGrpSpPr>
      </xdr:nvGrpSpPr>
      <xdr:grpSpPr bwMode="auto">
        <a:xfrm>
          <a:off x="0" y="0"/>
          <a:ext cx="5618178" cy="1280732"/>
          <a:chOff x="57150" y="47625"/>
          <a:chExt cx="6316603" cy="1200288"/>
        </a:xfrm>
      </xdr:grpSpPr>
      <xdr:pic>
        <xdr:nvPicPr>
          <xdr:cNvPr id="4" name="1 Imagen" descr="ESCUDO-transp-lema-blanco.png">
            <a:extLst>
              <a:ext uri="{FF2B5EF4-FFF2-40B4-BE49-F238E27FC236}">
                <a16:creationId xmlns:a16="http://schemas.microsoft.com/office/drawing/2014/main" xmlns="" id="{00000000-0008-0000-0F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a16="http://schemas.microsoft.com/office/drawing/2014/main" xmlns="" id="{00000000-0008-0000-0F00-000005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640080</xdr:colOff>
      <xdr:row>82</xdr:row>
      <xdr:rowOff>38100</xdr:rowOff>
    </xdr:from>
    <xdr:to>
      <xdr:col>2</xdr:col>
      <xdr:colOff>1680300</xdr:colOff>
      <xdr:row>83</xdr:row>
      <xdr:rowOff>68598</xdr:rowOff>
    </xdr:to>
    <xdr:pic>
      <xdr:nvPicPr>
        <xdr:cNvPr id="2" name="Imagen 1">
          <a:extLst>
            <a:ext uri="{FF2B5EF4-FFF2-40B4-BE49-F238E27FC236}">
              <a16:creationId xmlns:a16="http://schemas.microsoft.com/office/drawing/2014/main" xmlns="" id="{00000000-0008-0000-10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51660" y="29131260"/>
          <a:ext cx="1040220" cy="2133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647700</xdr:colOff>
      <xdr:row>89</xdr:row>
      <xdr:rowOff>419100</xdr:rowOff>
    </xdr:from>
    <xdr:to>
      <xdr:col>2</xdr:col>
      <xdr:colOff>1752696</xdr:colOff>
      <xdr:row>91</xdr:row>
      <xdr:rowOff>152432</xdr:rowOff>
    </xdr:to>
    <xdr:pic>
      <xdr:nvPicPr>
        <xdr:cNvPr id="3" name="Imagen 2">
          <a:extLst>
            <a:ext uri="{FF2B5EF4-FFF2-40B4-BE49-F238E27FC236}">
              <a16:creationId xmlns:a16="http://schemas.microsoft.com/office/drawing/2014/main" xmlns="" id="{00000000-0008-0000-10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59280" y="32285940"/>
          <a:ext cx="1104996" cy="373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a16="http://schemas.microsoft.com/office/drawing/2014/main" xmlns="" id="{00000000-0008-0000-1000-000004000000}"/>
            </a:ext>
          </a:extLst>
        </xdr:cNvPr>
        <xdr:cNvGrpSpPr>
          <a:grpSpLocks/>
        </xdr:cNvGrpSpPr>
      </xdr:nvGrpSpPr>
      <xdr:grpSpPr bwMode="auto">
        <a:xfrm>
          <a:off x="0" y="0"/>
          <a:ext cx="5477339" cy="1280732"/>
          <a:chOff x="57150" y="47625"/>
          <a:chExt cx="6316603" cy="1200288"/>
        </a:xfrm>
      </xdr:grpSpPr>
      <xdr:pic>
        <xdr:nvPicPr>
          <xdr:cNvPr id="5" name="1 Imagen" descr="ESCUDO-transp-lema-blanco.png">
            <a:extLst>
              <a:ext uri="{FF2B5EF4-FFF2-40B4-BE49-F238E27FC236}">
                <a16:creationId xmlns:a16="http://schemas.microsoft.com/office/drawing/2014/main" xmlns="" id="{00000000-0008-0000-1000-000005000000}"/>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a16="http://schemas.microsoft.com/office/drawing/2014/main" xmlns="" id="{00000000-0008-0000-1000-000006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548641</xdr:colOff>
      <xdr:row>145</xdr:row>
      <xdr:rowOff>15240</xdr:rowOff>
    </xdr:from>
    <xdr:to>
      <xdr:col>2</xdr:col>
      <xdr:colOff>2088014</xdr:colOff>
      <xdr:row>146</xdr:row>
      <xdr:rowOff>137186</xdr:rowOff>
    </xdr:to>
    <xdr:pic>
      <xdr:nvPicPr>
        <xdr:cNvPr id="2" name="Imagen 1">
          <a:extLst>
            <a:ext uri="{FF2B5EF4-FFF2-40B4-BE49-F238E27FC236}">
              <a16:creationId xmlns:a16="http://schemas.microsoft.com/office/drawing/2014/main" xmlns="" id="{00000000-0008-0000-11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60221" y="37421820"/>
          <a:ext cx="1539373" cy="304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a16="http://schemas.microsoft.com/office/drawing/2014/main" xmlns="" id="{00000000-0008-0000-1100-000003000000}"/>
            </a:ext>
          </a:extLst>
        </xdr:cNvPr>
        <xdr:cNvGrpSpPr>
          <a:grpSpLocks/>
        </xdr:cNvGrpSpPr>
      </xdr:nvGrpSpPr>
      <xdr:grpSpPr bwMode="auto">
        <a:xfrm>
          <a:off x="0" y="0"/>
          <a:ext cx="5477339" cy="1280732"/>
          <a:chOff x="57150" y="47625"/>
          <a:chExt cx="6316603" cy="1200288"/>
        </a:xfrm>
      </xdr:grpSpPr>
      <xdr:pic>
        <xdr:nvPicPr>
          <xdr:cNvPr id="4" name="1 Imagen" descr="ESCUDO-transp-lema-blanco.png">
            <a:extLst>
              <a:ext uri="{FF2B5EF4-FFF2-40B4-BE49-F238E27FC236}">
                <a16:creationId xmlns:a16="http://schemas.microsoft.com/office/drawing/2014/main" xmlns="" id="{00000000-0008-0000-11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a16="http://schemas.microsoft.com/office/drawing/2014/main" xmlns="" id="{00000000-0008-0000-1100-000005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556261</xdr:colOff>
      <xdr:row>79</xdr:row>
      <xdr:rowOff>30480</xdr:rowOff>
    </xdr:from>
    <xdr:to>
      <xdr:col>2</xdr:col>
      <xdr:colOff>2187082</xdr:colOff>
      <xdr:row>80</xdr:row>
      <xdr:rowOff>129564</xdr:rowOff>
    </xdr:to>
    <xdr:pic>
      <xdr:nvPicPr>
        <xdr:cNvPr id="2" name="Imagen 1">
          <a:extLst>
            <a:ext uri="{FF2B5EF4-FFF2-40B4-BE49-F238E27FC236}">
              <a16:creationId xmlns:a16="http://schemas.microsoft.com/office/drawing/2014/main" xmlns="" id="{00000000-0008-0000-12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67841" y="20139660"/>
          <a:ext cx="1630821" cy="281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a16="http://schemas.microsoft.com/office/drawing/2014/main" xmlns="" id="{00000000-0008-0000-1200-000003000000}"/>
            </a:ext>
          </a:extLst>
        </xdr:cNvPr>
        <xdr:cNvGrpSpPr>
          <a:grpSpLocks/>
        </xdr:cNvGrpSpPr>
      </xdr:nvGrpSpPr>
      <xdr:grpSpPr bwMode="auto">
        <a:xfrm>
          <a:off x="0" y="0"/>
          <a:ext cx="5591771" cy="1280732"/>
          <a:chOff x="57150" y="47625"/>
          <a:chExt cx="6316603" cy="1200288"/>
        </a:xfrm>
      </xdr:grpSpPr>
      <xdr:pic>
        <xdr:nvPicPr>
          <xdr:cNvPr id="4" name="1 Imagen" descr="ESCUDO-transp-lema-blanco.png">
            <a:extLst>
              <a:ext uri="{FF2B5EF4-FFF2-40B4-BE49-F238E27FC236}">
                <a16:creationId xmlns:a16="http://schemas.microsoft.com/office/drawing/2014/main" xmlns="" id="{00000000-0008-0000-12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a16="http://schemas.microsoft.com/office/drawing/2014/main" xmlns="" id="{00000000-0008-0000-1200-000005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472440</xdr:colOff>
      <xdr:row>84</xdr:row>
      <xdr:rowOff>15240</xdr:rowOff>
    </xdr:from>
    <xdr:to>
      <xdr:col>2</xdr:col>
      <xdr:colOff>2110882</xdr:colOff>
      <xdr:row>85</xdr:row>
      <xdr:rowOff>137186</xdr:rowOff>
    </xdr:to>
    <xdr:pic>
      <xdr:nvPicPr>
        <xdr:cNvPr id="2" name="Imagen 1">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84020" y="23416260"/>
          <a:ext cx="1638442" cy="304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0</xdr:colOff>
      <xdr:row>18</xdr:row>
      <xdr:rowOff>0</xdr:rowOff>
    </xdr:from>
    <xdr:to>
      <xdr:col>21</xdr:col>
      <xdr:colOff>675005</xdr:colOff>
      <xdr:row>61</xdr:row>
      <xdr:rowOff>73660</xdr:rowOff>
    </xdr:to>
    <xdr:graphicFrame macro="">
      <xdr:nvGraphicFramePr>
        <xdr:cNvPr id="3" name="Diagrama 2">
          <a:extLst>
            <a:ext uri="{FF2B5EF4-FFF2-40B4-BE49-F238E27FC236}">
              <a16:creationId xmlns:a16="http://schemas.microsoft.com/office/drawing/2014/main" xmlns="" id="{00000000-0008-0000-13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a16="http://schemas.microsoft.com/office/drawing/2014/main" xmlns="" id="{00000000-0008-0000-1300-000004000000}"/>
            </a:ext>
          </a:extLst>
        </xdr:cNvPr>
        <xdr:cNvGrpSpPr>
          <a:grpSpLocks/>
        </xdr:cNvGrpSpPr>
      </xdr:nvGrpSpPr>
      <xdr:grpSpPr bwMode="auto">
        <a:xfrm>
          <a:off x="0" y="0"/>
          <a:ext cx="5477339" cy="1280732"/>
          <a:chOff x="57150" y="47625"/>
          <a:chExt cx="6316603" cy="1200288"/>
        </a:xfrm>
      </xdr:grpSpPr>
      <xdr:pic>
        <xdr:nvPicPr>
          <xdr:cNvPr id="5" name="1 Imagen" descr="ESCUDO-transp-lema-blanco.png">
            <a:extLst>
              <a:ext uri="{FF2B5EF4-FFF2-40B4-BE49-F238E27FC236}">
                <a16:creationId xmlns:a16="http://schemas.microsoft.com/office/drawing/2014/main" xmlns="" id="{00000000-0008-0000-1300-000005000000}"/>
              </a:ext>
            </a:extLst>
          </xdr:cNvPr>
          <xdr:cNvPicPr>
            <a:picLocks noChangeAspect="1"/>
          </xdr:cNvPicPr>
        </xdr:nvPicPr>
        <xdr:blipFill>
          <a:blip xmlns:r="http://schemas.openxmlformats.org/officeDocument/2006/relationships" r:embed="rId7"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a16="http://schemas.microsoft.com/office/drawing/2014/main" xmlns="" id="{00000000-0008-0000-1300-000006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647701</xdr:colOff>
      <xdr:row>81</xdr:row>
      <xdr:rowOff>68580</xdr:rowOff>
    </xdr:from>
    <xdr:to>
      <xdr:col>2</xdr:col>
      <xdr:colOff>1905110</xdr:colOff>
      <xdr:row>83</xdr:row>
      <xdr:rowOff>26</xdr:rowOff>
    </xdr:to>
    <xdr:pic>
      <xdr:nvPicPr>
        <xdr:cNvPr id="2" name="Imagen 1">
          <a:extLst>
            <a:ext uri="{FF2B5EF4-FFF2-40B4-BE49-F238E27FC236}">
              <a16:creationId xmlns:a16="http://schemas.microsoft.com/office/drawing/2014/main" xmlns="" id="{00000000-0008-0000-14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59281" y="23789640"/>
          <a:ext cx="1257409" cy="297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723901</xdr:colOff>
      <xdr:row>88</xdr:row>
      <xdr:rowOff>53340</xdr:rowOff>
    </xdr:from>
    <xdr:to>
      <xdr:col>2</xdr:col>
      <xdr:colOff>1775552</xdr:colOff>
      <xdr:row>90</xdr:row>
      <xdr:rowOff>60992</xdr:rowOff>
    </xdr:to>
    <xdr:pic>
      <xdr:nvPicPr>
        <xdr:cNvPr id="3" name="Imagen 2">
          <a:extLst>
            <a:ext uri="{FF2B5EF4-FFF2-40B4-BE49-F238E27FC236}">
              <a16:creationId xmlns:a16="http://schemas.microsoft.com/office/drawing/2014/main" xmlns="" id="{00000000-0008-0000-14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35481" y="25786080"/>
          <a:ext cx="1051651" cy="373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a16="http://schemas.microsoft.com/office/drawing/2014/main" xmlns="" id="{00000000-0008-0000-1400-000004000000}"/>
            </a:ext>
          </a:extLst>
        </xdr:cNvPr>
        <xdr:cNvGrpSpPr>
          <a:grpSpLocks/>
        </xdr:cNvGrpSpPr>
      </xdr:nvGrpSpPr>
      <xdr:grpSpPr bwMode="auto">
        <a:xfrm>
          <a:off x="0" y="0"/>
          <a:ext cx="5697400" cy="1280732"/>
          <a:chOff x="57150" y="47625"/>
          <a:chExt cx="6316603" cy="1200288"/>
        </a:xfrm>
      </xdr:grpSpPr>
      <xdr:pic>
        <xdr:nvPicPr>
          <xdr:cNvPr id="5" name="1 Imagen" descr="ESCUDO-transp-lema-blanco.png">
            <a:extLst>
              <a:ext uri="{FF2B5EF4-FFF2-40B4-BE49-F238E27FC236}">
                <a16:creationId xmlns:a16="http://schemas.microsoft.com/office/drawing/2014/main" xmlns="" id="{00000000-0008-0000-1400-000005000000}"/>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a16="http://schemas.microsoft.com/office/drawing/2014/main" xmlns="" id="{00000000-0008-0000-1400-000006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762000</xdr:colOff>
      <xdr:row>90</xdr:row>
      <xdr:rowOff>106680</xdr:rowOff>
    </xdr:from>
    <xdr:to>
      <xdr:col>2</xdr:col>
      <xdr:colOff>1981306</xdr:colOff>
      <xdr:row>91</xdr:row>
      <xdr:rowOff>160040</xdr:rowOff>
    </xdr:to>
    <xdr:pic>
      <xdr:nvPicPr>
        <xdr:cNvPr id="2" name="Imagen 1">
          <a:extLst>
            <a:ext uri="{FF2B5EF4-FFF2-40B4-BE49-F238E27FC236}">
              <a16:creationId xmlns:a16="http://schemas.microsoft.com/office/drawing/2014/main" xmlns="" id="{00000000-0008-0000-15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44040" y="26692860"/>
          <a:ext cx="1219306" cy="236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693421</xdr:colOff>
      <xdr:row>96</xdr:row>
      <xdr:rowOff>419100</xdr:rowOff>
    </xdr:from>
    <xdr:to>
      <xdr:col>2</xdr:col>
      <xdr:colOff>1790796</xdr:colOff>
      <xdr:row>98</xdr:row>
      <xdr:rowOff>152432</xdr:rowOff>
    </xdr:to>
    <xdr:pic>
      <xdr:nvPicPr>
        <xdr:cNvPr id="3" name="Imagen 2">
          <a:extLst>
            <a:ext uri="{FF2B5EF4-FFF2-40B4-BE49-F238E27FC236}">
              <a16:creationId xmlns:a16="http://schemas.microsoft.com/office/drawing/2014/main" xmlns="" id="{00000000-0008-0000-15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75461" y="29016960"/>
          <a:ext cx="1097375" cy="373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a16="http://schemas.microsoft.com/office/drawing/2014/main" xmlns="" id="{00000000-0008-0000-1500-000004000000}"/>
            </a:ext>
          </a:extLst>
        </xdr:cNvPr>
        <xdr:cNvGrpSpPr>
          <a:grpSpLocks/>
        </xdr:cNvGrpSpPr>
      </xdr:nvGrpSpPr>
      <xdr:grpSpPr bwMode="auto">
        <a:xfrm>
          <a:off x="0" y="0"/>
          <a:ext cx="5336499" cy="1280732"/>
          <a:chOff x="57150" y="47625"/>
          <a:chExt cx="6316603" cy="1200288"/>
        </a:xfrm>
      </xdr:grpSpPr>
      <xdr:pic>
        <xdr:nvPicPr>
          <xdr:cNvPr id="5" name="1 Imagen" descr="ESCUDO-transp-lema-blanco.png">
            <a:extLst>
              <a:ext uri="{FF2B5EF4-FFF2-40B4-BE49-F238E27FC236}">
                <a16:creationId xmlns:a16="http://schemas.microsoft.com/office/drawing/2014/main" xmlns="" id="{00000000-0008-0000-1500-000005000000}"/>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a16="http://schemas.microsoft.com/office/drawing/2014/main" xmlns="" id="{00000000-0008-0000-1500-000006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670561</xdr:colOff>
      <xdr:row>84</xdr:row>
      <xdr:rowOff>76200</xdr:rowOff>
    </xdr:from>
    <xdr:to>
      <xdr:col>2</xdr:col>
      <xdr:colOff>1790798</xdr:colOff>
      <xdr:row>85</xdr:row>
      <xdr:rowOff>129560</xdr:rowOff>
    </xdr:to>
    <xdr:pic>
      <xdr:nvPicPr>
        <xdr:cNvPr id="2" name="Imagen 1">
          <a:extLst>
            <a:ext uri="{FF2B5EF4-FFF2-40B4-BE49-F238E27FC236}">
              <a16:creationId xmlns:a16="http://schemas.microsoft.com/office/drawing/2014/main" xmlns="" id="{00000000-0008-0000-16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82141" y="27165300"/>
          <a:ext cx="1120237" cy="236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685801</xdr:colOff>
      <xdr:row>92</xdr:row>
      <xdr:rowOff>0</xdr:rowOff>
    </xdr:from>
    <xdr:to>
      <xdr:col>2</xdr:col>
      <xdr:colOff>1684108</xdr:colOff>
      <xdr:row>94</xdr:row>
      <xdr:rowOff>7652</xdr:rowOff>
    </xdr:to>
    <xdr:pic>
      <xdr:nvPicPr>
        <xdr:cNvPr id="3" name="Imagen 2">
          <a:extLst>
            <a:ext uri="{FF2B5EF4-FFF2-40B4-BE49-F238E27FC236}">
              <a16:creationId xmlns:a16="http://schemas.microsoft.com/office/drawing/2014/main" xmlns="" id="{00000000-0008-0000-16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97381" y="30319980"/>
          <a:ext cx="998307" cy="373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a16="http://schemas.microsoft.com/office/drawing/2014/main" xmlns="" id="{00000000-0008-0000-1600-000004000000}"/>
            </a:ext>
          </a:extLst>
        </xdr:cNvPr>
        <xdr:cNvGrpSpPr>
          <a:grpSpLocks/>
        </xdr:cNvGrpSpPr>
      </xdr:nvGrpSpPr>
      <xdr:grpSpPr bwMode="auto">
        <a:xfrm>
          <a:off x="0" y="0"/>
          <a:ext cx="5477339" cy="1280732"/>
          <a:chOff x="57150" y="47625"/>
          <a:chExt cx="6316603" cy="1200288"/>
        </a:xfrm>
      </xdr:grpSpPr>
      <xdr:pic>
        <xdr:nvPicPr>
          <xdr:cNvPr id="5" name="1 Imagen" descr="ESCUDO-transp-lema-blanco.png">
            <a:extLst>
              <a:ext uri="{FF2B5EF4-FFF2-40B4-BE49-F238E27FC236}">
                <a16:creationId xmlns:a16="http://schemas.microsoft.com/office/drawing/2014/main" xmlns="" id="{00000000-0008-0000-1600-000005000000}"/>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a16="http://schemas.microsoft.com/office/drawing/2014/main" xmlns="" id="{00000000-0008-0000-1600-000006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426720</xdr:colOff>
      <xdr:row>79</xdr:row>
      <xdr:rowOff>53340</xdr:rowOff>
    </xdr:from>
    <xdr:to>
      <xdr:col>2</xdr:col>
      <xdr:colOff>2156610</xdr:colOff>
      <xdr:row>80</xdr:row>
      <xdr:rowOff>175286</xdr:rowOff>
    </xdr:to>
    <xdr:pic>
      <xdr:nvPicPr>
        <xdr:cNvPr id="2" name="Imagen 1">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38300" y="24704040"/>
          <a:ext cx="1729890" cy="304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716281</xdr:colOff>
      <xdr:row>88</xdr:row>
      <xdr:rowOff>0</xdr:rowOff>
    </xdr:from>
    <xdr:to>
      <xdr:col>2</xdr:col>
      <xdr:colOff>1813656</xdr:colOff>
      <xdr:row>90</xdr:row>
      <xdr:rowOff>7652</xdr:rowOff>
    </xdr:to>
    <xdr:pic>
      <xdr:nvPicPr>
        <xdr:cNvPr id="3" name="Imagen 2">
          <a:extLst>
            <a:ext uri="{FF2B5EF4-FFF2-40B4-BE49-F238E27FC236}">
              <a16:creationId xmlns:a16="http://schemas.microsoft.com/office/drawing/2014/main" xmlns="" id="{00000000-0008-0000-17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27861" y="28064460"/>
          <a:ext cx="1097375" cy="373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a16="http://schemas.microsoft.com/office/drawing/2014/main" xmlns="" id="{00000000-0008-0000-1700-000004000000}"/>
            </a:ext>
          </a:extLst>
        </xdr:cNvPr>
        <xdr:cNvGrpSpPr>
          <a:grpSpLocks/>
        </xdr:cNvGrpSpPr>
      </xdr:nvGrpSpPr>
      <xdr:grpSpPr bwMode="auto">
        <a:xfrm>
          <a:off x="0" y="0"/>
          <a:ext cx="5477339" cy="1280732"/>
          <a:chOff x="57150" y="47625"/>
          <a:chExt cx="6316603" cy="1200288"/>
        </a:xfrm>
      </xdr:grpSpPr>
      <xdr:pic>
        <xdr:nvPicPr>
          <xdr:cNvPr id="5" name="1 Imagen" descr="ESCUDO-transp-lema-blanco.png">
            <a:extLst>
              <a:ext uri="{FF2B5EF4-FFF2-40B4-BE49-F238E27FC236}">
                <a16:creationId xmlns:a16="http://schemas.microsoft.com/office/drawing/2014/main" xmlns="" id="{00000000-0008-0000-1700-000005000000}"/>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a16="http://schemas.microsoft.com/office/drawing/2014/main" xmlns="" id="{00000000-0008-0000-1700-000006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518161</xdr:colOff>
      <xdr:row>87</xdr:row>
      <xdr:rowOff>449580</xdr:rowOff>
    </xdr:from>
    <xdr:to>
      <xdr:col>2</xdr:col>
      <xdr:colOff>2377602</xdr:colOff>
      <xdr:row>90</xdr:row>
      <xdr:rowOff>32</xdr:rowOff>
    </xdr:to>
    <xdr:pic>
      <xdr:nvPicPr>
        <xdr:cNvPr id="2" name="Imagen 1">
          <a:extLst>
            <a:ext uri="{FF2B5EF4-FFF2-40B4-BE49-F238E27FC236}">
              <a16:creationId xmlns:a16="http://schemas.microsoft.com/office/drawing/2014/main" xmlns="" id="{00000000-0008-0000-18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1" y="28986480"/>
          <a:ext cx="1859441" cy="373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a16="http://schemas.microsoft.com/office/drawing/2014/main" xmlns="" id="{00000000-0008-0000-1800-000003000000}"/>
            </a:ext>
          </a:extLst>
        </xdr:cNvPr>
        <xdr:cNvGrpSpPr>
          <a:grpSpLocks/>
        </xdr:cNvGrpSpPr>
      </xdr:nvGrpSpPr>
      <xdr:grpSpPr bwMode="auto">
        <a:xfrm>
          <a:off x="0" y="0"/>
          <a:ext cx="5679795" cy="1280732"/>
          <a:chOff x="57150" y="47625"/>
          <a:chExt cx="6316603" cy="1200288"/>
        </a:xfrm>
      </xdr:grpSpPr>
      <xdr:pic>
        <xdr:nvPicPr>
          <xdr:cNvPr id="4" name="1 Imagen" descr="ESCUDO-transp-lema-blanco.png">
            <a:extLst>
              <a:ext uri="{FF2B5EF4-FFF2-40B4-BE49-F238E27FC236}">
                <a16:creationId xmlns:a16="http://schemas.microsoft.com/office/drawing/2014/main" xmlns="" id="{00000000-0008-0000-18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a16="http://schemas.microsoft.com/office/drawing/2014/main" xmlns="" id="{00000000-0008-0000-1800-000005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556261</xdr:colOff>
      <xdr:row>63</xdr:row>
      <xdr:rowOff>0</xdr:rowOff>
    </xdr:from>
    <xdr:to>
      <xdr:col>2</xdr:col>
      <xdr:colOff>2088014</xdr:colOff>
      <xdr:row>64</xdr:row>
      <xdr:rowOff>83843</xdr:rowOff>
    </xdr:to>
    <xdr:pic>
      <xdr:nvPicPr>
        <xdr:cNvPr id="2" name="Imagen 1">
          <a:extLst>
            <a:ext uri="{FF2B5EF4-FFF2-40B4-BE49-F238E27FC236}">
              <a16:creationId xmlns:a16="http://schemas.microsoft.com/office/drawing/2014/main" xmlns="" id="{00000000-0008-0000-19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67841" y="22913340"/>
          <a:ext cx="1531753" cy="266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a16="http://schemas.microsoft.com/office/drawing/2014/main" xmlns="" id="{00000000-0008-0000-1900-000003000000}"/>
            </a:ext>
          </a:extLst>
        </xdr:cNvPr>
        <xdr:cNvGrpSpPr>
          <a:grpSpLocks/>
        </xdr:cNvGrpSpPr>
      </xdr:nvGrpSpPr>
      <xdr:grpSpPr bwMode="auto">
        <a:xfrm>
          <a:off x="0" y="0"/>
          <a:ext cx="5477339" cy="1280732"/>
          <a:chOff x="57150" y="47625"/>
          <a:chExt cx="6316603" cy="1200288"/>
        </a:xfrm>
      </xdr:grpSpPr>
      <xdr:pic>
        <xdr:nvPicPr>
          <xdr:cNvPr id="4" name="1 Imagen" descr="ESCUDO-transp-lema-blanco.png">
            <a:extLst>
              <a:ext uri="{FF2B5EF4-FFF2-40B4-BE49-F238E27FC236}">
                <a16:creationId xmlns:a16="http://schemas.microsoft.com/office/drawing/2014/main" xmlns="" id="{00000000-0008-0000-19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a16="http://schemas.microsoft.com/office/drawing/2014/main" xmlns="" id="{00000000-0008-0000-1900-000005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868681</xdr:colOff>
      <xdr:row>104</xdr:row>
      <xdr:rowOff>15240</xdr:rowOff>
    </xdr:from>
    <xdr:to>
      <xdr:col>2</xdr:col>
      <xdr:colOff>1806022</xdr:colOff>
      <xdr:row>105</xdr:row>
      <xdr:rowOff>129566</xdr:rowOff>
    </xdr:to>
    <xdr:pic>
      <xdr:nvPicPr>
        <xdr:cNvPr id="2" name="Imagen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80261" y="39319200"/>
          <a:ext cx="937341" cy="297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480060</xdr:colOff>
      <xdr:row>111</xdr:row>
      <xdr:rowOff>68580</xdr:rowOff>
    </xdr:from>
    <xdr:to>
      <xdr:col>3</xdr:col>
      <xdr:colOff>1021334</xdr:colOff>
      <xdr:row>113</xdr:row>
      <xdr:rowOff>26</xdr:rowOff>
    </xdr:to>
    <xdr:pic>
      <xdr:nvPicPr>
        <xdr:cNvPr id="3" name="Imagen 2">
          <a:extLst>
            <a:ext uri="{FF2B5EF4-FFF2-40B4-BE49-F238E27FC236}">
              <a16:creationId xmlns:a16="http://schemas.microsoft.com/office/drawing/2014/main" xmlns="" id="{00000000-0008-0000-1A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91640" y="41689020"/>
          <a:ext cx="2933954" cy="297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a16="http://schemas.microsoft.com/office/drawing/2014/main" xmlns="" id="{00000000-0008-0000-1A00-000004000000}"/>
            </a:ext>
          </a:extLst>
        </xdr:cNvPr>
        <xdr:cNvGrpSpPr>
          <a:grpSpLocks/>
        </xdr:cNvGrpSpPr>
      </xdr:nvGrpSpPr>
      <xdr:grpSpPr bwMode="auto">
        <a:xfrm>
          <a:off x="0" y="0"/>
          <a:ext cx="7466696" cy="1280732"/>
          <a:chOff x="57150" y="47625"/>
          <a:chExt cx="6316603" cy="1200288"/>
        </a:xfrm>
      </xdr:grpSpPr>
      <xdr:pic>
        <xdr:nvPicPr>
          <xdr:cNvPr id="5" name="1 Imagen" descr="ESCUDO-transp-lema-blanco.png">
            <a:extLst>
              <a:ext uri="{FF2B5EF4-FFF2-40B4-BE49-F238E27FC236}">
                <a16:creationId xmlns:a16="http://schemas.microsoft.com/office/drawing/2014/main" xmlns="" id="{00000000-0008-0000-1A00-000005000000}"/>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a16="http://schemas.microsoft.com/office/drawing/2014/main" xmlns="" id="{00000000-0008-0000-1A00-000006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2</xdr:col>
      <xdr:colOff>182880</xdr:colOff>
      <xdr:row>126</xdr:row>
      <xdr:rowOff>144780</xdr:rowOff>
    </xdr:from>
    <xdr:to>
      <xdr:col>3</xdr:col>
      <xdr:colOff>1112808</xdr:colOff>
      <xdr:row>126</xdr:row>
      <xdr:rowOff>281952</xdr:rowOff>
    </xdr:to>
    <xdr:pic>
      <xdr:nvPicPr>
        <xdr:cNvPr id="2" name="Imagen 1">
          <a:extLst>
            <a:ext uri="{FF2B5EF4-FFF2-40B4-BE49-F238E27FC236}">
              <a16:creationId xmlns:a16="http://schemas.microsoft.com/office/drawing/2014/main" xmlns="" id="{00000000-0008-0000-1B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94460" y="48943260"/>
          <a:ext cx="3322608" cy="1371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754380</xdr:colOff>
      <xdr:row>139</xdr:row>
      <xdr:rowOff>7620</xdr:rowOff>
    </xdr:from>
    <xdr:to>
      <xdr:col>3</xdr:col>
      <xdr:colOff>1089896</xdr:colOff>
      <xdr:row>139</xdr:row>
      <xdr:rowOff>251481</xdr:rowOff>
    </xdr:to>
    <xdr:pic>
      <xdr:nvPicPr>
        <xdr:cNvPr id="3" name="Imagen 2">
          <a:extLst>
            <a:ext uri="{FF2B5EF4-FFF2-40B4-BE49-F238E27FC236}">
              <a16:creationId xmlns:a16="http://schemas.microsoft.com/office/drawing/2014/main" xmlns="" id="{00000000-0008-0000-1B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65960" y="53393340"/>
          <a:ext cx="2728196" cy="2438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a16="http://schemas.microsoft.com/office/drawing/2014/main" xmlns="" id="{00000000-0008-0000-1B00-000004000000}"/>
            </a:ext>
          </a:extLst>
        </xdr:cNvPr>
        <xdr:cNvGrpSpPr>
          <a:grpSpLocks/>
        </xdr:cNvGrpSpPr>
      </xdr:nvGrpSpPr>
      <xdr:grpSpPr bwMode="auto">
        <a:xfrm>
          <a:off x="0" y="0"/>
          <a:ext cx="6357585" cy="1280732"/>
          <a:chOff x="57150" y="47625"/>
          <a:chExt cx="6316603" cy="1200288"/>
        </a:xfrm>
      </xdr:grpSpPr>
      <xdr:pic>
        <xdr:nvPicPr>
          <xdr:cNvPr id="5" name="1 Imagen" descr="ESCUDO-transp-lema-blanco.png">
            <a:extLst>
              <a:ext uri="{FF2B5EF4-FFF2-40B4-BE49-F238E27FC236}">
                <a16:creationId xmlns:a16="http://schemas.microsoft.com/office/drawing/2014/main" xmlns="" id="{00000000-0008-0000-1B00-000005000000}"/>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a16="http://schemas.microsoft.com/office/drawing/2014/main" xmlns="" id="{00000000-0008-0000-1B00-000006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182880</xdr:colOff>
      <xdr:row>113</xdr:row>
      <xdr:rowOff>91440</xdr:rowOff>
    </xdr:from>
    <xdr:to>
      <xdr:col>3</xdr:col>
      <xdr:colOff>998498</xdr:colOff>
      <xdr:row>113</xdr:row>
      <xdr:rowOff>228612</xdr:rowOff>
    </xdr:to>
    <xdr:pic>
      <xdr:nvPicPr>
        <xdr:cNvPr id="2" name="Imagen 1">
          <a:extLst>
            <a:ext uri="{FF2B5EF4-FFF2-40B4-BE49-F238E27FC236}">
              <a16:creationId xmlns:a16="http://schemas.microsoft.com/office/drawing/2014/main" xmlns="" id="{00000000-0008-0000-1C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72540" y="40934640"/>
          <a:ext cx="3208298" cy="1371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464821</xdr:colOff>
      <xdr:row>126</xdr:row>
      <xdr:rowOff>0</xdr:rowOff>
    </xdr:from>
    <xdr:to>
      <xdr:col>3</xdr:col>
      <xdr:colOff>922268</xdr:colOff>
      <xdr:row>127</xdr:row>
      <xdr:rowOff>114326</xdr:rowOff>
    </xdr:to>
    <xdr:pic>
      <xdr:nvPicPr>
        <xdr:cNvPr id="3" name="Imagen 2">
          <a:extLst>
            <a:ext uri="{FF2B5EF4-FFF2-40B4-BE49-F238E27FC236}">
              <a16:creationId xmlns:a16="http://schemas.microsoft.com/office/drawing/2014/main" xmlns="" id="{00000000-0008-0000-1C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54481" y="45674280"/>
          <a:ext cx="2850127" cy="297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a16="http://schemas.microsoft.com/office/drawing/2014/main" xmlns="" id="{00000000-0008-0000-1C00-000004000000}"/>
            </a:ext>
          </a:extLst>
        </xdr:cNvPr>
        <xdr:cNvGrpSpPr>
          <a:grpSpLocks/>
        </xdr:cNvGrpSpPr>
      </xdr:nvGrpSpPr>
      <xdr:grpSpPr bwMode="auto">
        <a:xfrm>
          <a:off x="0" y="0"/>
          <a:ext cx="5750216" cy="1280732"/>
          <a:chOff x="57150" y="47625"/>
          <a:chExt cx="6316603" cy="1200288"/>
        </a:xfrm>
      </xdr:grpSpPr>
      <xdr:pic>
        <xdr:nvPicPr>
          <xdr:cNvPr id="5" name="1 Imagen" descr="ESCUDO-transp-lema-blanco.png">
            <a:extLst>
              <a:ext uri="{FF2B5EF4-FFF2-40B4-BE49-F238E27FC236}">
                <a16:creationId xmlns:a16="http://schemas.microsoft.com/office/drawing/2014/main" xmlns="" id="{00000000-0008-0000-1C00-000005000000}"/>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a16="http://schemas.microsoft.com/office/drawing/2014/main" xmlns="" id="{00000000-0008-0000-1C00-000006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784860</xdr:colOff>
      <xdr:row>107</xdr:row>
      <xdr:rowOff>53340</xdr:rowOff>
    </xdr:from>
    <xdr:to>
      <xdr:col>2</xdr:col>
      <xdr:colOff>1402080</xdr:colOff>
      <xdr:row>108</xdr:row>
      <xdr:rowOff>144780</xdr:rowOff>
    </xdr:to>
    <xdr:pic>
      <xdr:nvPicPr>
        <xdr:cNvPr id="2" name="Imagen 1">
          <a:extLst>
            <a:ext uri="{FF2B5EF4-FFF2-40B4-BE49-F238E27FC236}">
              <a16:creationId xmlns:a16="http://schemas.microsoft.com/office/drawing/2014/main" xmlns="" id="{00000000-0008-0000-1D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96440" y="36568380"/>
          <a:ext cx="617220" cy="27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a16="http://schemas.microsoft.com/office/drawing/2014/main" xmlns="" id="{00000000-0008-0000-1D00-000003000000}"/>
            </a:ext>
          </a:extLst>
        </xdr:cNvPr>
        <xdr:cNvGrpSpPr>
          <a:grpSpLocks/>
        </xdr:cNvGrpSpPr>
      </xdr:nvGrpSpPr>
      <xdr:grpSpPr bwMode="auto">
        <a:xfrm>
          <a:off x="0" y="0"/>
          <a:ext cx="5477339" cy="1280732"/>
          <a:chOff x="57150" y="47625"/>
          <a:chExt cx="6316603" cy="1200288"/>
        </a:xfrm>
      </xdr:grpSpPr>
      <xdr:pic>
        <xdr:nvPicPr>
          <xdr:cNvPr id="4" name="1 Imagen" descr="ESCUDO-transp-lema-blanco.png">
            <a:extLst>
              <a:ext uri="{FF2B5EF4-FFF2-40B4-BE49-F238E27FC236}">
                <a16:creationId xmlns:a16="http://schemas.microsoft.com/office/drawing/2014/main" xmlns="" id="{00000000-0008-0000-1D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a16="http://schemas.microsoft.com/office/drawing/2014/main" xmlns="" id="{00000000-0008-0000-1D00-000005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2</xdr:col>
      <xdr:colOff>548640</xdr:colOff>
      <xdr:row>162</xdr:row>
      <xdr:rowOff>15240</xdr:rowOff>
    </xdr:from>
    <xdr:to>
      <xdr:col>2</xdr:col>
      <xdr:colOff>2232806</xdr:colOff>
      <xdr:row>164</xdr:row>
      <xdr:rowOff>22892</xdr:rowOff>
    </xdr:to>
    <xdr:pic>
      <xdr:nvPicPr>
        <xdr:cNvPr id="2" name="Imagen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60220" y="45026580"/>
          <a:ext cx="1684166" cy="373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723900</xdr:colOff>
      <xdr:row>169</xdr:row>
      <xdr:rowOff>53340</xdr:rowOff>
    </xdr:from>
    <xdr:to>
      <xdr:col>2</xdr:col>
      <xdr:colOff>2087998</xdr:colOff>
      <xdr:row>170</xdr:row>
      <xdr:rowOff>160045</xdr:rowOff>
    </xdr:to>
    <xdr:pic>
      <xdr:nvPicPr>
        <xdr:cNvPr id="3" name="Imagen 2">
          <a:extLst>
            <a:ext uri="{FF2B5EF4-FFF2-40B4-BE49-F238E27FC236}">
              <a16:creationId xmlns:a16="http://schemas.microsoft.com/office/drawing/2014/main" xmlns="" id="{00000000-0008-0000-1E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35480" y="48112680"/>
          <a:ext cx="1364098" cy="289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a16="http://schemas.microsoft.com/office/drawing/2014/main" xmlns="" id="{00000000-0008-0000-1E00-000004000000}"/>
            </a:ext>
          </a:extLst>
        </xdr:cNvPr>
        <xdr:cNvGrpSpPr>
          <a:grpSpLocks/>
        </xdr:cNvGrpSpPr>
      </xdr:nvGrpSpPr>
      <xdr:grpSpPr bwMode="auto">
        <a:xfrm>
          <a:off x="0" y="0"/>
          <a:ext cx="5477339" cy="1280732"/>
          <a:chOff x="57150" y="47625"/>
          <a:chExt cx="6316603" cy="1200288"/>
        </a:xfrm>
      </xdr:grpSpPr>
      <xdr:pic>
        <xdr:nvPicPr>
          <xdr:cNvPr id="5" name="1 Imagen" descr="ESCUDO-transp-lema-blanco.png">
            <a:extLst>
              <a:ext uri="{FF2B5EF4-FFF2-40B4-BE49-F238E27FC236}">
                <a16:creationId xmlns:a16="http://schemas.microsoft.com/office/drawing/2014/main" xmlns="" id="{00000000-0008-0000-1E00-000005000000}"/>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a16="http://schemas.microsoft.com/office/drawing/2014/main" xmlns="" id="{00000000-0008-0000-1E00-000006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533401</xdr:colOff>
      <xdr:row>60</xdr:row>
      <xdr:rowOff>106680</xdr:rowOff>
    </xdr:from>
    <xdr:to>
      <xdr:col>2</xdr:col>
      <xdr:colOff>2019430</xdr:colOff>
      <xdr:row>62</xdr:row>
      <xdr:rowOff>22884</xdr:rowOff>
    </xdr:to>
    <xdr:pic>
      <xdr:nvPicPr>
        <xdr:cNvPr id="2" name="Imagen 1">
          <a:extLst>
            <a:ext uri="{FF2B5EF4-FFF2-40B4-BE49-F238E27FC236}">
              <a16:creationId xmlns:a16="http://schemas.microsoft.com/office/drawing/2014/main" xmlns="" id="{00000000-0008-0000-1F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44981" y="22181820"/>
          <a:ext cx="1486029" cy="281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a16="http://schemas.microsoft.com/office/drawing/2014/main" xmlns="" id="{00000000-0008-0000-1F00-000003000000}"/>
            </a:ext>
          </a:extLst>
        </xdr:cNvPr>
        <xdr:cNvGrpSpPr>
          <a:grpSpLocks/>
        </xdr:cNvGrpSpPr>
      </xdr:nvGrpSpPr>
      <xdr:grpSpPr bwMode="auto">
        <a:xfrm>
          <a:off x="0" y="0"/>
          <a:ext cx="5477339" cy="1280732"/>
          <a:chOff x="57150" y="47625"/>
          <a:chExt cx="6316603" cy="1200288"/>
        </a:xfrm>
      </xdr:grpSpPr>
      <xdr:pic>
        <xdr:nvPicPr>
          <xdr:cNvPr id="4" name="1 Imagen" descr="ESCUDO-transp-lema-blanco.png">
            <a:extLst>
              <a:ext uri="{FF2B5EF4-FFF2-40B4-BE49-F238E27FC236}">
                <a16:creationId xmlns:a16="http://schemas.microsoft.com/office/drawing/2014/main" xmlns="" id="{00000000-0008-0000-1F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a16="http://schemas.microsoft.com/office/drawing/2014/main" xmlns="" id="{00000000-0008-0000-1F00-000005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2</xdr:col>
      <xdr:colOff>609600</xdr:colOff>
      <xdr:row>80</xdr:row>
      <xdr:rowOff>91440</xdr:rowOff>
    </xdr:from>
    <xdr:to>
      <xdr:col>2</xdr:col>
      <xdr:colOff>2088008</xdr:colOff>
      <xdr:row>81</xdr:row>
      <xdr:rowOff>175283</xdr:rowOff>
    </xdr:to>
    <xdr:pic>
      <xdr:nvPicPr>
        <xdr:cNvPr id="2" name="Imagen 1">
          <a:extLst>
            <a:ext uri="{FF2B5EF4-FFF2-40B4-BE49-F238E27FC236}">
              <a16:creationId xmlns:a16="http://schemas.microsoft.com/office/drawing/2014/main" xmlns="" id="{00000000-0008-0000-20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21180" y="43990260"/>
          <a:ext cx="1478408" cy="266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a16="http://schemas.microsoft.com/office/drawing/2014/main" xmlns="" id="{00000000-0008-0000-2000-000003000000}"/>
            </a:ext>
          </a:extLst>
        </xdr:cNvPr>
        <xdr:cNvGrpSpPr>
          <a:grpSpLocks/>
        </xdr:cNvGrpSpPr>
      </xdr:nvGrpSpPr>
      <xdr:grpSpPr bwMode="auto">
        <a:xfrm>
          <a:off x="0" y="0"/>
          <a:ext cx="5477339" cy="1280732"/>
          <a:chOff x="57150" y="47625"/>
          <a:chExt cx="6316603" cy="1200288"/>
        </a:xfrm>
      </xdr:grpSpPr>
      <xdr:pic>
        <xdr:nvPicPr>
          <xdr:cNvPr id="4" name="1 Imagen" descr="ESCUDO-transp-lema-blanco.png">
            <a:extLst>
              <a:ext uri="{FF2B5EF4-FFF2-40B4-BE49-F238E27FC236}">
                <a16:creationId xmlns:a16="http://schemas.microsoft.com/office/drawing/2014/main" xmlns="" id="{00000000-0008-0000-20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a16="http://schemas.microsoft.com/office/drawing/2014/main" xmlns="" id="{00000000-0008-0000-2000-000005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2</xdr:col>
      <xdr:colOff>137161</xdr:colOff>
      <xdr:row>121</xdr:row>
      <xdr:rowOff>7620</xdr:rowOff>
    </xdr:from>
    <xdr:to>
      <xdr:col>2</xdr:col>
      <xdr:colOff>2222936</xdr:colOff>
      <xdr:row>121</xdr:row>
      <xdr:rowOff>103640</xdr:rowOff>
    </xdr:to>
    <xdr:pic>
      <xdr:nvPicPr>
        <xdr:cNvPr id="2" name="Imagen 1">
          <a:extLst>
            <a:ext uri="{FF2B5EF4-FFF2-40B4-BE49-F238E27FC236}">
              <a16:creationId xmlns:a16="http://schemas.microsoft.com/office/drawing/2014/main" xmlns="" id="{00000000-0008-0000-21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03961" y="34838640"/>
          <a:ext cx="2085775" cy="96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a16="http://schemas.microsoft.com/office/drawing/2014/main" xmlns="" id="{00000000-0008-0000-2100-000003000000}"/>
            </a:ext>
          </a:extLst>
        </xdr:cNvPr>
        <xdr:cNvGrpSpPr>
          <a:grpSpLocks/>
        </xdr:cNvGrpSpPr>
      </xdr:nvGrpSpPr>
      <xdr:grpSpPr bwMode="auto">
        <a:xfrm>
          <a:off x="0" y="0"/>
          <a:ext cx="5318894" cy="1280732"/>
          <a:chOff x="57150" y="47625"/>
          <a:chExt cx="6316603" cy="1200288"/>
        </a:xfrm>
      </xdr:grpSpPr>
      <xdr:pic>
        <xdr:nvPicPr>
          <xdr:cNvPr id="4" name="1 Imagen" descr="ESCUDO-transp-lema-blanco.png">
            <a:extLst>
              <a:ext uri="{FF2B5EF4-FFF2-40B4-BE49-F238E27FC236}">
                <a16:creationId xmlns:a16="http://schemas.microsoft.com/office/drawing/2014/main" xmlns="" id="{00000000-0008-0000-21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a16="http://schemas.microsoft.com/office/drawing/2014/main" xmlns="" id="{00000000-0008-0000-2100-000005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2</xdr:col>
      <xdr:colOff>0</xdr:colOff>
      <xdr:row>80</xdr:row>
      <xdr:rowOff>0</xdr:rowOff>
    </xdr:from>
    <xdr:to>
      <xdr:col>4</xdr:col>
      <xdr:colOff>83820</xdr:colOff>
      <xdr:row>82</xdr:row>
      <xdr:rowOff>7620</xdr:rowOff>
    </xdr:to>
    <xdr:pic>
      <xdr:nvPicPr>
        <xdr:cNvPr id="2" name="Imagen 1">
          <a:extLst>
            <a:ext uri="{FF2B5EF4-FFF2-40B4-BE49-F238E27FC236}">
              <a16:creationId xmlns:a16="http://schemas.microsoft.com/office/drawing/2014/main" xmlns="" id="{00000000-0008-0000-22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2480" y="47343060"/>
          <a:ext cx="1668780" cy="373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89</xdr:row>
      <xdr:rowOff>0</xdr:rowOff>
    </xdr:from>
    <xdr:to>
      <xdr:col>3</xdr:col>
      <xdr:colOff>434340</xdr:colOff>
      <xdr:row>90</xdr:row>
      <xdr:rowOff>106680</xdr:rowOff>
    </xdr:to>
    <xdr:pic>
      <xdr:nvPicPr>
        <xdr:cNvPr id="3" name="Imagen 2">
          <a:extLst>
            <a:ext uri="{FF2B5EF4-FFF2-40B4-BE49-F238E27FC236}">
              <a16:creationId xmlns:a16="http://schemas.microsoft.com/office/drawing/2014/main" xmlns="" id="{00000000-0008-0000-22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2480" y="56639460"/>
          <a:ext cx="1226820"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418683</xdr:colOff>
      <xdr:row>97</xdr:row>
      <xdr:rowOff>0</xdr:rowOff>
    </xdr:from>
    <xdr:to>
      <xdr:col>2</xdr:col>
      <xdr:colOff>1958056</xdr:colOff>
      <xdr:row>98</xdr:row>
      <xdr:rowOff>97745</xdr:rowOff>
    </xdr:to>
    <xdr:pic>
      <xdr:nvPicPr>
        <xdr:cNvPr id="4" name="Imagen 3">
          <a:extLst>
            <a:ext uri="{FF2B5EF4-FFF2-40B4-BE49-F238E27FC236}">
              <a16:creationId xmlns:a16="http://schemas.microsoft.com/office/drawing/2014/main" xmlns="" id="{00000000-0008-0000-2200-000004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41232" y="37480352"/>
          <a:ext cx="1539373" cy="281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5" name="1 Grupo">
          <a:extLst>
            <a:ext uri="{FF2B5EF4-FFF2-40B4-BE49-F238E27FC236}">
              <a16:creationId xmlns:a16="http://schemas.microsoft.com/office/drawing/2014/main" xmlns="" id="{00000000-0008-0000-2200-000005000000}"/>
            </a:ext>
          </a:extLst>
        </xdr:cNvPr>
        <xdr:cNvGrpSpPr>
          <a:grpSpLocks/>
        </xdr:cNvGrpSpPr>
      </xdr:nvGrpSpPr>
      <xdr:grpSpPr bwMode="auto">
        <a:xfrm>
          <a:off x="0" y="0"/>
          <a:ext cx="5486141" cy="1280732"/>
          <a:chOff x="57150" y="47625"/>
          <a:chExt cx="6316603" cy="1200288"/>
        </a:xfrm>
      </xdr:grpSpPr>
      <xdr:pic>
        <xdr:nvPicPr>
          <xdr:cNvPr id="6" name="1 Imagen" descr="ESCUDO-transp-lema-blanco.png">
            <a:extLst>
              <a:ext uri="{FF2B5EF4-FFF2-40B4-BE49-F238E27FC236}">
                <a16:creationId xmlns:a16="http://schemas.microsoft.com/office/drawing/2014/main" xmlns="" id="{00000000-0008-0000-2200-000006000000}"/>
              </a:ext>
            </a:extLst>
          </xdr:cNvPr>
          <xdr:cNvPicPr>
            <a:picLocks noChangeAspect="1"/>
          </xdr:cNvPicPr>
        </xdr:nvPicPr>
        <xdr:blipFill>
          <a:blip xmlns:r="http://schemas.openxmlformats.org/officeDocument/2006/relationships" r:embed="rId4"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7" name="3 CuadroTexto">
            <a:extLst>
              <a:ext uri="{FF2B5EF4-FFF2-40B4-BE49-F238E27FC236}">
                <a16:creationId xmlns:a16="http://schemas.microsoft.com/office/drawing/2014/main" xmlns="" id="{00000000-0008-0000-2200-000007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2</xdr:col>
      <xdr:colOff>160021</xdr:colOff>
      <xdr:row>91</xdr:row>
      <xdr:rowOff>45720</xdr:rowOff>
    </xdr:from>
    <xdr:to>
      <xdr:col>2</xdr:col>
      <xdr:colOff>2021748</xdr:colOff>
      <xdr:row>91</xdr:row>
      <xdr:rowOff>141740</xdr:rowOff>
    </xdr:to>
    <xdr:pic>
      <xdr:nvPicPr>
        <xdr:cNvPr id="2" name="Imagen 1">
          <a:extLst>
            <a:ext uri="{FF2B5EF4-FFF2-40B4-BE49-F238E27FC236}">
              <a16:creationId xmlns:a16="http://schemas.microsoft.com/office/drawing/2014/main" xmlns="" id="{00000000-0008-0000-23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26821" y="28735020"/>
          <a:ext cx="1861727" cy="96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563880</xdr:colOff>
      <xdr:row>104</xdr:row>
      <xdr:rowOff>60960</xdr:rowOff>
    </xdr:from>
    <xdr:to>
      <xdr:col>3</xdr:col>
      <xdr:colOff>777466</xdr:colOff>
      <xdr:row>105</xdr:row>
      <xdr:rowOff>175286</xdr:rowOff>
    </xdr:to>
    <xdr:pic>
      <xdr:nvPicPr>
        <xdr:cNvPr id="3" name="Imagen 2">
          <a:extLst>
            <a:ext uri="{FF2B5EF4-FFF2-40B4-BE49-F238E27FC236}">
              <a16:creationId xmlns:a16="http://schemas.microsoft.com/office/drawing/2014/main" xmlns="" id="{00000000-0008-0000-23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30680" y="32590740"/>
          <a:ext cx="2606266" cy="297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a16="http://schemas.microsoft.com/office/drawing/2014/main" xmlns="" id="{00000000-0008-0000-2300-000004000000}"/>
            </a:ext>
          </a:extLst>
        </xdr:cNvPr>
        <xdr:cNvGrpSpPr>
          <a:grpSpLocks/>
        </xdr:cNvGrpSpPr>
      </xdr:nvGrpSpPr>
      <xdr:grpSpPr bwMode="auto">
        <a:xfrm>
          <a:off x="0" y="0"/>
          <a:ext cx="5354104" cy="1280732"/>
          <a:chOff x="57150" y="47625"/>
          <a:chExt cx="6316603" cy="1200288"/>
        </a:xfrm>
      </xdr:grpSpPr>
      <xdr:pic>
        <xdr:nvPicPr>
          <xdr:cNvPr id="5" name="1 Imagen" descr="ESCUDO-transp-lema-blanco.png">
            <a:extLst>
              <a:ext uri="{FF2B5EF4-FFF2-40B4-BE49-F238E27FC236}">
                <a16:creationId xmlns:a16="http://schemas.microsoft.com/office/drawing/2014/main" xmlns="" id="{00000000-0008-0000-2300-000005000000}"/>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a16="http://schemas.microsoft.com/office/drawing/2014/main" xmlns="" id="{00000000-0008-0000-2300-000006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rlos%20A/Documents/PC%20CARLOS/CORPAMAG/SEGUIMIENTO%20METAS%20PAI%202020-2023/INFORMES%20SEGUIMIENTO%202020%20PAI/SOPORTES%20INFORMES%20SS%202020/MATRIZ%20DE%20SEGUIMIENTO%20II%20SEM%202020%20neyl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arlos%20A/Documents/PC%20CARLOS/CORPAMAG/SEGUIMIENTO%20METAS%20PAI%202020-2023/INFORMES%20SEGUIMIENTO%202021%20PAI/SOPORTES%20INFORMES%20PS%202021/Formatos%20SINA%20-%20PAI%202021%20SEGUIMIENTO%20I%20SEM%20Ney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Anexo 1 Matriz Inf Gestión"/>
      <sheetName val="Hoja1"/>
      <sheetName val="Anexo 2 Protocolo Inf Gestión"/>
      <sheetName val="Informe Ingresos."/>
      <sheetName val="PROTOCOLO INGRESOS"/>
      <sheetName val="informe Gastos"/>
      <sheetName val="PROTOCOLO GASTOS"/>
      <sheetName val="Anexo 3 Matriz IMG"/>
      <sheetName val="1POMCAS"/>
      <sheetName val="2PORH"/>
      <sheetName val="3PSMV"/>
      <sheetName val="4UsoAguas"/>
      <sheetName val="5PUEAA"/>
      <sheetName val="6POMCASejec"/>
      <sheetName val="7Clima"/>
      <sheetName val="8Suelo"/>
      <sheetName val="9RUNAP"/>
      <sheetName val="10Paramos"/>
      <sheetName val="11Forest"/>
      <sheetName val="12PlanesAP"/>
      <sheetName val="13Amenaz"/>
      <sheetName val="14Invasor"/>
      <sheetName val="15Restaura"/>
      <sheetName val="16MIZC"/>
      <sheetName val="17PGIRS"/>
      <sheetName val="18Sector"/>
      <sheetName val="19GAU"/>
      <sheetName val="20Negoc"/>
      <sheetName val="21TiempoT"/>
      <sheetName val="22Autor"/>
      <sheetName val="23Sanc"/>
      <sheetName val="24POT"/>
      <sheetName val="25Redes"/>
      <sheetName val="26SIAC"/>
      <sheetName val="27Educa"/>
      <sheetName val="Observa"/>
      <sheetName val="Formulas"/>
    </sheetNames>
    <sheetDataSet>
      <sheetData sheetId="0">
        <row r="5">
          <cell r="H5" t="str">
            <v>Corporación Autónoma Regional del Alto Magdalena - CAM</v>
          </cell>
        </row>
        <row r="6">
          <cell r="H6" t="str">
            <v>Corporación Autónoma Regional de Cundinamarca – CAR</v>
          </cell>
        </row>
        <row r="7">
          <cell r="H7" t="str">
            <v>Corporación Autónoma Regional del Canal del Dique – CARDIQUE</v>
          </cell>
        </row>
        <row r="8">
          <cell r="H8" t="str">
            <v>Corporación Autónoma Regional de Sucre – CARSUCRE</v>
          </cell>
        </row>
        <row r="9">
          <cell r="H9" t="str">
            <v>Corporación Autónoma Regional de Santander – CAS</v>
          </cell>
        </row>
        <row r="10">
          <cell r="H10" t="str">
            <v>Corporación para el Desarrollo Sostenible del Norte y el Oriente Amazónico – CDA</v>
          </cell>
        </row>
        <row r="11">
          <cell r="H11" t="str">
            <v>Corporación Autónoma Regional para la Defensa de la Meseta de Bucaramanga – CDMB</v>
          </cell>
        </row>
        <row r="12">
          <cell r="H12" t="str">
            <v>Corporación Autónoma Regional para el Desarrollo Sostenible del Chocó – CODECHOCÓ</v>
          </cell>
        </row>
        <row r="13">
          <cell r="H13" t="str">
            <v>Corporación para el Desarrollo Sostenible del Archipiélago de San Andrés, Providencia y Santa Catalina – CORALINA</v>
          </cell>
        </row>
        <row r="14">
          <cell r="H14" t="str">
            <v>Corporación Autónoma Regional del Centro de Antioquia – CORANTIOQUIA</v>
          </cell>
        </row>
        <row r="15">
          <cell r="H15" t="str">
            <v>Corporación para el Desarrollo Sostenible del Área de Manejo Especial de La Macarena – CORMACARENA</v>
          </cell>
        </row>
        <row r="16">
          <cell r="H16" t="str">
            <v>Corporación Autónoma Regional de las Cuencas de los Ríos Negro y Nare – CORNARE</v>
          </cell>
        </row>
        <row r="17">
          <cell r="H17" t="str">
            <v>Corporación Autónoma Regional del Magdalena – CORPAMAG</v>
          </cell>
        </row>
        <row r="18">
          <cell r="H18" t="str">
            <v>Corporación para el Desarrollo Sostenible del Sur de la Amazonia – CORPOAMAZONIA</v>
          </cell>
        </row>
        <row r="19">
          <cell r="H19" t="str">
            <v>Corporación Autónoma Regional de Boyacá – CORPOBOYACÁ</v>
          </cell>
        </row>
        <row r="20">
          <cell r="H20" t="str">
            <v>Corporación Autónoma Regional de Caldas – CORPOCALDAS</v>
          </cell>
        </row>
        <row r="21">
          <cell r="H21" t="str">
            <v>Corporación Autónoma Regional del Cesar – CORPOCESAR</v>
          </cell>
        </row>
        <row r="22">
          <cell r="H22" t="str">
            <v>Corporación Autónoma Regional de Chivor – CORPOCHIVOR</v>
          </cell>
        </row>
        <row r="23">
          <cell r="H23" t="str">
            <v>Corporación Autónoma Regional de La Guajira – CORPOGUAJIRA</v>
          </cell>
        </row>
        <row r="24">
          <cell r="H24" t="str">
            <v>Corporación Autónoma Regional del Guavio – CORPOGUAVIO</v>
          </cell>
        </row>
        <row r="25">
          <cell r="H25" t="str">
            <v>Corporación para el Desarrollo Sostenible de La Mojana y El San Jorge – CORPOMOJANA</v>
          </cell>
        </row>
        <row r="26">
          <cell r="H26" t="str">
            <v>Corporación Autónoma Regional de Nariño – CORPONARIÑO</v>
          </cell>
        </row>
        <row r="27">
          <cell r="H27" t="str">
            <v>Corporación Autónoma Regional de la Frontera Nororiental – CORPONOR</v>
          </cell>
        </row>
        <row r="28">
          <cell r="H28" t="str">
            <v>Corporación Autónoma Regional de la Orinoquia – CORPORINOQUIA</v>
          </cell>
        </row>
        <row r="29">
          <cell r="H29" t="str">
            <v>Corporación para el Desarrollo Sostenible del Urabá – CORPOURABA</v>
          </cell>
        </row>
        <row r="30">
          <cell r="H30" t="str">
            <v>Corporación Autónoma Regional del Tolima – CORTOLIMA</v>
          </cell>
        </row>
        <row r="31">
          <cell r="H31" t="str">
            <v>Corporación Autónoma Regional del Atlántico – CRA</v>
          </cell>
        </row>
        <row r="32">
          <cell r="H32" t="str">
            <v>Corporación Autónoma Regional del Cauca – CRC</v>
          </cell>
        </row>
        <row r="33">
          <cell r="H33" t="str">
            <v>Corporación Autónoma Regional del Quindío – CRQ</v>
          </cell>
        </row>
        <row r="34">
          <cell r="H34" t="str">
            <v>Corporación Autónoma Regional del Sur de Bolívar – CSB</v>
          </cell>
        </row>
        <row r="35">
          <cell r="H35" t="str">
            <v>Corporación Autónoma Regional del Valle del Cauca – CVC</v>
          </cell>
        </row>
        <row r="36">
          <cell r="H36" t="str">
            <v>Corporación Autónoma Regional de los Valles del Sinú y del San Jorge – CVS</v>
          </cell>
        </row>
      </sheetData>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Anexo 1 Matriz Inf Gestión"/>
      <sheetName val="Hoja1"/>
      <sheetName val="Anexo 2 Protocolo Inf Gestión"/>
      <sheetName val="Informe Ingresos"/>
      <sheetName val="PROTOCOLO INGRESOS"/>
      <sheetName val="INGRESOS,"/>
      <sheetName val="Hoja3"/>
      <sheetName val="informe Gastos"/>
      <sheetName val="Hoja2"/>
      <sheetName val="Anexo 3 Matriz IMG"/>
      <sheetName val="1POMCAS"/>
      <sheetName val="2PORH"/>
      <sheetName val="3PSMV"/>
      <sheetName val="4UsoAguas"/>
      <sheetName val="5PUEAA"/>
      <sheetName val="6POMCASejec"/>
      <sheetName val="7Clima"/>
      <sheetName val="8Suelo"/>
      <sheetName val="9RUNAP"/>
      <sheetName val="10Paramos"/>
      <sheetName val="11Forest"/>
      <sheetName val="12PlanesAP"/>
      <sheetName val="13Amenaz"/>
      <sheetName val="14Invasor"/>
      <sheetName val="15Restaura"/>
      <sheetName val="16MIZC"/>
      <sheetName val="17PGIRS"/>
      <sheetName val="18Sector"/>
      <sheetName val="19GAU"/>
      <sheetName val="20Negoc"/>
      <sheetName val="21TiempoT"/>
      <sheetName val="22Autor"/>
      <sheetName val="23Sanc"/>
      <sheetName val="24POT"/>
      <sheetName val="25Redes"/>
      <sheetName val="26SIAC"/>
      <sheetName val="27Educa"/>
      <sheetName val="Observa"/>
      <sheetName val="Formulas"/>
    </sheetNames>
    <sheetDataSet>
      <sheetData sheetId="0">
        <row r="5">
          <cell r="H5" t="str">
            <v>Corporación Autónoma Regional del Alto Magdalena - CAM</v>
          </cell>
        </row>
        <row r="6">
          <cell r="H6" t="str">
            <v>Corporación Autónoma Regional de Cundinamarca – CAR</v>
          </cell>
        </row>
        <row r="7">
          <cell r="H7" t="str">
            <v>Corporación Autónoma Regional del Canal del Dique – CARDIQUE</v>
          </cell>
        </row>
        <row r="8">
          <cell r="H8" t="str">
            <v>Corporación Autónoma Regional de Sucre – CARSUCRE</v>
          </cell>
        </row>
        <row r="9">
          <cell r="H9" t="str">
            <v>Corporación Autónoma Regional de Santander – CAS</v>
          </cell>
        </row>
        <row r="10">
          <cell r="H10" t="str">
            <v>Corporación para el Desarrollo Sostenible del Norte y el Oriente Amazónico – CDA</v>
          </cell>
        </row>
        <row r="11">
          <cell r="H11" t="str">
            <v>Corporación Autónoma Regional para la Defensa de la Meseta de Bucaramanga – CDMB</v>
          </cell>
        </row>
        <row r="12">
          <cell r="H12" t="str">
            <v>Corporación Autónoma Regional para el Desarrollo Sostenible del Chocó – CODECHOCÓ</v>
          </cell>
        </row>
        <row r="13">
          <cell r="H13" t="str">
            <v>Corporación para el Desarrollo Sostenible del Archipiélago de San Andrés, Providencia y Santa Catalina – CORALINA</v>
          </cell>
        </row>
        <row r="14">
          <cell r="H14" t="str">
            <v>Corporación Autónoma Regional del Centro de Antioquia – CORANTIOQUIA</v>
          </cell>
        </row>
        <row r="15">
          <cell r="H15" t="str">
            <v>Corporación para el Desarrollo Sostenible del Área de Manejo Especial de La Macarena – CORMACARENA</v>
          </cell>
        </row>
        <row r="16">
          <cell r="H16" t="str">
            <v>Corporación Autónoma Regional de las Cuencas de los Ríos Negro y Nare – CORNARE</v>
          </cell>
        </row>
        <row r="17">
          <cell r="H17" t="str">
            <v>Corporación Autónoma Regional del Magdalena – CORPAMAG</v>
          </cell>
        </row>
        <row r="18">
          <cell r="H18" t="str">
            <v>Corporación para el Desarrollo Sostenible del Sur de la Amazonia – CORPOAMAZONIA</v>
          </cell>
        </row>
        <row r="19">
          <cell r="H19" t="str">
            <v>Corporación Autónoma Regional de Boyacá – CORPOBOYACÁ</v>
          </cell>
        </row>
        <row r="20">
          <cell r="H20" t="str">
            <v>Corporación Autónoma Regional de Caldas – CORPOCALDAS</v>
          </cell>
        </row>
        <row r="21">
          <cell r="H21" t="str">
            <v>Corporación Autónoma Regional del Cesar – CORPOCESAR</v>
          </cell>
        </row>
        <row r="22">
          <cell r="H22" t="str">
            <v>Corporación Autónoma Regional de Chivor – CORPOCHIVOR</v>
          </cell>
        </row>
        <row r="23">
          <cell r="H23" t="str">
            <v>Corporación Autónoma Regional de La Guajira – CORPOGUAJIRA</v>
          </cell>
        </row>
        <row r="24">
          <cell r="H24" t="str">
            <v>Corporación Autónoma Regional del Guavio – CORPOGUAVIO</v>
          </cell>
        </row>
        <row r="25">
          <cell r="H25" t="str">
            <v>Corporación para el Desarrollo Sostenible de La Mojana y El San Jorge – CORPOMOJANA</v>
          </cell>
        </row>
        <row r="26">
          <cell r="H26" t="str">
            <v>Corporación Autónoma Regional de Nariño – CORPONARIÑO</v>
          </cell>
        </row>
        <row r="27">
          <cell r="H27" t="str">
            <v>Corporación Autónoma Regional de la Frontera Nororiental – CORPONOR</v>
          </cell>
        </row>
        <row r="28">
          <cell r="H28" t="str">
            <v>Corporación Autónoma Regional de Risaralda – CARDER</v>
          </cell>
        </row>
        <row r="29">
          <cell r="H29" t="str">
            <v>Corporación Autónoma Regional de la Orinoquia – CORPORINOQUIA</v>
          </cell>
        </row>
        <row r="30">
          <cell r="H30" t="str">
            <v>Corporación para el Desarrollo Sostenible del Urabá – CORPOURABA</v>
          </cell>
        </row>
        <row r="31">
          <cell r="H31" t="str">
            <v>Corporación Autónoma Regional del Tolima – CORTOLIMA</v>
          </cell>
        </row>
        <row r="32">
          <cell r="H32" t="str">
            <v>Corporación Autónoma Regional del Atlántico – CRA</v>
          </cell>
        </row>
        <row r="33">
          <cell r="H33" t="str">
            <v>Corporación Autónoma Regional del Cauca – CRC</v>
          </cell>
        </row>
        <row r="34">
          <cell r="H34" t="str">
            <v>Corporación Autónoma Regional del Quindío – CRQ</v>
          </cell>
        </row>
        <row r="35">
          <cell r="H35" t="str">
            <v>Corporación Autónoma Regional del Sur de Bolívar – CSB</v>
          </cell>
        </row>
        <row r="36">
          <cell r="H36" t="str">
            <v>Corporación Autónoma Regional del Valle del Cauca – CVC</v>
          </cell>
        </row>
        <row r="37">
          <cell r="H37" t="str">
            <v>Corporación Autónoma Regional de los Valles del Sinú y del San Jorge – CVS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33">
          <cell r="D33" t="str">
            <v>SI APLICA</v>
          </cell>
          <cell r="F33" t="str">
            <v>SI SE REPORTA</v>
          </cell>
        </row>
        <row r="34">
          <cell r="D34" t="str">
            <v>NO APLICA</v>
          </cell>
          <cell r="F34" t="str">
            <v>NO SE REPORTA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hyperlink" Target="mailto:lsepulveda@corpamag.gov.co"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mailto:lsepulveda@corpamag.gov.co"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9.bin"/><Relationship Id="rId1" Type="http://schemas.openxmlformats.org/officeDocument/2006/relationships/hyperlink" Target="mailto:amartinez@corpamag.gov.co"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0.bin"/><Relationship Id="rId1" Type="http://schemas.openxmlformats.org/officeDocument/2006/relationships/hyperlink" Target="mailto:amartinez@corpamag.gov.co"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1.bin"/><Relationship Id="rId1" Type="http://schemas.openxmlformats.org/officeDocument/2006/relationships/hyperlink" Target="mailto:amartinez@corpamag.gov.co"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2.bin"/><Relationship Id="rId1" Type="http://schemas.openxmlformats.org/officeDocument/2006/relationships/hyperlink" Target="mailto:lsepulveda@corpamag.gov.co"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cambioclimatico.minambiente.gov.co/"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4.bin"/><Relationship Id="rId1" Type="http://schemas.openxmlformats.org/officeDocument/2006/relationships/hyperlink" Target="mailto:lsepulveda@corpamag.gov.co"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7.bin"/><Relationship Id="rId1" Type="http://schemas.openxmlformats.org/officeDocument/2006/relationships/hyperlink" Target="mailto:lsepulveda@corpamag.gov.co"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2.bin"/><Relationship Id="rId1" Type="http://schemas.openxmlformats.org/officeDocument/2006/relationships/hyperlink" Target="mailto:lsepulveda@corpamag.gov.co"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3.bin"/><Relationship Id="rId1" Type="http://schemas.openxmlformats.org/officeDocument/2006/relationships/hyperlink" Target="mailto:amartinez@corpamag.gov.co"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4.bin"/><Relationship Id="rId1" Type="http://schemas.openxmlformats.org/officeDocument/2006/relationships/hyperlink" Target="mailto:amartinez@corpamag.gov.co"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5.bin"/><Relationship Id="rId1" Type="http://schemas.openxmlformats.org/officeDocument/2006/relationships/hyperlink" Target="mailto:amartinez@corpamag.gov.co"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mailto:genexy.troncoso@corpamag.gov.co" TargetMode="External"/><Relationship Id="rId1" Type="http://schemas.openxmlformats.org/officeDocument/2006/relationships/hyperlink" Target="https://www.minambiente.gov.co/index.php/ambientes-y-desarrollos-sostenibles/negocios-verdes-y-sostenibles" TargetMode="External"/><Relationship Id="rId4"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7.bin"/><Relationship Id="rId1" Type="http://schemas.openxmlformats.org/officeDocument/2006/relationships/hyperlink" Target="mailto:amartinez@corpamag.gov.co"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8.bin"/><Relationship Id="rId1" Type="http://schemas.openxmlformats.org/officeDocument/2006/relationships/hyperlink" Target="mailto:amartinez@corpamag.gov.co" TargetMode="Externa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29.bin"/><Relationship Id="rId1" Type="http://schemas.openxmlformats.org/officeDocument/2006/relationships/hyperlink" Target="mailto:amartinez@corpamag.gov.co" TargetMode="Externa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0.bin"/><Relationship Id="rId1" Type="http://schemas.openxmlformats.org/officeDocument/2006/relationships/hyperlink" Target="mailto:lsepulveda@corpamag.gov.co" TargetMode="External"/></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www.sirh.ideam.gov.co/" TargetMode="External"/><Relationship Id="rId1" Type="http://schemas.openxmlformats.org/officeDocument/2006/relationships/hyperlink" Target="http://www.sisaire.gov.co/" TargetMode="External"/><Relationship Id="rId4"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www.sirh.ideam.gov.co/" TargetMode="External"/><Relationship Id="rId1" Type="http://schemas.openxmlformats.org/officeDocument/2006/relationships/hyperlink" Target="http://www.sisaire.gov.co/" TargetMode="External"/><Relationship Id="rId4" Type="http://schemas.openxmlformats.org/officeDocument/2006/relationships/drawing" Target="../drawings/drawing33.xm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3.bin"/><Relationship Id="rId1" Type="http://schemas.openxmlformats.org/officeDocument/2006/relationships/hyperlink" Target="mailto:svillegas@corpamag.gov.co"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topLeftCell="A2" workbookViewId="0">
      <selection activeCell="C18" sqref="C18"/>
    </sheetView>
  </sheetViews>
  <sheetFormatPr baseColWidth="10" defaultRowHeight="14.3" x14ac:dyDescent="0.25"/>
  <cols>
    <col min="1" max="1" width="5.875" customWidth="1"/>
    <col min="2" max="2" width="44.25" customWidth="1"/>
    <col min="3" max="3" width="68.625" customWidth="1"/>
    <col min="6" max="6" width="0" hidden="1" customWidth="1"/>
    <col min="7" max="10" width="11.375" hidden="1" customWidth="1"/>
    <col min="11" max="11" width="0" hidden="1" customWidth="1"/>
  </cols>
  <sheetData>
    <row r="1" spans="1:18" s="550" customFormat="1" ht="130.6" customHeight="1" thickBot="1" x14ac:dyDescent="0.3">
      <c r="A1" s="591"/>
      <c r="B1" s="592"/>
      <c r="C1" s="593"/>
      <c r="D1"/>
      <c r="E1"/>
      <c r="F1"/>
      <c r="G1"/>
      <c r="H1"/>
      <c r="I1"/>
      <c r="J1"/>
      <c r="K1"/>
      <c r="L1"/>
      <c r="M1"/>
      <c r="N1"/>
      <c r="O1"/>
      <c r="P1"/>
      <c r="Q1"/>
      <c r="R1"/>
    </row>
    <row r="2" spans="1:18" s="551" customFormat="1" ht="39.75" customHeight="1" thickBot="1" x14ac:dyDescent="0.3">
      <c r="A2" s="919" t="s">
        <v>1550</v>
      </c>
      <c r="B2" s="920"/>
      <c r="C2" s="921"/>
      <c r="D2"/>
      <c r="E2"/>
      <c r="F2"/>
      <c r="G2"/>
      <c r="H2"/>
      <c r="I2"/>
      <c r="J2"/>
      <c r="K2"/>
      <c r="L2"/>
      <c r="M2"/>
      <c r="N2"/>
      <c r="O2"/>
      <c r="P2"/>
      <c r="Q2"/>
      <c r="R2"/>
    </row>
    <row r="4" spans="1:18" ht="15.8" thickBot="1" x14ac:dyDescent="0.3"/>
    <row r="5" spans="1:18" s="579" customFormat="1" ht="23.3" customHeight="1" x14ac:dyDescent="0.25">
      <c r="B5" s="580" t="s">
        <v>1285</v>
      </c>
      <c r="C5" s="581" t="s">
        <v>1298</v>
      </c>
      <c r="H5" s="579" t="s">
        <v>1286</v>
      </c>
    </row>
    <row r="6" spans="1:18" s="579" customFormat="1" ht="23.3" customHeight="1" x14ac:dyDescent="0.25">
      <c r="B6" s="582" t="s">
        <v>1318</v>
      </c>
      <c r="C6" s="583" t="s">
        <v>1845</v>
      </c>
      <c r="H6" s="579" t="s">
        <v>1287</v>
      </c>
    </row>
    <row r="7" spans="1:18" s="579" customFormat="1" ht="23.3" customHeight="1" x14ac:dyDescent="0.25">
      <c r="B7" s="582" t="s">
        <v>1319</v>
      </c>
      <c r="C7" s="583" t="s">
        <v>1607</v>
      </c>
      <c r="H7" s="579" t="s">
        <v>1288</v>
      </c>
    </row>
    <row r="8" spans="1:18" s="579" customFormat="1" ht="23.3" customHeight="1" x14ac:dyDescent="0.25">
      <c r="B8" s="582" t="s">
        <v>40</v>
      </c>
      <c r="C8" s="583" t="s">
        <v>1608</v>
      </c>
      <c r="H8" s="579" t="s">
        <v>1289</v>
      </c>
    </row>
    <row r="9" spans="1:18" s="579" customFormat="1" ht="23.3" customHeight="1" x14ac:dyDescent="0.25">
      <c r="B9" s="582" t="s">
        <v>42</v>
      </c>
      <c r="C9" s="583" t="s">
        <v>1609</v>
      </c>
      <c r="H9" s="579" t="s">
        <v>1290</v>
      </c>
    </row>
    <row r="10" spans="1:18" s="579" customFormat="1" ht="23.3" customHeight="1" x14ac:dyDescent="0.25">
      <c r="B10" s="582" t="s">
        <v>43</v>
      </c>
      <c r="C10" s="583" t="s">
        <v>1610</v>
      </c>
      <c r="H10" s="579" t="s">
        <v>1291</v>
      </c>
    </row>
    <row r="11" spans="1:18" s="579" customFormat="1" ht="23.3" customHeight="1" thickBot="1" x14ac:dyDescent="0.3">
      <c r="B11" s="584" t="s">
        <v>44</v>
      </c>
      <c r="C11" s="585" t="s">
        <v>1612</v>
      </c>
      <c r="H11" s="579" t="s">
        <v>1292</v>
      </c>
    </row>
    <row r="12" spans="1:18" x14ac:dyDescent="0.25">
      <c r="H12" t="s">
        <v>1293</v>
      </c>
    </row>
    <row r="13" spans="1:18" x14ac:dyDescent="0.25">
      <c r="H13" t="s">
        <v>1294</v>
      </c>
    </row>
    <row r="14" spans="1:18" x14ac:dyDescent="0.25">
      <c r="H14" t="s">
        <v>1295</v>
      </c>
    </row>
    <row r="15" spans="1:18" x14ac:dyDescent="0.25">
      <c r="H15" t="s">
        <v>1296</v>
      </c>
    </row>
    <row r="16" spans="1:18" x14ac:dyDescent="0.25">
      <c r="H16" t="s">
        <v>1297</v>
      </c>
    </row>
    <row r="17" spans="8:8" x14ac:dyDescent="0.25">
      <c r="H17" t="s">
        <v>1298</v>
      </c>
    </row>
    <row r="18" spans="8:8" x14ac:dyDescent="0.25">
      <c r="H18" t="s">
        <v>1299</v>
      </c>
    </row>
    <row r="19" spans="8:8" x14ac:dyDescent="0.25">
      <c r="H19" t="s">
        <v>1300</v>
      </c>
    </row>
    <row r="20" spans="8:8" x14ac:dyDescent="0.25">
      <c r="H20" t="s">
        <v>1301</v>
      </c>
    </row>
    <row r="21" spans="8:8" x14ac:dyDescent="0.25">
      <c r="H21" t="s">
        <v>1302</v>
      </c>
    </row>
    <row r="22" spans="8:8" x14ac:dyDescent="0.25">
      <c r="H22" t="s">
        <v>1303</v>
      </c>
    </row>
    <row r="23" spans="8:8" x14ac:dyDescent="0.25">
      <c r="H23" t="s">
        <v>1304</v>
      </c>
    </row>
    <row r="24" spans="8:8" x14ac:dyDescent="0.25">
      <c r="H24" t="s">
        <v>1305</v>
      </c>
    </row>
    <row r="25" spans="8:8" x14ac:dyDescent="0.25">
      <c r="H25" t="s">
        <v>1306</v>
      </c>
    </row>
    <row r="26" spans="8:8" x14ac:dyDescent="0.25">
      <c r="H26" t="s">
        <v>1307</v>
      </c>
    </row>
    <row r="27" spans="8:8" x14ac:dyDescent="0.25">
      <c r="H27" t="s">
        <v>1308</v>
      </c>
    </row>
    <row r="28" spans="8:8" x14ac:dyDescent="0.25">
      <c r="H28" t="s">
        <v>1309</v>
      </c>
    </row>
    <row r="29" spans="8:8" x14ac:dyDescent="0.25">
      <c r="H29" t="s">
        <v>1310</v>
      </c>
    </row>
    <row r="30" spans="8:8" x14ac:dyDescent="0.25">
      <c r="H30" t="s">
        <v>1311</v>
      </c>
    </row>
    <row r="31" spans="8:8" x14ac:dyDescent="0.25">
      <c r="H31" t="s">
        <v>1312</v>
      </c>
    </row>
    <row r="32" spans="8:8" x14ac:dyDescent="0.25">
      <c r="H32" t="s">
        <v>1313</v>
      </c>
    </row>
    <row r="33" spans="8:8" x14ac:dyDescent="0.25">
      <c r="H33" t="s">
        <v>1314</v>
      </c>
    </row>
    <row r="34" spans="8:8" x14ac:dyDescent="0.25">
      <c r="H34" t="s">
        <v>1315</v>
      </c>
    </row>
    <row r="35" spans="8:8" x14ac:dyDescent="0.25">
      <c r="H35" t="s">
        <v>1316</v>
      </c>
    </row>
    <row r="36" spans="8:8" x14ac:dyDescent="0.25">
      <c r="H36" t="s">
        <v>1317</v>
      </c>
    </row>
    <row r="38" spans="8:8" x14ac:dyDescent="0.25">
      <c r="H38" t="s">
        <v>1611</v>
      </c>
    </row>
    <row r="39" spans="8:8" x14ac:dyDescent="0.25">
      <c r="H39" t="s">
        <v>1843</v>
      </c>
    </row>
    <row r="40" spans="8:8" x14ac:dyDescent="0.25">
      <c r="H40" t="s">
        <v>1844</v>
      </c>
    </row>
    <row r="41" spans="8:8" x14ac:dyDescent="0.25">
      <c r="H41" t="s">
        <v>1845</v>
      </c>
    </row>
    <row r="42" spans="8:8" x14ac:dyDescent="0.25">
      <c r="H42" t="s">
        <v>1846</v>
      </c>
    </row>
    <row r="43" spans="8:8" x14ac:dyDescent="0.25">
      <c r="H43" t="s">
        <v>1847</v>
      </c>
    </row>
    <row r="44" spans="8:8" x14ac:dyDescent="0.25">
      <c r="H44" t="s">
        <v>1848</v>
      </c>
    </row>
    <row r="45" spans="8:8" x14ac:dyDescent="0.25">
      <c r="H45" t="s">
        <v>1849</v>
      </c>
    </row>
  </sheetData>
  <mergeCells count="1">
    <mergeCell ref="A2:C2"/>
  </mergeCells>
  <dataValidations count="2">
    <dataValidation type="list" allowBlank="1" showInputMessage="1" showErrorMessage="1" prompt="Seleccione la CAR de la cual incorporara la información" sqref="C5">
      <formula1>Lista_CAR</formula1>
    </dataValidation>
    <dataValidation type="list" allowBlank="1" showInputMessage="1" showErrorMessage="1" prompt="Seleccione el perido a reportar" sqref="C6">
      <formula1 xml:space="preserve"> Vigencias</formula1>
    </dataValidation>
  </dataValidations>
  <pageMargins left="0.7" right="0.7" top="0.75" bottom="0.75" header="0.3" footer="0.3"/>
  <pageSetup paperSize="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82"/>
  <sheetViews>
    <sheetView tabSelected="1" zoomScaleNormal="100" zoomScaleSheetLayoutView="75" workbookViewId="0">
      <pane xSplit="2" ySplit="6" topLeftCell="C7" activePane="bottomRight" state="frozen"/>
      <selection pane="topRight" activeCell="C1" sqref="C1"/>
      <selection pane="bottomLeft" activeCell="A7" sqref="A7"/>
      <selection pane="bottomRight" activeCell="C8" sqref="C8"/>
    </sheetView>
  </sheetViews>
  <sheetFormatPr baseColWidth="10" defaultColWidth="11.375" defaultRowHeight="14.95" x14ac:dyDescent="0.25"/>
  <cols>
    <col min="1" max="1" width="37.375" style="552" customWidth="1"/>
    <col min="2" max="7" width="10.625" style="700" customWidth="1"/>
    <col min="8" max="9" width="10.625" style="713" customWidth="1"/>
    <col min="10" max="19" width="10.625" style="552" customWidth="1"/>
    <col min="20" max="21" width="11.625" style="700" customWidth="1"/>
    <col min="22" max="22" width="11.625" style="713" customWidth="1"/>
    <col min="23" max="24" width="13.625" style="552" customWidth="1"/>
    <col min="25" max="25" width="11.75" style="552" customWidth="1"/>
    <col min="26" max="26" width="11.625" style="552" customWidth="1"/>
    <col min="27" max="27" width="11.625" style="713" customWidth="1"/>
    <col min="28" max="28" width="11.625" style="552" customWidth="1"/>
    <col min="29" max="29" width="11.625" style="713" customWidth="1"/>
    <col min="30" max="35" width="11.625" style="552" customWidth="1"/>
    <col min="36" max="36" width="11.625" style="713" customWidth="1"/>
    <col min="37" max="40" width="11.625" style="552" customWidth="1"/>
    <col min="41" max="41" width="11.375" style="552"/>
    <col min="42" max="42" width="11.25" style="552" bestFit="1" customWidth="1"/>
    <col min="43" max="16384" width="11.375" style="552"/>
  </cols>
  <sheetData>
    <row r="1" spans="1:42" ht="91.05" customHeight="1" thickBot="1" x14ac:dyDescent="0.3">
      <c r="A1" s="936"/>
      <c r="B1" s="937"/>
      <c r="C1" s="937"/>
      <c r="D1" s="937"/>
      <c r="E1" s="937"/>
      <c r="F1" s="937"/>
      <c r="G1" s="937"/>
      <c r="H1" s="937"/>
      <c r="I1" s="937"/>
      <c r="J1" s="937"/>
      <c r="K1" s="937"/>
      <c r="L1" s="937"/>
      <c r="M1" s="937"/>
      <c r="N1" s="937"/>
      <c r="O1" s="937"/>
      <c r="P1" s="937"/>
      <c r="Q1" s="937"/>
      <c r="R1" s="937"/>
      <c r="S1" s="937"/>
      <c r="T1" s="937"/>
      <c r="U1" s="937"/>
      <c r="V1" s="937"/>
      <c r="W1" s="937"/>
      <c r="X1" s="937"/>
      <c r="Y1" s="937"/>
      <c r="Z1" s="937"/>
      <c r="AA1" s="937"/>
      <c r="AB1" s="937"/>
      <c r="AC1" s="937"/>
      <c r="AD1" s="937"/>
      <c r="AE1" s="937"/>
      <c r="AF1" s="937"/>
      <c r="AG1" s="937"/>
      <c r="AH1" s="937"/>
      <c r="AI1" s="937"/>
      <c r="AJ1" s="937"/>
      <c r="AK1" s="937"/>
      <c r="AL1" s="937"/>
      <c r="AM1" s="937"/>
      <c r="AN1" s="938"/>
    </row>
    <row r="2" spans="1:42" s="553" customFormat="1" ht="17.350000000000001" customHeight="1" x14ac:dyDescent="0.25">
      <c r="A2" s="930" t="str">
        <f>+'Datos Generales'!C5</f>
        <v>Corporación Autónoma Regional del Magdalena – CORPAMAG</v>
      </c>
      <c r="B2" s="931"/>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1"/>
      <c r="AC2" s="931"/>
      <c r="AD2" s="931"/>
      <c r="AE2" s="931"/>
      <c r="AF2" s="931"/>
      <c r="AG2" s="931"/>
      <c r="AH2" s="931"/>
      <c r="AI2" s="931"/>
      <c r="AJ2" s="931"/>
      <c r="AK2" s="931"/>
      <c r="AL2" s="931"/>
      <c r="AM2" s="931"/>
      <c r="AN2" s="932"/>
    </row>
    <row r="3" spans="1:42" s="553" customFormat="1" ht="33.799999999999997" customHeight="1" thickBot="1" x14ac:dyDescent="0.3">
      <c r="A3" s="933" t="s">
        <v>1320</v>
      </c>
      <c r="B3" s="934"/>
      <c r="C3" s="934"/>
      <c r="D3" s="934"/>
      <c r="E3" s="934"/>
      <c r="F3" s="934"/>
      <c r="G3" s="934"/>
      <c r="H3" s="934"/>
      <c r="I3" s="934"/>
      <c r="J3" s="934"/>
      <c r="K3" s="934"/>
      <c r="L3" s="934"/>
      <c r="M3" s="934"/>
      <c r="N3" s="934"/>
      <c r="O3" s="934"/>
      <c r="P3" s="934"/>
      <c r="Q3" s="934"/>
      <c r="R3" s="934"/>
      <c r="S3" s="934"/>
      <c r="T3" s="934"/>
      <c r="U3" s="934"/>
      <c r="V3" s="934"/>
      <c r="W3" s="934"/>
      <c r="X3" s="934"/>
      <c r="Y3" s="934"/>
      <c r="Z3" s="934"/>
      <c r="AA3" s="934"/>
      <c r="AB3" s="934"/>
      <c r="AC3" s="934"/>
      <c r="AD3" s="934"/>
      <c r="AE3" s="934"/>
      <c r="AF3" s="934"/>
      <c r="AG3" s="934"/>
      <c r="AH3" s="934"/>
      <c r="AI3" s="934"/>
      <c r="AJ3" s="934"/>
      <c r="AK3" s="934"/>
      <c r="AL3" s="934"/>
      <c r="AM3" s="934"/>
      <c r="AN3" s="935"/>
    </row>
    <row r="4" spans="1:42" s="553" customFormat="1" ht="16.3" thickBot="1" x14ac:dyDescent="0.3">
      <c r="A4" s="586" t="s">
        <v>1321</v>
      </c>
      <c r="B4" s="741" t="str">
        <f>'Datos Generales'!C6</f>
        <v>2021-II</v>
      </c>
      <c r="C4" s="741"/>
      <c r="D4" s="759"/>
      <c r="E4" s="741"/>
      <c r="F4" s="759"/>
      <c r="G4" s="759"/>
      <c r="H4" s="710"/>
      <c r="I4" s="710"/>
      <c r="J4" s="587"/>
      <c r="K4" s="587"/>
      <c r="L4" s="587"/>
      <c r="M4" s="587"/>
      <c r="N4" s="587"/>
      <c r="O4" s="587"/>
      <c r="P4" s="587"/>
      <c r="Q4" s="587"/>
      <c r="R4" s="587"/>
      <c r="S4" s="587"/>
      <c r="T4" s="741"/>
      <c r="U4" s="741"/>
      <c r="V4" s="710"/>
      <c r="W4" s="587"/>
      <c r="X4" s="587"/>
      <c r="Y4" s="587"/>
      <c r="Z4" s="587"/>
      <c r="AA4" s="710"/>
      <c r="AB4" s="587"/>
      <c r="AC4" s="710"/>
      <c r="AD4" s="587"/>
      <c r="AE4" s="587"/>
      <c r="AF4" s="587"/>
      <c r="AG4" s="587"/>
      <c r="AH4" s="587"/>
      <c r="AI4" s="587"/>
      <c r="AJ4" s="710"/>
      <c r="AK4" s="587"/>
      <c r="AL4" s="587"/>
      <c r="AM4" s="587"/>
      <c r="AN4" s="588"/>
    </row>
    <row r="5" spans="1:42" ht="36.700000000000003" customHeight="1" thickBot="1" x14ac:dyDescent="0.3">
      <c r="A5" s="941" t="s">
        <v>2825</v>
      </c>
      <c r="B5" s="950" t="s">
        <v>1259</v>
      </c>
      <c r="C5" s="951"/>
      <c r="D5" s="951"/>
      <c r="E5" s="951"/>
      <c r="F5" s="951"/>
      <c r="G5" s="951"/>
      <c r="H5" s="951"/>
      <c r="I5" s="951"/>
      <c r="J5" s="951"/>
      <c r="K5" s="951"/>
      <c r="L5" s="951"/>
      <c r="M5" s="951"/>
      <c r="N5" s="951"/>
      <c r="O5" s="951"/>
      <c r="P5" s="951"/>
      <c r="Q5" s="951"/>
      <c r="R5" s="951"/>
      <c r="S5" s="951"/>
      <c r="T5" s="951"/>
      <c r="U5" s="952"/>
      <c r="V5" s="952"/>
      <c r="W5" s="952"/>
      <c r="X5" s="952"/>
      <c r="Y5" s="953" t="s">
        <v>1260</v>
      </c>
      <c r="Z5" s="954"/>
      <c r="AA5" s="954"/>
      <c r="AB5" s="954"/>
      <c r="AC5" s="954"/>
      <c r="AD5" s="954"/>
      <c r="AE5" s="954"/>
      <c r="AF5" s="954"/>
      <c r="AG5" s="954"/>
      <c r="AH5" s="954"/>
      <c r="AI5" s="954"/>
      <c r="AJ5" s="954"/>
      <c r="AK5" s="969" t="s">
        <v>2843</v>
      </c>
      <c r="AL5" s="963" t="s">
        <v>2844</v>
      </c>
      <c r="AM5" s="963" t="s">
        <v>2845</v>
      </c>
      <c r="AN5" s="965" t="s">
        <v>2846</v>
      </c>
      <c r="AO5" s="922" t="s">
        <v>2847</v>
      </c>
      <c r="AP5" s="922" t="s">
        <v>2848</v>
      </c>
    </row>
    <row r="6" spans="1:42" ht="127.7" customHeight="1" thickBot="1" x14ac:dyDescent="0.3">
      <c r="A6" s="942"/>
      <c r="B6" s="924" t="s">
        <v>1261</v>
      </c>
      <c r="C6" s="939" t="s">
        <v>1979</v>
      </c>
      <c r="D6" s="940"/>
      <c r="E6" s="939" t="s">
        <v>1980</v>
      </c>
      <c r="F6" s="940"/>
      <c r="G6" s="761" t="s">
        <v>1982</v>
      </c>
      <c r="H6" s="943" t="s">
        <v>1978</v>
      </c>
      <c r="I6" s="944"/>
      <c r="J6" s="924" t="s">
        <v>1981</v>
      </c>
      <c r="K6" s="924" t="s">
        <v>2827</v>
      </c>
      <c r="L6" s="924" t="s">
        <v>2766</v>
      </c>
      <c r="M6" s="924" t="s">
        <v>2771</v>
      </c>
      <c r="N6" s="924" t="s">
        <v>2777</v>
      </c>
      <c r="O6" s="924" t="s">
        <v>2784</v>
      </c>
      <c r="P6" s="924" t="s">
        <v>2786</v>
      </c>
      <c r="Q6" s="924" t="s">
        <v>2788</v>
      </c>
      <c r="R6" s="924" t="s">
        <v>2790</v>
      </c>
      <c r="S6" s="924" t="s">
        <v>2826</v>
      </c>
      <c r="T6" s="926" t="s">
        <v>2828</v>
      </c>
      <c r="U6" s="926" t="s">
        <v>2829</v>
      </c>
      <c r="V6" s="945" t="s">
        <v>2830</v>
      </c>
      <c r="W6" s="926" t="s">
        <v>2852</v>
      </c>
      <c r="X6" s="926" t="s">
        <v>2799</v>
      </c>
      <c r="Y6" s="928" t="s">
        <v>2831</v>
      </c>
      <c r="Z6" s="928" t="s">
        <v>2832</v>
      </c>
      <c r="AA6" s="928" t="s">
        <v>2834</v>
      </c>
      <c r="AB6" s="928" t="s">
        <v>2833</v>
      </c>
      <c r="AC6" s="928" t="s">
        <v>2835</v>
      </c>
      <c r="AD6" s="928" t="s">
        <v>2836</v>
      </c>
      <c r="AE6" s="928" t="s">
        <v>2837</v>
      </c>
      <c r="AF6" s="928" t="s">
        <v>2838</v>
      </c>
      <c r="AG6" s="928" t="s">
        <v>2839</v>
      </c>
      <c r="AH6" s="967" t="s">
        <v>2840</v>
      </c>
      <c r="AI6" s="967" t="s">
        <v>2841</v>
      </c>
      <c r="AJ6" s="967" t="s">
        <v>2842</v>
      </c>
      <c r="AK6" s="970"/>
      <c r="AL6" s="964"/>
      <c r="AM6" s="964"/>
      <c r="AN6" s="966"/>
      <c r="AO6" s="923"/>
      <c r="AP6" s="923"/>
    </row>
    <row r="7" spans="1:42" ht="15.8" customHeight="1" thickBot="1" x14ac:dyDescent="0.3">
      <c r="A7" s="942"/>
      <c r="B7" s="925"/>
      <c r="C7" s="760">
        <v>2020</v>
      </c>
      <c r="D7" s="760">
        <v>2021</v>
      </c>
      <c r="E7" s="760">
        <v>2020</v>
      </c>
      <c r="F7" s="760">
        <v>2021</v>
      </c>
      <c r="G7" s="760">
        <v>2020</v>
      </c>
      <c r="H7" s="760">
        <v>2020</v>
      </c>
      <c r="I7" s="760">
        <v>2021</v>
      </c>
      <c r="J7" s="925"/>
      <c r="K7" s="925"/>
      <c r="L7" s="925"/>
      <c r="M7" s="925"/>
      <c r="N7" s="925"/>
      <c r="O7" s="925"/>
      <c r="P7" s="925"/>
      <c r="Q7" s="925"/>
      <c r="R7" s="925"/>
      <c r="S7" s="925"/>
      <c r="T7" s="927"/>
      <c r="U7" s="927"/>
      <c r="V7" s="946"/>
      <c r="W7" s="927"/>
      <c r="X7" s="927"/>
      <c r="Y7" s="929"/>
      <c r="Z7" s="929"/>
      <c r="AA7" s="929"/>
      <c r="AB7" s="929"/>
      <c r="AC7" s="929"/>
      <c r="AD7" s="929"/>
      <c r="AE7" s="929"/>
      <c r="AF7" s="929"/>
      <c r="AG7" s="929"/>
      <c r="AH7" s="968"/>
      <c r="AI7" s="968"/>
      <c r="AJ7" s="968"/>
      <c r="AK7" s="970"/>
      <c r="AL7" s="964"/>
      <c r="AM7" s="964"/>
      <c r="AN7" s="966"/>
      <c r="AO7" s="923"/>
      <c r="AP7" s="923"/>
    </row>
    <row r="8" spans="1:42" ht="57.75" x14ac:dyDescent="0.25">
      <c r="A8" s="889" t="s">
        <v>2849</v>
      </c>
      <c r="B8" s="890"/>
      <c r="C8" s="891"/>
      <c r="D8" s="891"/>
      <c r="E8" s="891"/>
      <c r="F8" s="891"/>
      <c r="G8" s="891"/>
      <c r="H8" s="891">
        <f>+(H9*W9)</f>
        <v>1</v>
      </c>
      <c r="I8" s="891">
        <f>+(I9*X9)</f>
        <v>1</v>
      </c>
      <c r="J8" s="892"/>
      <c r="K8" s="892"/>
      <c r="L8" s="892"/>
      <c r="M8" s="892"/>
      <c r="N8" s="892"/>
      <c r="O8" s="892"/>
      <c r="P8" s="892"/>
      <c r="Q8" s="892"/>
      <c r="R8" s="892"/>
      <c r="S8" s="892"/>
      <c r="T8" s="891"/>
      <c r="U8" s="891"/>
      <c r="V8" s="905">
        <f>+(V9*W9)</f>
        <v>0.69185023041474658</v>
      </c>
      <c r="W8" s="904">
        <v>0.33</v>
      </c>
      <c r="X8" s="904">
        <v>0.33</v>
      </c>
      <c r="Y8" s="893"/>
      <c r="Z8" s="893"/>
      <c r="AA8" s="894"/>
      <c r="AB8" s="893"/>
      <c r="AC8" s="894"/>
      <c r="AD8" s="893"/>
      <c r="AE8" s="893"/>
      <c r="AF8" s="893"/>
      <c r="AG8" s="895"/>
      <c r="AH8" s="893"/>
      <c r="AI8" s="893"/>
      <c r="AJ8" s="913"/>
      <c r="AK8" s="896"/>
      <c r="AL8" s="897"/>
      <c r="AM8" s="896"/>
      <c r="AN8" s="898"/>
      <c r="AO8" s="898"/>
      <c r="AP8" s="898"/>
    </row>
    <row r="9" spans="1:42" ht="24.45" x14ac:dyDescent="0.25">
      <c r="A9" s="884" t="s">
        <v>1613</v>
      </c>
      <c r="B9" s="865"/>
      <c r="C9" s="885"/>
      <c r="D9" s="885"/>
      <c r="E9" s="885"/>
      <c r="F9" s="885"/>
      <c r="G9" s="885"/>
      <c r="H9" s="885">
        <f>+(H10*W10)+(H16*W16)</f>
        <v>1</v>
      </c>
      <c r="I9" s="885">
        <f>+(I10*X10)+(I16*X16)</f>
        <v>1</v>
      </c>
      <c r="J9" s="867"/>
      <c r="K9" s="867"/>
      <c r="L9" s="867"/>
      <c r="M9" s="867"/>
      <c r="N9" s="867"/>
      <c r="O9" s="867"/>
      <c r="P9" s="867"/>
      <c r="Q9" s="867"/>
      <c r="R9" s="867"/>
      <c r="S9" s="867"/>
      <c r="T9" s="885"/>
      <c r="U9" s="885"/>
      <c r="V9" s="885">
        <f>+(V10*W10)+(V16*W16)</f>
        <v>0.69185023041474658</v>
      </c>
      <c r="W9" s="907">
        <v>1</v>
      </c>
      <c r="X9" s="907">
        <v>1</v>
      </c>
      <c r="Y9" s="886">
        <f>SUM(Y10:Y20)</f>
        <v>7452317273</v>
      </c>
      <c r="Z9" s="886">
        <f>SUM(Z10:Z20)</f>
        <v>3296330071</v>
      </c>
      <c r="AA9" s="887">
        <f>Z9/Y9</f>
        <v>0.44232283063721889</v>
      </c>
      <c r="AB9" s="886">
        <f>SUM(AB10:AB20)</f>
        <v>1234941285</v>
      </c>
      <c r="AC9" s="887">
        <f>AB9/Z9</f>
        <v>0.37464127026131178</v>
      </c>
      <c r="AD9" s="886">
        <f>SUM(AD10:AD20)</f>
        <v>2061388786</v>
      </c>
      <c r="AE9" s="886">
        <f>SUM(AE10:AE20)</f>
        <v>270207500</v>
      </c>
      <c r="AF9" s="886">
        <f>SUM(AF10:AF20)</f>
        <v>270207500</v>
      </c>
      <c r="AG9" s="888">
        <f>+AF9/AE9</f>
        <v>1</v>
      </c>
      <c r="AH9" s="886">
        <f>SUM(AH10:AH20)</f>
        <v>10200239222</v>
      </c>
      <c r="AI9" s="886">
        <f>SUM(AI10:AI20)</f>
        <v>4057701998</v>
      </c>
      <c r="AJ9" s="914">
        <f>AI9/AH9</f>
        <v>0.39780459160686144</v>
      </c>
      <c r="AK9" s="871"/>
      <c r="AL9" s="872" t="s">
        <v>1604</v>
      </c>
      <c r="AM9" s="871"/>
      <c r="AN9" s="873" t="s">
        <v>1879</v>
      </c>
      <c r="AO9" s="873"/>
      <c r="AP9" s="873"/>
    </row>
    <row r="10" spans="1:42" ht="36.700000000000003" x14ac:dyDescent="0.25">
      <c r="A10" s="882" t="s">
        <v>1614</v>
      </c>
      <c r="B10" s="881" t="s">
        <v>1841</v>
      </c>
      <c r="C10" s="875"/>
      <c r="D10" s="875"/>
      <c r="E10" s="875"/>
      <c r="F10" s="875"/>
      <c r="G10" s="875"/>
      <c r="H10" s="876">
        <f>+(H11*25%)+(H12*25%)+(H13*25%)+(H15*25%)</f>
        <v>1</v>
      </c>
      <c r="I10" s="876">
        <f>+SUMPRODUCT(I11:I15,X11:X15)</f>
        <v>1</v>
      </c>
      <c r="J10" s="900"/>
      <c r="K10" s="900"/>
      <c r="L10" s="900"/>
      <c r="M10" s="900"/>
      <c r="N10" s="900"/>
      <c r="O10" s="900"/>
      <c r="P10" s="900"/>
      <c r="Q10" s="900"/>
      <c r="R10" s="900"/>
      <c r="S10" s="900"/>
      <c r="T10" s="875">
        <v>1</v>
      </c>
      <c r="U10" s="875"/>
      <c r="V10" s="909">
        <f>+SUMPRODUCT(V11:V15,W11:W15)</f>
        <v>0.65470046082949318</v>
      </c>
      <c r="W10" s="909">
        <v>0.5</v>
      </c>
      <c r="X10" s="909">
        <v>0.5</v>
      </c>
      <c r="Y10" s="901">
        <v>1206369000</v>
      </c>
      <c r="Z10" s="900">
        <v>1153256285</v>
      </c>
      <c r="AA10" s="875">
        <f>Z10/Y10</f>
        <v>0.95597307706016976</v>
      </c>
      <c r="AB10" s="900">
        <v>940441285</v>
      </c>
      <c r="AC10" s="875">
        <f>AB10/Z10</f>
        <v>0.81546599592127955</v>
      </c>
      <c r="AD10" s="902">
        <f>+Z10-AB10</f>
        <v>212815000</v>
      </c>
      <c r="AE10" s="902">
        <v>58271808</v>
      </c>
      <c r="AF10" s="902">
        <v>58271808</v>
      </c>
      <c r="AG10" s="903">
        <f>+AF10/AE10</f>
        <v>1</v>
      </c>
      <c r="AH10" s="900">
        <v>3051690949</v>
      </c>
      <c r="AI10" s="901">
        <v>1467656828</v>
      </c>
      <c r="AJ10" s="876">
        <f>AI10/AH10</f>
        <v>0.48093232654536405</v>
      </c>
      <c r="AK10" s="877"/>
      <c r="AL10" s="878" t="s">
        <v>1604</v>
      </c>
      <c r="AM10" s="879"/>
      <c r="AN10" s="880"/>
      <c r="AO10" s="880"/>
      <c r="AP10" s="880"/>
    </row>
    <row r="11" spans="1:42" ht="48.9" x14ac:dyDescent="0.25">
      <c r="A11" s="554" t="s">
        <v>1615</v>
      </c>
      <c r="B11" s="696" t="s">
        <v>1752</v>
      </c>
      <c r="C11" s="696">
        <v>2</v>
      </c>
      <c r="D11" s="696">
        <v>10</v>
      </c>
      <c r="E11" s="696">
        <v>3</v>
      </c>
      <c r="F11" s="696">
        <v>15</v>
      </c>
      <c r="G11" s="696"/>
      <c r="H11" s="711">
        <f>IF((E11+G11)/C11&gt;=100%,100%,(E11+G11)/C11)</f>
        <v>1</v>
      </c>
      <c r="I11" s="711">
        <f t="shared" ref="I11" si="0">IF(F11/D11&gt;=100%,100%,F11/D11)</f>
        <v>1</v>
      </c>
      <c r="J11" s="555"/>
      <c r="K11" s="555"/>
      <c r="L11" s="555"/>
      <c r="M11" s="555"/>
      <c r="N11" s="555"/>
      <c r="O11" s="555"/>
      <c r="P11" s="555"/>
      <c r="Q11" s="555"/>
      <c r="R11" s="555"/>
      <c r="S11" s="555"/>
      <c r="T11" s="708">
        <v>31</v>
      </c>
      <c r="U11" s="708">
        <f>SUM(E11:G11)</f>
        <v>18</v>
      </c>
      <c r="V11" s="715">
        <f t="shared" ref="V11" si="1">IF(U11/T11&gt;=100%,100%,U11/T11)</f>
        <v>0.58064516129032262</v>
      </c>
      <c r="W11" s="711">
        <v>0.2</v>
      </c>
      <c r="X11" s="711">
        <v>0.2</v>
      </c>
      <c r="Y11" s="556"/>
      <c r="Z11" s="555"/>
      <c r="AA11" s="701"/>
      <c r="AB11" s="555"/>
      <c r="AC11" s="701"/>
      <c r="AD11" s="555"/>
      <c r="AE11" s="555"/>
      <c r="AF11" s="555"/>
      <c r="AG11" s="555"/>
      <c r="AH11" s="555"/>
      <c r="AI11" s="556"/>
      <c r="AJ11" s="711"/>
      <c r="AK11" s="685"/>
      <c r="AL11" s="689"/>
      <c r="AM11" s="688" t="s">
        <v>1121</v>
      </c>
      <c r="AN11" s="690"/>
      <c r="AO11" s="690"/>
      <c r="AP11" s="690"/>
    </row>
    <row r="12" spans="1:42" ht="48.9" x14ac:dyDescent="0.25">
      <c r="A12" s="554" t="s">
        <v>1616</v>
      </c>
      <c r="B12" s="696" t="s">
        <v>1753</v>
      </c>
      <c r="C12" s="696">
        <v>5</v>
      </c>
      <c r="D12" s="696">
        <v>10</v>
      </c>
      <c r="E12" s="696">
        <v>9</v>
      </c>
      <c r="F12" s="696">
        <v>10</v>
      </c>
      <c r="G12" s="696"/>
      <c r="H12" s="711">
        <f t="shared" ref="H12:H15" si="2">IF((E12+G12)/C12&gt;=100%,100%,(E12+G12)/C12)</f>
        <v>1</v>
      </c>
      <c r="I12" s="711">
        <f t="shared" ref="I12:I15" si="3">IF(F12/D12&gt;=100%,100%,F12/D12)</f>
        <v>1</v>
      </c>
      <c r="J12" s="555"/>
      <c r="K12" s="555"/>
      <c r="L12" s="555"/>
      <c r="M12" s="555"/>
      <c r="N12" s="555"/>
      <c r="O12" s="555"/>
      <c r="P12" s="555"/>
      <c r="Q12" s="555"/>
      <c r="R12" s="555"/>
      <c r="S12" s="555"/>
      <c r="T12" s="708">
        <v>35</v>
      </c>
      <c r="U12" s="708">
        <f t="shared" ref="U12:U15" si="4">SUM(E12:G12)</f>
        <v>19</v>
      </c>
      <c r="V12" s="715">
        <f t="shared" ref="V12:V15" si="5">IF(U12/T12&gt;=100%,100%,U12/T12)</f>
        <v>0.54285714285714282</v>
      </c>
      <c r="W12" s="711">
        <v>0.2</v>
      </c>
      <c r="X12" s="711">
        <v>0.2</v>
      </c>
      <c r="Y12" s="556"/>
      <c r="Z12" s="555"/>
      <c r="AA12" s="701"/>
      <c r="AB12" s="555"/>
      <c r="AC12" s="701"/>
      <c r="AD12" s="555"/>
      <c r="AE12" s="555"/>
      <c r="AF12" s="555"/>
      <c r="AG12" s="555"/>
      <c r="AH12" s="555"/>
      <c r="AI12" s="556"/>
      <c r="AJ12" s="711"/>
      <c r="AK12" s="685"/>
      <c r="AL12" s="689"/>
      <c r="AM12" s="688" t="s">
        <v>1121</v>
      </c>
      <c r="AN12" s="690"/>
      <c r="AO12" s="690"/>
      <c r="AP12" s="690"/>
    </row>
    <row r="13" spans="1:42" ht="48.9" x14ac:dyDescent="0.25">
      <c r="A13" s="554" t="s">
        <v>1617</v>
      </c>
      <c r="B13" s="696" t="s">
        <v>1754</v>
      </c>
      <c r="C13" s="696">
        <v>5</v>
      </c>
      <c r="D13" s="696">
        <v>5</v>
      </c>
      <c r="E13" s="696">
        <v>5</v>
      </c>
      <c r="F13" s="696">
        <v>8</v>
      </c>
      <c r="G13" s="696"/>
      <c r="H13" s="711">
        <f t="shared" si="2"/>
        <v>1</v>
      </c>
      <c r="I13" s="711">
        <f t="shared" si="3"/>
        <v>1</v>
      </c>
      <c r="J13" s="555"/>
      <c r="K13" s="555"/>
      <c r="L13" s="555"/>
      <c r="M13" s="555"/>
      <c r="N13" s="555"/>
      <c r="O13" s="555"/>
      <c r="P13" s="555"/>
      <c r="Q13" s="555"/>
      <c r="R13" s="555"/>
      <c r="S13" s="555"/>
      <c r="T13" s="708">
        <v>20</v>
      </c>
      <c r="U13" s="708">
        <f t="shared" si="4"/>
        <v>13</v>
      </c>
      <c r="V13" s="715">
        <f t="shared" si="5"/>
        <v>0.65</v>
      </c>
      <c r="W13" s="711">
        <v>0.2</v>
      </c>
      <c r="X13" s="711">
        <v>0.2</v>
      </c>
      <c r="Y13" s="556"/>
      <c r="Z13" s="555"/>
      <c r="AA13" s="701"/>
      <c r="AB13" s="555"/>
      <c r="AC13" s="701"/>
      <c r="AD13" s="555"/>
      <c r="AE13" s="555"/>
      <c r="AF13" s="555"/>
      <c r="AG13" s="555"/>
      <c r="AH13" s="555"/>
      <c r="AI13" s="556"/>
      <c r="AJ13" s="711"/>
      <c r="AK13" s="685"/>
      <c r="AL13" s="689"/>
      <c r="AM13" s="688" t="s">
        <v>1121</v>
      </c>
      <c r="AN13" s="690"/>
      <c r="AO13" s="690"/>
      <c r="AP13" s="690"/>
    </row>
    <row r="14" spans="1:42" ht="48.9" x14ac:dyDescent="0.25">
      <c r="A14" s="558" t="s">
        <v>1618</v>
      </c>
      <c r="B14" s="696" t="s">
        <v>1755</v>
      </c>
      <c r="C14" s="702">
        <v>0</v>
      </c>
      <c r="D14" s="696">
        <v>1</v>
      </c>
      <c r="E14" s="696"/>
      <c r="F14" s="696">
        <v>1</v>
      </c>
      <c r="G14" s="696"/>
      <c r="H14" s="702" t="e">
        <f t="shared" si="2"/>
        <v>#DIV/0!</v>
      </c>
      <c r="I14" s="711">
        <f t="shared" si="3"/>
        <v>1</v>
      </c>
      <c r="J14" s="555"/>
      <c r="K14" s="555"/>
      <c r="L14" s="555"/>
      <c r="M14" s="555"/>
      <c r="N14" s="555"/>
      <c r="O14" s="555"/>
      <c r="P14" s="555"/>
      <c r="Q14" s="555"/>
      <c r="R14" s="555"/>
      <c r="S14" s="555"/>
      <c r="T14" s="708">
        <v>1</v>
      </c>
      <c r="U14" s="708">
        <f t="shared" si="4"/>
        <v>1</v>
      </c>
      <c r="V14" s="715">
        <f t="shared" si="5"/>
        <v>1</v>
      </c>
      <c r="W14" s="711">
        <v>0.2</v>
      </c>
      <c r="X14" s="711">
        <v>0.2</v>
      </c>
      <c r="Y14" s="556"/>
      <c r="Z14" s="555"/>
      <c r="AA14" s="701"/>
      <c r="AB14" s="555"/>
      <c r="AC14" s="701"/>
      <c r="AD14" s="555"/>
      <c r="AE14" s="555"/>
      <c r="AF14" s="555"/>
      <c r="AG14" s="555"/>
      <c r="AH14" s="555"/>
      <c r="AI14" s="556"/>
      <c r="AJ14" s="711"/>
      <c r="AK14" s="685"/>
      <c r="AL14" s="689"/>
      <c r="AM14" s="688" t="s">
        <v>1121</v>
      </c>
      <c r="AN14" s="690"/>
      <c r="AO14" s="690"/>
      <c r="AP14" s="690"/>
    </row>
    <row r="15" spans="1:42" ht="48.9" x14ac:dyDescent="0.25">
      <c r="A15" s="559" t="s">
        <v>1619</v>
      </c>
      <c r="B15" s="696" t="s">
        <v>1756</v>
      </c>
      <c r="C15" s="696">
        <v>1</v>
      </c>
      <c r="D15" s="696">
        <v>1</v>
      </c>
      <c r="E15" s="696">
        <v>1</v>
      </c>
      <c r="F15" s="696">
        <v>1</v>
      </c>
      <c r="G15" s="696"/>
      <c r="H15" s="711">
        <f t="shared" si="2"/>
        <v>1</v>
      </c>
      <c r="I15" s="711">
        <f t="shared" si="3"/>
        <v>1</v>
      </c>
      <c r="J15" s="555"/>
      <c r="K15" s="555"/>
      <c r="L15" s="555"/>
      <c r="M15" s="555"/>
      <c r="N15" s="555"/>
      <c r="O15" s="555"/>
      <c r="P15" s="555"/>
      <c r="Q15" s="555"/>
      <c r="R15" s="555"/>
      <c r="S15" s="555"/>
      <c r="T15" s="708">
        <v>4</v>
      </c>
      <c r="U15" s="708">
        <f t="shared" si="4"/>
        <v>2</v>
      </c>
      <c r="V15" s="715">
        <f t="shared" si="5"/>
        <v>0.5</v>
      </c>
      <c r="W15" s="711">
        <v>0.2</v>
      </c>
      <c r="X15" s="711">
        <v>0.2</v>
      </c>
      <c r="Y15" s="556"/>
      <c r="Z15" s="555"/>
      <c r="AA15" s="701"/>
      <c r="AB15" s="555"/>
      <c r="AC15" s="701"/>
      <c r="AD15" s="555"/>
      <c r="AE15" s="555"/>
      <c r="AF15" s="555"/>
      <c r="AG15" s="555"/>
      <c r="AH15" s="555"/>
      <c r="AI15" s="556"/>
      <c r="AJ15" s="711"/>
      <c r="AK15" s="685"/>
      <c r="AL15" s="689"/>
      <c r="AM15" s="688" t="s">
        <v>1121</v>
      </c>
      <c r="AN15" s="690"/>
      <c r="AO15" s="690"/>
      <c r="AP15" s="690"/>
    </row>
    <row r="16" spans="1:42" ht="36.700000000000003" x14ac:dyDescent="0.25">
      <c r="A16" s="882" t="s">
        <v>1620</v>
      </c>
      <c r="B16" s="874" t="s">
        <v>1841</v>
      </c>
      <c r="C16" s="875"/>
      <c r="D16" s="875"/>
      <c r="E16" s="875"/>
      <c r="F16" s="875"/>
      <c r="G16" s="875"/>
      <c r="H16" s="876">
        <f>+SUMPRODUCT(H17:H20,W17:W20)</f>
        <v>1</v>
      </c>
      <c r="I16" s="876">
        <f>+SUMPRODUCT(I17:I20,X17:X20)</f>
        <v>1</v>
      </c>
      <c r="J16" s="900"/>
      <c r="K16" s="900"/>
      <c r="L16" s="900"/>
      <c r="M16" s="900"/>
      <c r="N16" s="900"/>
      <c r="O16" s="900"/>
      <c r="P16" s="900"/>
      <c r="Q16" s="900"/>
      <c r="R16" s="900"/>
      <c r="S16" s="900"/>
      <c r="T16" s="875">
        <v>1</v>
      </c>
      <c r="U16" s="875"/>
      <c r="V16" s="876">
        <f>+SUMPRODUCT(V17:V20,W17:W20)</f>
        <v>0.72899999999999998</v>
      </c>
      <c r="W16" s="876">
        <v>0.5</v>
      </c>
      <c r="X16" s="876">
        <v>0.5</v>
      </c>
      <c r="Y16" s="901">
        <v>6245948273</v>
      </c>
      <c r="Z16" s="900">
        <v>2143073786</v>
      </c>
      <c r="AA16" s="875">
        <f>Z16/Y16</f>
        <v>0.34311423859593659</v>
      </c>
      <c r="AB16" s="900">
        <v>294500000</v>
      </c>
      <c r="AC16" s="875">
        <f>AB16/Z16</f>
        <v>0.13741944020960556</v>
      </c>
      <c r="AD16" s="902">
        <f>+Z16-AB16</f>
        <v>1848573786</v>
      </c>
      <c r="AE16" s="902">
        <v>211935692</v>
      </c>
      <c r="AF16" s="902">
        <v>211935692</v>
      </c>
      <c r="AG16" s="903">
        <f>+AF16/AE16</f>
        <v>1</v>
      </c>
      <c r="AH16" s="900">
        <v>7148548273</v>
      </c>
      <c r="AI16" s="901">
        <v>2590045170</v>
      </c>
      <c r="AJ16" s="876">
        <f>AI16/AH16</f>
        <v>0.36231764423870177</v>
      </c>
      <c r="AK16" s="877"/>
      <c r="AL16" s="878" t="s">
        <v>1604</v>
      </c>
      <c r="AM16" s="879"/>
      <c r="AN16" s="880"/>
      <c r="AO16" s="880"/>
      <c r="AP16" s="880"/>
    </row>
    <row r="17" spans="1:42" ht="48.9" x14ac:dyDescent="0.25">
      <c r="A17" s="560" t="s">
        <v>1621</v>
      </c>
      <c r="B17" s="696" t="s">
        <v>1839</v>
      </c>
      <c r="C17" s="696">
        <v>1</v>
      </c>
      <c r="D17" s="696">
        <v>2</v>
      </c>
      <c r="E17" s="696">
        <v>2</v>
      </c>
      <c r="F17" s="696">
        <v>2</v>
      </c>
      <c r="G17" s="696"/>
      <c r="H17" s="711">
        <f t="shared" ref="H17:H20" si="6">IF((E17+G17)/C17&gt;=100%,100%,(E17+G17)/C17)</f>
        <v>1</v>
      </c>
      <c r="I17" s="711">
        <f t="shared" ref="I17:I20" si="7">IF(F17/D17&gt;=100%,100%,F17/D17)</f>
        <v>1</v>
      </c>
      <c r="J17" s="555"/>
      <c r="K17" s="555"/>
      <c r="L17" s="555"/>
      <c r="M17" s="555"/>
      <c r="N17" s="555"/>
      <c r="O17" s="555"/>
      <c r="P17" s="555"/>
      <c r="Q17" s="555"/>
      <c r="R17" s="555"/>
      <c r="S17" s="555"/>
      <c r="T17" s="696">
        <v>8</v>
      </c>
      <c r="U17" s="708">
        <f t="shared" ref="U17:U20" si="8">SUM(E17:G17)</f>
        <v>4</v>
      </c>
      <c r="V17" s="715">
        <f t="shared" ref="V17:V20" si="9">IF(U17/T17&gt;=100%,100%,U17/T17)</f>
        <v>0.5</v>
      </c>
      <c r="W17" s="711">
        <v>0.25</v>
      </c>
      <c r="X17" s="711">
        <v>0.25</v>
      </c>
      <c r="Y17" s="556"/>
      <c r="Z17" s="555"/>
      <c r="AA17" s="701"/>
      <c r="AB17" s="555"/>
      <c r="AC17" s="701"/>
      <c r="AD17" s="555"/>
      <c r="AE17" s="555"/>
      <c r="AF17" s="555"/>
      <c r="AG17" s="555"/>
      <c r="AH17" s="555"/>
      <c r="AI17" s="556"/>
      <c r="AJ17" s="711"/>
      <c r="AK17" s="685"/>
      <c r="AL17" s="689"/>
      <c r="AM17" s="688" t="s">
        <v>1121</v>
      </c>
      <c r="AN17" s="690"/>
      <c r="AO17" s="690"/>
      <c r="AP17" s="690"/>
    </row>
    <row r="18" spans="1:42" ht="48.9" x14ac:dyDescent="0.25">
      <c r="A18" s="554" t="s">
        <v>1622</v>
      </c>
      <c r="B18" s="696" t="s">
        <v>1757</v>
      </c>
      <c r="C18" s="696">
        <v>1000</v>
      </c>
      <c r="D18" s="696">
        <v>3000</v>
      </c>
      <c r="E18" s="696">
        <v>2457</v>
      </c>
      <c r="F18" s="696">
        <v>8069</v>
      </c>
      <c r="G18" s="696"/>
      <c r="H18" s="711">
        <f t="shared" si="6"/>
        <v>1</v>
      </c>
      <c r="I18" s="711">
        <f t="shared" si="7"/>
        <v>1</v>
      </c>
      <c r="J18" s="555"/>
      <c r="K18" s="555"/>
      <c r="L18" s="555"/>
      <c r="M18" s="555"/>
      <c r="N18" s="555"/>
      <c r="O18" s="555"/>
      <c r="P18" s="555"/>
      <c r="Q18" s="555"/>
      <c r="R18" s="555"/>
      <c r="S18" s="555"/>
      <c r="T18" s="696">
        <v>8000</v>
      </c>
      <c r="U18" s="708">
        <f t="shared" si="8"/>
        <v>10526</v>
      </c>
      <c r="V18" s="715">
        <f t="shared" si="9"/>
        <v>1</v>
      </c>
      <c r="W18" s="711">
        <v>0.25</v>
      </c>
      <c r="X18" s="711">
        <v>0.25</v>
      </c>
      <c r="Y18" s="556"/>
      <c r="Z18" s="555"/>
      <c r="AA18" s="701"/>
      <c r="AB18" s="555"/>
      <c r="AC18" s="701"/>
      <c r="AD18" s="555"/>
      <c r="AE18" s="555"/>
      <c r="AF18" s="555"/>
      <c r="AG18" s="555"/>
      <c r="AH18" s="555"/>
      <c r="AI18" s="556"/>
      <c r="AJ18" s="711"/>
      <c r="AK18" s="685"/>
      <c r="AL18" s="689"/>
      <c r="AM18" s="688" t="s">
        <v>1121</v>
      </c>
      <c r="AN18" s="690"/>
      <c r="AO18" s="690"/>
      <c r="AP18" s="690"/>
    </row>
    <row r="19" spans="1:42" ht="48.9" x14ac:dyDescent="0.25">
      <c r="A19" s="558" t="s">
        <v>1623</v>
      </c>
      <c r="B19" s="696" t="s">
        <v>1758</v>
      </c>
      <c r="C19" s="696">
        <v>50</v>
      </c>
      <c r="D19" s="696">
        <v>150</v>
      </c>
      <c r="E19" s="696">
        <v>84</v>
      </c>
      <c r="F19" s="696">
        <v>374</v>
      </c>
      <c r="G19" s="696"/>
      <c r="H19" s="711">
        <f t="shared" si="6"/>
        <v>1</v>
      </c>
      <c r="I19" s="711">
        <f t="shared" si="7"/>
        <v>1</v>
      </c>
      <c r="J19" s="555"/>
      <c r="K19" s="555"/>
      <c r="L19" s="555"/>
      <c r="M19" s="555"/>
      <c r="N19" s="555"/>
      <c r="O19" s="555"/>
      <c r="P19" s="555"/>
      <c r="Q19" s="555"/>
      <c r="R19" s="555"/>
      <c r="S19" s="555"/>
      <c r="T19" s="696">
        <v>500</v>
      </c>
      <c r="U19" s="708">
        <f t="shared" si="8"/>
        <v>458</v>
      </c>
      <c r="V19" s="715">
        <f t="shared" si="9"/>
        <v>0.91600000000000004</v>
      </c>
      <c r="W19" s="711">
        <v>0.25</v>
      </c>
      <c r="X19" s="711">
        <v>0.25</v>
      </c>
      <c r="Y19" s="556"/>
      <c r="Z19" s="555"/>
      <c r="AA19" s="701"/>
      <c r="AB19" s="555"/>
      <c r="AC19" s="701"/>
      <c r="AD19" s="555"/>
      <c r="AE19" s="555"/>
      <c r="AF19" s="555"/>
      <c r="AG19" s="555"/>
      <c r="AH19" s="555"/>
      <c r="AI19" s="556"/>
      <c r="AJ19" s="711"/>
      <c r="AK19" s="685"/>
      <c r="AL19" s="689"/>
      <c r="AM19" s="688" t="s">
        <v>1121</v>
      </c>
      <c r="AN19" s="690"/>
      <c r="AO19" s="690"/>
      <c r="AP19" s="690"/>
    </row>
    <row r="20" spans="1:42" ht="49.6" thickBot="1" x14ac:dyDescent="0.3">
      <c r="A20" s="564" t="s">
        <v>1624</v>
      </c>
      <c r="B20" s="697" t="s">
        <v>1759</v>
      </c>
      <c r="C20" s="697">
        <v>1</v>
      </c>
      <c r="D20" s="697">
        <v>1</v>
      </c>
      <c r="E20" s="697">
        <v>1</v>
      </c>
      <c r="F20" s="697">
        <v>1</v>
      </c>
      <c r="G20" s="697"/>
      <c r="H20" s="707">
        <f t="shared" si="6"/>
        <v>1</v>
      </c>
      <c r="I20" s="707">
        <f t="shared" si="7"/>
        <v>1</v>
      </c>
      <c r="J20" s="565"/>
      <c r="K20" s="565"/>
      <c r="L20" s="565"/>
      <c r="M20" s="565"/>
      <c r="N20" s="565"/>
      <c r="O20" s="565"/>
      <c r="P20" s="565"/>
      <c r="Q20" s="565"/>
      <c r="R20" s="565"/>
      <c r="S20" s="565"/>
      <c r="T20" s="697">
        <v>4</v>
      </c>
      <c r="U20" s="709">
        <f t="shared" si="8"/>
        <v>2</v>
      </c>
      <c r="V20" s="716">
        <f t="shared" si="9"/>
        <v>0.5</v>
      </c>
      <c r="W20" s="707">
        <v>0.25</v>
      </c>
      <c r="X20" s="707">
        <v>0.25</v>
      </c>
      <c r="Y20" s="566"/>
      <c r="Z20" s="565"/>
      <c r="AA20" s="704"/>
      <c r="AB20" s="565"/>
      <c r="AC20" s="704"/>
      <c r="AD20" s="565"/>
      <c r="AE20" s="565"/>
      <c r="AF20" s="565"/>
      <c r="AG20" s="565"/>
      <c r="AH20" s="565"/>
      <c r="AI20" s="566"/>
      <c r="AJ20" s="707"/>
      <c r="AK20" s="687"/>
      <c r="AL20" s="691"/>
      <c r="AM20" s="692" t="s">
        <v>1121</v>
      </c>
      <c r="AN20" s="693"/>
      <c r="AO20" s="693"/>
      <c r="AP20" s="693"/>
    </row>
    <row r="21" spans="1:42" ht="34.65" x14ac:dyDescent="0.25">
      <c r="A21" s="889" t="s">
        <v>2850</v>
      </c>
      <c r="B21" s="890"/>
      <c r="C21" s="891"/>
      <c r="D21" s="891"/>
      <c r="E21" s="891"/>
      <c r="F21" s="891"/>
      <c r="G21" s="891"/>
      <c r="H21" s="891">
        <f>+(H22*W22)+(H57*W57)+(H75*W75)+(H95*W95)+(H101*W101)+(H119*W119)+(H127*W127)</f>
        <v>0.95101370000000007</v>
      </c>
      <c r="I21" s="891">
        <f>+(I22*X22)+(I57*X57)+(I75*X75)+(I95*X95)+(I101*X101)+(I119*X119)+(I127*X127)</f>
        <v>0.94626965333333335</v>
      </c>
      <c r="J21" s="892"/>
      <c r="K21" s="892"/>
      <c r="L21" s="892"/>
      <c r="M21" s="892"/>
      <c r="N21" s="892"/>
      <c r="O21" s="892"/>
      <c r="P21" s="892"/>
      <c r="Q21" s="892"/>
      <c r="R21" s="892"/>
      <c r="S21" s="892"/>
      <c r="T21" s="891"/>
      <c r="U21" s="891"/>
      <c r="V21" s="905">
        <f>+(V22*W22)+(V57*W57)+(V75*W75)+(V95*W95)+(V101*W101)+(V119*W119)+(V127*W127)</f>
        <v>0.4149330969081606</v>
      </c>
      <c r="W21" s="904">
        <v>0.34</v>
      </c>
      <c r="X21" s="904">
        <v>0.34</v>
      </c>
      <c r="Y21" s="893"/>
      <c r="Z21" s="893"/>
      <c r="AA21" s="894"/>
      <c r="AB21" s="893"/>
      <c r="AC21" s="894"/>
      <c r="AD21" s="893"/>
      <c r="AE21" s="893"/>
      <c r="AF21" s="893"/>
      <c r="AG21" s="895"/>
      <c r="AH21" s="893"/>
      <c r="AI21" s="893"/>
      <c r="AJ21" s="913"/>
      <c r="AK21" s="896"/>
      <c r="AL21" s="897"/>
      <c r="AM21" s="896"/>
      <c r="AN21" s="898"/>
      <c r="AO21" s="898"/>
      <c r="AP21" s="898"/>
    </row>
    <row r="22" spans="1:42" ht="73.400000000000006" x14ac:dyDescent="0.25">
      <c r="A22" s="884" t="s">
        <v>1625</v>
      </c>
      <c r="B22" s="865"/>
      <c r="C22" s="885"/>
      <c r="D22" s="885"/>
      <c r="E22" s="885"/>
      <c r="F22" s="885"/>
      <c r="G22" s="885"/>
      <c r="H22" s="885">
        <f>+(H23*20%)+(H31*20%)+(H34*20%)+(H41*20%)+(H52*20%)</f>
        <v>0.94457999999999998</v>
      </c>
      <c r="I22" s="885">
        <f>+(I23*X23)+(I31*X31)+(I34*X34)+(I41*X41)+(I49*X49)+(I52*X52)</f>
        <v>0.88265466666666681</v>
      </c>
      <c r="J22" s="867"/>
      <c r="K22" s="867"/>
      <c r="L22" s="867"/>
      <c r="M22" s="867"/>
      <c r="N22" s="867"/>
      <c r="O22" s="867"/>
      <c r="P22" s="867"/>
      <c r="Q22" s="867"/>
      <c r="R22" s="867"/>
      <c r="S22" s="867"/>
      <c r="T22" s="885"/>
      <c r="U22" s="885"/>
      <c r="V22" s="885">
        <f>+(V23*W23)+(V31*W31)+(V34*W34)+(V41*W41)+(V49*W49)+(V52*W52)</f>
        <v>0.49719863817878035</v>
      </c>
      <c r="W22" s="907">
        <v>0.14000000000000001</v>
      </c>
      <c r="X22" s="907">
        <v>0.14000000000000001</v>
      </c>
      <c r="Y22" s="886">
        <f>SUM(Y23:Y56)</f>
        <v>4965868874</v>
      </c>
      <c r="Z22" s="886">
        <f>SUM(Z23:Z56)</f>
        <v>4466909938</v>
      </c>
      <c r="AA22" s="887">
        <f>Z22/Y22</f>
        <v>0.89952232959423895</v>
      </c>
      <c r="AB22" s="886">
        <f>SUM(AB23:AB56)</f>
        <v>3964879609</v>
      </c>
      <c r="AC22" s="887">
        <f>AB22/Z22</f>
        <v>0.88761127133340467</v>
      </c>
      <c r="AD22" s="886">
        <f>SUM(AD23:AD56)</f>
        <v>502030329</v>
      </c>
      <c r="AE22" s="886">
        <f>SUM(AE23:AE56)</f>
        <v>679529707</v>
      </c>
      <c r="AF22" s="886">
        <f>SUM(AF23:AF56)</f>
        <v>667829542</v>
      </c>
      <c r="AG22" s="888">
        <f>+AF22/AE22</f>
        <v>0.98278196688169217</v>
      </c>
      <c r="AH22" s="886">
        <f>SUM(AH23:AH56)</f>
        <v>16443367387.131527</v>
      </c>
      <c r="AI22" s="886">
        <f>SUM(AI23:AI56)</f>
        <v>6118895744</v>
      </c>
      <c r="AJ22" s="914">
        <f>AI22/AH22</f>
        <v>0.37211938406172257</v>
      </c>
      <c r="AK22" s="871"/>
      <c r="AL22" s="872" t="s">
        <v>1597</v>
      </c>
      <c r="AM22" s="871"/>
      <c r="AN22" s="873" t="s">
        <v>1879</v>
      </c>
      <c r="AO22" s="873" t="s">
        <v>1879</v>
      </c>
      <c r="AP22" s="873" t="s">
        <v>1879</v>
      </c>
    </row>
    <row r="23" spans="1:42" ht="73.400000000000006" x14ac:dyDescent="0.25">
      <c r="A23" s="882" t="s">
        <v>1626</v>
      </c>
      <c r="B23" s="881" t="s">
        <v>1841</v>
      </c>
      <c r="C23" s="875"/>
      <c r="D23" s="875"/>
      <c r="E23" s="875"/>
      <c r="F23" s="875"/>
      <c r="G23" s="875"/>
      <c r="H23" s="876">
        <f>+(H24*12.5%)+(H25*12.5%)+(H26*25%)+(H27*25%)+(H28*25%)</f>
        <v>1</v>
      </c>
      <c r="I23" s="876">
        <f>+SUMPRODUCT(I24:I30,X24:X30)</f>
        <v>0.9883333333333334</v>
      </c>
      <c r="J23" s="900"/>
      <c r="K23" s="900"/>
      <c r="L23" s="900"/>
      <c r="M23" s="900"/>
      <c r="N23" s="900"/>
      <c r="O23" s="900"/>
      <c r="P23" s="900"/>
      <c r="Q23" s="900"/>
      <c r="R23" s="900"/>
      <c r="S23" s="900"/>
      <c r="T23" s="875">
        <v>1</v>
      </c>
      <c r="U23" s="875"/>
      <c r="V23" s="909">
        <f>+SUMPRODUCT(V24:V30,W24:W30)</f>
        <v>0.46887134502923988</v>
      </c>
      <c r="W23" s="909">
        <v>0.17</v>
      </c>
      <c r="X23" s="909">
        <v>0.17</v>
      </c>
      <c r="Y23" s="901">
        <v>161702142</v>
      </c>
      <c r="Z23" s="900">
        <v>109581040</v>
      </c>
      <c r="AA23" s="875">
        <f>Z23/Y23</f>
        <v>0.677672160953811</v>
      </c>
      <c r="AB23" s="900">
        <v>109581040</v>
      </c>
      <c r="AC23" s="875">
        <f>AB23/Z23</f>
        <v>1</v>
      </c>
      <c r="AD23" s="902">
        <f>+Z23-AB23</f>
        <v>0</v>
      </c>
      <c r="AE23" s="902">
        <v>0</v>
      </c>
      <c r="AF23" s="902">
        <v>0</v>
      </c>
      <c r="AG23" s="903" t="e">
        <f>+AF23/AE23</f>
        <v>#DIV/0!</v>
      </c>
      <c r="AH23" s="900">
        <v>634702142</v>
      </c>
      <c r="AI23" s="901">
        <v>167581040</v>
      </c>
      <c r="AJ23" s="876">
        <f>AI23/AH23</f>
        <v>0.26403099802363672</v>
      </c>
      <c r="AK23" s="877"/>
      <c r="AL23" s="878" t="s">
        <v>1597</v>
      </c>
      <c r="AM23" s="879"/>
      <c r="AN23" s="880"/>
      <c r="AO23" s="880"/>
      <c r="AP23" s="880"/>
    </row>
    <row r="24" spans="1:42" ht="73.400000000000006" x14ac:dyDescent="0.25">
      <c r="A24" s="560" t="s">
        <v>2853</v>
      </c>
      <c r="B24" s="696" t="s">
        <v>1766</v>
      </c>
      <c r="C24" s="701">
        <v>0.1</v>
      </c>
      <c r="D24" s="701">
        <v>0.5</v>
      </c>
      <c r="E24" s="701">
        <v>0.1</v>
      </c>
      <c r="F24" s="701">
        <v>0.5</v>
      </c>
      <c r="G24" s="701"/>
      <c r="H24" s="701">
        <f t="shared" ref="H24:H30" si="10">IF((E24+G24)/C24&gt;=100%,100%,(E24+G24)/C24)</f>
        <v>1</v>
      </c>
      <c r="I24" s="701">
        <f t="shared" ref="I24:I30" si="11">IF(F24/D24&gt;=100%,100%,F24/D24)</f>
        <v>1</v>
      </c>
      <c r="J24" s="555"/>
      <c r="K24" s="555"/>
      <c r="L24" s="555"/>
      <c r="M24" s="555"/>
      <c r="N24" s="555"/>
      <c r="O24" s="555"/>
      <c r="P24" s="555"/>
      <c r="Q24" s="555"/>
      <c r="R24" s="555"/>
      <c r="S24" s="555"/>
      <c r="T24" s="701">
        <v>0.99999999999999989</v>
      </c>
      <c r="U24" s="701">
        <f t="shared" ref="U24:U30" si="12">SUM(E24:G24)</f>
        <v>0.6</v>
      </c>
      <c r="V24" s="701">
        <f t="shared" ref="V24:V30" si="13">IF(U24/T24&gt;=100%,100%,U24/T24)</f>
        <v>0.60000000000000009</v>
      </c>
      <c r="W24" s="711">
        <v>0.14000000000000001</v>
      </c>
      <c r="X24" s="711">
        <v>0.14000000000000001</v>
      </c>
      <c r="Y24" s="556"/>
      <c r="Z24" s="556"/>
      <c r="AA24" s="711"/>
      <c r="AB24" s="556"/>
      <c r="AC24" s="711"/>
      <c r="AD24" s="556"/>
      <c r="AE24" s="556"/>
      <c r="AF24" s="556"/>
      <c r="AG24" s="556"/>
      <c r="AH24" s="556"/>
      <c r="AI24" s="556"/>
      <c r="AJ24" s="711"/>
      <c r="AK24" s="557"/>
      <c r="AL24" s="689"/>
      <c r="AM24" s="688" t="s">
        <v>779</v>
      </c>
      <c r="AN24" s="690"/>
      <c r="AO24" s="690"/>
      <c r="AP24" s="690"/>
    </row>
    <row r="25" spans="1:42" ht="73.400000000000006" x14ac:dyDescent="0.25">
      <c r="A25" s="560" t="s">
        <v>2854</v>
      </c>
      <c r="B25" s="696" t="s">
        <v>1765</v>
      </c>
      <c r="C25" s="696">
        <v>3</v>
      </c>
      <c r="D25" s="696">
        <v>5</v>
      </c>
      <c r="E25" s="696">
        <v>3</v>
      </c>
      <c r="F25" s="696">
        <v>5</v>
      </c>
      <c r="G25" s="696"/>
      <c r="H25" s="701">
        <f t="shared" si="10"/>
        <v>1</v>
      </c>
      <c r="I25" s="701">
        <f t="shared" si="11"/>
        <v>1</v>
      </c>
      <c r="J25" s="555"/>
      <c r="K25" s="555"/>
      <c r="L25" s="555"/>
      <c r="M25" s="555"/>
      <c r="N25" s="555"/>
      <c r="O25" s="555"/>
      <c r="P25" s="555"/>
      <c r="Q25" s="555"/>
      <c r="R25" s="555"/>
      <c r="S25" s="555"/>
      <c r="T25" s="696">
        <v>18</v>
      </c>
      <c r="U25" s="696">
        <f t="shared" si="12"/>
        <v>8</v>
      </c>
      <c r="V25" s="701">
        <f t="shared" si="13"/>
        <v>0.44444444444444442</v>
      </c>
      <c r="W25" s="711">
        <v>0.14000000000000001</v>
      </c>
      <c r="X25" s="711">
        <v>0.14000000000000001</v>
      </c>
      <c r="Y25" s="556"/>
      <c r="Z25" s="556"/>
      <c r="AA25" s="711"/>
      <c r="AB25" s="556"/>
      <c r="AC25" s="711"/>
      <c r="AD25" s="556"/>
      <c r="AE25" s="556"/>
      <c r="AF25" s="556"/>
      <c r="AG25" s="556"/>
      <c r="AH25" s="556"/>
      <c r="AI25" s="556"/>
      <c r="AJ25" s="711"/>
      <c r="AK25" s="557"/>
      <c r="AL25" s="689"/>
      <c r="AM25" s="688" t="s">
        <v>779</v>
      </c>
      <c r="AN25" s="690"/>
      <c r="AO25" s="690"/>
      <c r="AP25" s="690"/>
    </row>
    <row r="26" spans="1:42" ht="73.400000000000006" x14ac:dyDescent="0.25">
      <c r="A26" s="560" t="s">
        <v>1627</v>
      </c>
      <c r="B26" s="696" t="s">
        <v>1764</v>
      </c>
      <c r="C26" s="696">
        <v>1</v>
      </c>
      <c r="D26" s="696">
        <v>6</v>
      </c>
      <c r="E26" s="696">
        <v>3</v>
      </c>
      <c r="F26" s="696">
        <v>6</v>
      </c>
      <c r="G26" s="696"/>
      <c r="H26" s="701">
        <f t="shared" si="10"/>
        <v>1</v>
      </c>
      <c r="I26" s="701">
        <f t="shared" si="11"/>
        <v>1</v>
      </c>
      <c r="J26" s="555"/>
      <c r="K26" s="555"/>
      <c r="L26" s="555"/>
      <c r="M26" s="555"/>
      <c r="N26" s="555"/>
      <c r="O26" s="555"/>
      <c r="P26" s="555"/>
      <c r="Q26" s="555"/>
      <c r="R26" s="555"/>
      <c r="S26" s="555"/>
      <c r="T26" s="696">
        <v>19</v>
      </c>
      <c r="U26" s="696">
        <f t="shared" si="12"/>
        <v>9</v>
      </c>
      <c r="V26" s="701">
        <f t="shared" si="13"/>
        <v>0.47368421052631576</v>
      </c>
      <c r="W26" s="711">
        <v>0.14000000000000001</v>
      </c>
      <c r="X26" s="711">
        <v>0.14000000000000001</v>
      </c>
      <c r="Y26" s="556"/>
      <c r="Z26" s="556"/>
      <c r="AA26" s="711"/>
      <c r="AB26" s="556"/>
      <c r="AC26" s="711"/>
      <c r="AD26" s="556"/>
      <c r="AE26" s="556"/>
      <c r="AF26" s="556"/>
      <c r="AG26" s="556"/>
      <c r="AH26" s="556"/>
      <c r="AI26" s="556"/>
      <c r="AJ26" s="711"/>
      <c r="AK26" s="557"/>
      <c r="AL26" s="689"/>
      <c r="AM26" s="688" t="s">
        <v>779</v>
      </c>
      <c r="AN26" s="690"/>
      <c r="AO26" s="690"/>
      <c r="AP26" s="690"/>
    </row>
    <row r="27" spans="1:42" ht="73.400000000000006" x14ac:dyDescent="0.25">
      <c r="A27" s="560" t="s">
        <v>1628</v>
      </c>
      <c r="B27" s="696" t="s">
        <v>1760</v>
      </c>
      <c r="C27" s="696">
        <v>12</v>
      </c>
      <c r="D27" s="696">
        <v>12</v>
      </c>
      <c r="E27" s="696">
        <v>19</v>
      </c>
      <c r="F27" s="696">
        <v>11</v>
      </c>
      <c r="G27" s="696"/>
      <c r="H27" s="701">
        <f t="shared" si="10"/>
        <v>1</v>
      </c>
      <c r="I27" s="701">
        <f t="shared" si="11"/>
        <v>0.91666666666666663</v>
      </c>
      <c r="J27" s="555"/>
      <c r="K27" s="555"/>
      <c r="L27" s="555"/>
      <c r="M27" s="555"/>
      <c r="N27" s="555"/>
      <c r="O27" s="555"/>
      <c r="P27" s="555"/>
      <c r="Q27" s="555"/>
      <c r="R27" s="555"/>
      <c r="S27" s="555"/>
      <c r="T27" s="696">
        <v>72</v>
      </c>
      <c r="U27" s="696">
        <f t="shared" si="12"/>
        <v>30</v>
      </c>
      <c r="V27" s="701">
        <f t="shared" si="13"/>
        <v>0.41666666666666669</v>
      </c>
      <c r="W27" s="711">
        <v>0.14000000000000001</v>
      </c>
      <c r="X27" s="711">
        <v>0.14000000000000001</v>
      </c>
      <c r="Y27" s="556"/>
      <c r="Z27" s="556"/>
      <c r="AA27" s="711"/>
      <c r="AB27" s="556"/>
      <c r="AC27" s="711"/>
      <c r="AD27" s="556"/>
      <c r="AE27" s="556"/>
      <c r="AF27" s="556"/>
      <c r="AG27" s="556"/>
      <c r="AH27" s="556"/>
      <c r="AI27" s="556"/>
      <c r="AJ27" s="711"/>
      <c r="AK27" s="557"/>
      <c r="AL27" s="689"/>
      <c r="AM27" s="688" t="s">
        <v>779</v>
      </c>
      <c r="AN27" s="690"/>
      <c r="AO27" s="690"/>
      <c r="AP27" s="690"/>
    </row>
    <row r="28" spans="1:42" ht="73.400000000000006" x14ac:dyDescent="0.25">
      <c r="A28" s="560" t="s">
        <v>1629</v>
      </c>
      <c r="B28" s="696" t="s">
        <v>1763</v>
      </c>
      <c r="C28" s="701">
        <v>0.1</v>
      </c>
      <c r="D28" s="701">
        <v>0.2</v>
      </c>
      <c r="E28" s="701">
        <v>0.1</v>
      </c>
      <c r="F28" s="701">
        <v>0.2</v>
      </c>
      <c r="G28" s="701"/>
      <c r="H28" s="701">
        <f t="shared" si="10"/>
        <v>1</v>
      </c>
      <c r="I28" s="701">
        <f t="shared" si="11"/>
        <v>1</v>
      </c>
      <c r="J28" s="555"/>
      <c r="K28" s="555"/>
      <c r="L28" s="555"/>
      <c r="M28" s="555"/>
      <c r="N28" s="555"/>
      <c r="O28" s="555"/>
      <c r="P28" s="555"/>
      <c r="Q28" s="555"/>
      <c r="R28" s="555"/>
      <c r="S28" s="555"/>
      <c r="T28" s="701">
        <v>1</v>
      </c>
      <c r="U28" s="701">
        <f t="shared" si="12"/>
        <v>0.30000000000000004</v>
      </c>
      <c r="V28" s="701">
        <f t="shared" si="13"/>
        <v>0.30000000000000004</v>
      </c>
      <c r="W28" s="711">
        <v>0.14000000000000001</v>
      </c>
      <c r="X28" s="711">
        <v>0.14000000000000001</v>
      </c>
      <c r="Y28" s="556"/>
      <c r="Z28" s="556"/>
      <c r="AA28" s="711"/>
      <c r="AB28" s="556"/>
      <c r="AC28" s="711"/>
      <c r="AD28" s="556"/>
      <c r="AE28" s="556"/>
      <c r="AF28" s="556"/>
      <c r="AG28" s="556"/>
      <c r="AH28" s="556"/>
      <c r="AI28" s="556"/>
      <c r="AJ28" s="711"/>
      <c r="AK28" s="557"/>
      <c r="AL28" s="689"/>
      <c r="AM28" s="688" t="s">
        <v>779</v>
      </c>
      <c r="AN28" s="690"/>
      <c r="AO28" s="690"/>
      <c r="AP28" s="690"/>
    </row>
    <row r="29" spans="1:42" ht="73.400000000000006" x14ac:dyDescent="0.25">
      <c r="A29" s="560" t="s">
        <v>2855</v>
      </c>
      <c r="B29" s="696" t="s">
        <v>1762</v>
      </c>
      <c r="C29" s="702">
        <v>0</v>
      </c>
      <c r="D29" s="696">
        <v>1</v>
      </c>
      <c r="E29" s="696"/>
      <c r="F29" s="696">
        <v>1</v>
      </c>
      <c r="G29" s="696"/>
      <c r="H29" s="702" t="e">
        <f t="shared" si="10"/>
        <v>#DIV/0!</v>
      </c>
      <c r="I29" s="701">
        <f t="shared" si="11"/>
        <v>1</v>
      </c>
      <c r="J29" s="555"/>
      <c r="K29" s="555"/>
      <c r="L29" s="555"/>
      <c r="M29" s="555"/>
      <c r="N29" s="555"/>
      <c r="O29" s="555"/>
      <c r="P29" s="555"/>
      <c r="Q29" s="555"/>
      <c r="R29" s="555"/>
      <c r="S29" s="555"/>
      <c r="T29" s="696">
        <v>1</v>
      </c>
      <c r="U29" s="696">
        <f t="shared" si="12"/>
        <v>1</v>
      </c>
      <c r="V29" s="701">
        <f t="shared" si="13"/>
        <v>1</v>
      </c>
      <c r="W29" s="711">
        <v>0.14000000000000001</v>
      </c>
      <c r="X29" s="711">
        <v>0.14000000000000001</v>
      </c>
      <c r="Y29" s="556"/>
      <c r="Z29" s="556"/>
      <c r="AA29" s="711"/>
      <c r="AB29" s="556"/>
      <c r="AC29" s="711"/>
      <c r="AD29" s="556"/>
      <c r="AE29" s="556"/>
      <c r="AF29" s="556"/>
      <c r="AG29" s="556"/>
      <c r="AH29" s="556"/>
      <c r="AI29" s="556"/>
      <c r="AJ29" s="711"/>
      <c r="AK29" s="557"/>
      <c r="AL29" s="689"/>
      <c r="AM29" s="688" t="s">
        <v>779</v>
      </c>
      <c r="AN29" s="690"/>
      <c r="AO29" s="690"/>
      <c r="AP29" s="690"/>
    </row>
    <row r="30" spans="1:42" ht="73.400000000000006" x14ac:dyDescent="0.25">
      <c r="A30" s="560" t="s">
        <v>2856</v>
      </c>
      <c r="B30" s="696" t="s">
        <v>1761</v>
      </c>
      <c r="C30" s="701">
        <v>0</v>
      </c>
      <c r="D30" s="701">
        <v>0.1</v>
      </c>
      <c r="E30" s="696"/>
      <c r="F30" s="701">
        <v>0.1</v>
      </c>
      <c r="G30" s="696"/>
      <c r="H30" s="702" t="e">
        <f t="shared" si="10"/>
        <v>#DIV/0!</v>
      </c>
      <c r="I30" s="701">
        <f t="shared" si="11"/>
        <v>1</v>
      </c>
      <c r="J30" s="555"/>
      <c r="K30" s="555"/>
      <c r="L30" s="555"/>
      <c r="M30" s="555"/>
      <c r="N30" s="555"/>
      <c r="O30" s="555"/>
      <c r="P30" s="555"/>
      <c r="Q30" s="555"/>
      <c r="R30" s="555"/>
      <c r="S30" s="555"/>
      <c r="T30" s="701">
        <v>1</v>
      </c>
      <c r="U30" s="701">
        <f t="shared" si="12"/>
        <v>0.1</v>
      </c>
      <c r="V30" s="701">
        <f t="shared" si="13"/>
        <v>0.1</v>
      </c>
      <c r="W30" s="711">
        <v>0.16</v>
      </c>
      <c r="X30" s="711">
        <v>0.16</v>
      </c>
      <c r="Y30" s="556"/>
      <c r="Z30" s="556"/>
      <c r="AA30" s="711"/>
      <c r="AB30" s="556"/>
      <c r="AC30" s="711"/>
      <c r="AD30" s="556"/>
      <c r="AE30" s="556"/>
      <c r="AF30" s="556"/>
      <c r="AG30" s="556"/>
      <c r="AH30" s="556"/>
      <c r="AI30" s="556"/>
      <c r="AJ30" s="711"/>
      <c r="AK30" s="557"/>
      <c r="AL30" s="689"/>
      <c r="AM30" s="688" t="s">
        <v>779</v>
      </c>
      <c r="AN30" s="690"/>
      <c r="AO30" s="690"/>
      <c r="AP30" s="690"/>
    </row>
    <row r="31" spans="1:42" ht="73.400000000000006" x14ac:dyDescent="0.25">
      <c r="A31" s="882" t="s">
        <v>1630</v>
      </c>
      <c r="B31" s="881" t="s">
        <v>1841</v>
      </c>
      <c r="C31" s="875"/>
      <c r="D31" s="875"/>
      <c r="E31" s="875"/>
      <c r="F31" s="875"/>
      <c r="G31" s="875"/>
      <c r="H31" s="876">
        <f>H32</f>
        <v>1</v>
      </c>
      <c r="I31" s="876">
        <f>+SUMPRODUCT(I32:I33,X32:X33)</f>
        <v>1</v>
      </c>
      <c r="J31" s="900"/>
      <c r="K31" s="900"/>
      <c r="L31" s="900"/>
      <c r="M31" s="900"/>
      <c r="N31" s="900"/>
      <c r="O31" s="900"/>
      <c r="P31" s="900"/>
      <c r="Q31" s="900"/>
      <c r="R31" s="900"/>
      <c r="S31" s="900"/>
      <c r="T31" s="875">
        <v>1</v>
      </c>
      <c r="U31" s="875"/>
      <c r="V31" s="876">
        <f>+SUMPRODUCT(V32:V33,W32:W33)</f>
        <v>0.41666666666666663</v>
      </c>
      <c r="W31" s="876">
        <v>0.17</v>
      </c>
      <c r="X31" s="876">
        <v>0.17</v>
      </c>
      <c r="Y31" s="901">
        <v>810000000</v>
      </c>
      <c r="Z31" s="900">
        <v>751750000</v>
      </c>
      <c r="AA31" s="875">
        <f>Z31/Y31</f>
        <v>0.92808641975308637</v>
      </c>
      <c r="AB31" s="900">
        <v>689625000</v>
      </c>
      <c r="AC31" s="875">
        <f>AB31/Z31</f>
        <v>0.91735949451280341</v>
      </c>
      <c r="AD31" s="902">
        <f>+Z31-AB31</f>
        <v>62125000</v>
      </c>
      <c r="AE31" s="902">
        <v>3400000</v>
      </c>
      <c r="AF31" s="902">
        <v>3400000</v>
      </c>
      <c r="AG31" s="903">
        <f>+AF31/AE31</f>
        <v>1</v>
      </c>
      <c r="AH31" s="900">
        <v>2462592402</v>
      </c>
      <c r="AI31" s="901">
        <v>860550000</v>
      </c>
      <c r="AJ31" s="876">
        <f>AI31/AH31</f>
        <v>0.34944881633724784</v>
      </c>
      <c r="AK31" s="877"/>
      <c r="AL31" s="878" t="s">
        <v>1597</v>
      </c>
      <c r="AM31" s="879"/>
      <c r="AN31" s="880"/>
      <c r="AO31" s="880"/>
      <c r="AP31" s="880"/>
    </row>
    <row r="32" spans="1:42" ht="38.25" customHeight="1" x14ac:dyDescent="0.25">
      <c r="A32" s="554" t="s">
        <v>1631</v>
      </c>
      <c r="B32" s="696" t="s">
        <v>1756</v>
      </c>
      <c r="C32" s="696">
        <v>1</v>
      </c>
      <c r="D32" s="696">
        <v>1</v>
      </c>
      <c r="E32" s="696">
        <v>1</v>
      </c>
      <c r="F32" s="696">
        <v>1</v>
      </c>
      <c r="G32" s="696"/>
      <c r="H32" s="701">
        <f t="shared" ref="H32:H33" si="14">IF((E32+G32)/C32&gt;=100%,100%,(E32+G32)/C32)</f>
        <v>1</v>
      </c>
      <c r="I32" s="701">
        <f t="shared" ref="I32:I33" si="15">IF(F32/D32&gt;=100%,100%,F32/D32)</f>
        <v>1</v>
      </c>
      <c r="J32" s="555"/>
      <c r="K32" s="555"/>
      <c r="L32" s="555"/>
      <c r="M32" s="555"/>
      <c r="N32" s="555"/>
      <c r="O32" s="555"/>
      <c r="P32" s="555"/>
      <c r="Q32" s="555"/>
      <c r="R32" s="555"/>
      <c r="S32" s="555"/>
      <c r="T32" s="696">
        <v>4</v>
      </c>
      <c r="U32" s="696">
        <f t="shared" ref="U32:U33" si="16">SUM(E32:G32)</f>
        <v>2</v>
      </c>
      <c r="V32" s="701">
        <f t="shared" ref="V32:V33" si="17">IF(U32/T32&gt;=100%,100%,U32/T32)</f>
        <v>0.5</v>
      </c>
      <c r="W32" s="711">
        <v>0.5</v>
      </c>
      <c r="X32" s="711">
        <v>0.5</v>
      </c>
      <c r="Y32" s="556"/>
      <c r="Z32" s="556"/>
      <c r="AA32" s="711"/>
      <c r="AB32" s="556"/>
      <c r="AC32" s="711"/>
      <c r="AD32" s="556"/>
      <c r="AE32" s="556"/>
      <c r="AF32" s="556"/>
      <c r="AG32" s="556"/>
      <c r="AH32" s="556"/>
      <c r="AI32" s="556"/>
      <c r="AJ32" s="711"/>
      <c r="AK32" s="557"/>
      <c r="AL32" s="689"/>
      <c r="AM32" s="688"/>
      <c r="AN32" s="690"/>
      <c r="AO32" s="690"/>
      <c r="AP32" s="690"/>
    </row>
    <row r="33" spans="1:42" ht="36.700000000000003" x14ac:dyDescent="0.25">
      <c r="A33" s="558" t="s">
        <v>1632</v>
      </c>
      <c r="B33" s="696" t="s">
        <v>1840</v>
      </c>
      <c r="C33" s="702">
        <v>0</v>
      </c>
      <c r="D33" s="696">
        <v>3</v>
      </c>
      <c r="E33" s="696"/>
      <c r="F33" s="696">
        <v>3</v>
      </c>
      <c r="G33" s="696"/>
      <c r="H33" s="702" t="e">
        <f t="shared" si="14"/>
        <v>#DIV/0!</v>
      </c>
      <c r="I33" s="701">
        <f t="shared" si="15"/>
        <v>1</v>
      </c>
      <c r="J33" s="555"/>
      <c r="K33" s="555"/>
      <c r="L33" s="555"/>
      <c r="M33" s="555"/>
      <c r="N33" s="555"/>
      <c r="O33" s="555"/>
      <c r="P33" s="555"/>
      <c r="Q33" s="555"/>
      <c r="R33" s="555"/>
      <c r="S33" s="555"/>
      <c r="T33" s="696">
        <v>9</v>
      </c>
      <c r="U33" s="696">
        <f t="shared" si="16"/>
        <v>3</v>
      </c>
      <c r="V33" s="701">
        <f t="shared" si="17"/>
        <v>0.33333333333333331</v>
      </c>
      <c r="W33" s="711">
        <v>0.5</v>
      </c>
      <c r="X33" s="711">
        <v>0.5</v>
      </c>
      <c r="Y33" s="556"/>
      <c r="Z33" s="556"/>
      <c r="AA33" s="711"/>
      <c r="AB33" s="556"/>
      <c r="AC33" s="711"/>
      <c r="AD33" s="556"/>
      <c r="AE33" s="556"/>
      <c r="AF33" s="556"/>
      <c r="AG33" s="556"/>
      <c r="AH33" s="556"/>
      <c r="AI33" s="556"/>
      <c r="AJ33" s="711"/>
      <c r="AK33" s="557"/>
      <c r="AL33" s="689"/>
      <c r="AM33" s="688"/>
      <c r="AN33" s="690"/>
      <c r="AO33" s="690"/>
      <c r="AP33" s="690"/>
    </row>
    <row r="34" spans="1:42" ht="73.400000000000006" x14ac:dyDescent="0.25">
      <c r="A34" s="882" t="s">
        <v>1633</v>
      </c>
      <c r="B34" s="881" t="s">
        <v>1841</v>
      </c>
      <c r="C34" s="875"/>
      <c r="D34" s="875"/>
      <c r="E34" s="875"/>
      <c r="F34" s="875"/>
      <c r="G34" s="875"/>
      <c r="H34" s="876">
        <f>+(H35*25%)+(H37*25%)+(H38*25%)+(H39*25%)</f>
        <v>0.998</v>
      </c>
      <c r="I34" s="876">
        <f>+SUMPRODUCT(I35:I40,X35:X40)</f>
        <v>1</v>
      </c>
      <c r="J34" s="900"/>
      <c r="K34" s="900"/>
      <c r="L34" s="900"/>
      <c r="M34" s="900"/>
      <c r="N34" s="900"/>
      <c r="O34" s="900"/>
      <c r="P34" s="900"/>
      <c r="Q34" s="900"/>
      <c r="R34" s="900"/>
      <c r="S34" s="900"/>
      <c r="T34" s="875">
        <v>1</v>
      </c>
      <c r="U34" s="875"/>
      <c r="V34" s="876">
        <f>+SUMPRODUCT(V35:V40,W35:W40)</f>
        <v>0.73752714285714294</v>
      </c>
      <c r="W34" s="876">
        <v>0.16</v>
      </c>
      <c r="X34" s="876">
        <v>0.16</v>
      </c>
      <c r="Y34" s="901">
        <v>30000000</v>
      </c>
      <c r="Z34" s="900">
        <v>23300000</v>
      </c>
      <c r="AA34" s="875">
        <f>Z34/Y34</f>
        <v>0.77666666666666662</v>
      </c>
      <c r="AB34" s="900"/>
      <c r="AC34" s="875">
        <f>AB34/Z34</f>
        <v>0</v>
      </c>
      <c r="AD34" s="902">
        <f>+Z34-AB34</f>
        <v>23300000</v>
      </c>
      <c r="AE34" s="902">
        <v>0</v>
      </c>
      <c r="AF34" s="902">
        <v>0</v>
      </c>
      <c r="AG34" s="903" t="e">
        <f>+AF34/AE34</f>
        <v>#DIV/0!</v>
      </c>
      <c r="AH34" s="900">
        <v>285000000</v>
      </c>
      <c r="AI34" s="901">
        <v>43200000</v>
      </c>
      <c r="AJ34" s="876">
        <f>AI34/AH34</f>
        <v>0.15157894736842106</v>
      </c>
      <c r="AK34" s="877"/>
      <c r="AL34" s="878" t="s">
        <v>1597</v>
      </c>
      <c r="AM34" s="879"/>
      <c r="AN34" s="880"/>
      <c r="AO34" s="880"/>
      <c r="AP34" s="880"/>
    </row>
    <row r="35" spans="1:42" ht="36.700000000000003" x14ac:dyDescent="0.25">
      <c r="A35" s="554" t="s">
        <v>1634</v>
      </c>
      <c r="B35" s="698" t="s">
        <v>1771</v>
      </c>
      <c r="C35" s="703">
        <v>0.2</v>
      </c>
      <c r="D35" s="703">
        <v>0.8</v>
      </c>
      <c r="E35" s="703">
        <v>0.2</v>
      </c>
      <c r="F35" s="703">
        <v>0.8</v>
      </c>
      <c r="G35" s="703"/>
      <c r="H35" s="703">
        <f t="shared" ref="H35:H40" si="18">IF((E35+G35)/C35&gt;=100%,100%,(E35+G35)/C35)</f>
        <v>1</v>
      </c>
      <c r="I35" s="703">
        <f t="shared" ref="I35:I40" si="19">IF(F35/D35&gt;=100%,100%,F35/D35)</f>
        <v>1</v>
      </c>
      <c r="J35" s="561"/>
      <c r="K35" s="561"/>
      <c r="L35" s="561"/>
      <c r="M35" s="561"/>
      <c r="N35" s="561"/>
      <c r="O35" s="561"/>
      <c r="P35" s="561"/>
      <c r="Q35" s="561"/>
      <c r="R35" s="561"/>
      <c r="S35" s="561"/>
      <c r="T35" s="703">
        <v>1</v>
      </c>
      <c r="U35" s="703">
        <f t="shared" ref="U35:U40" si="20">SUM(E35:G35)</f>
        <v>1</v>
      </c>
      <c r="V35" s="703">
        <f t="shared" ref="V35:V48" si="21">IF(U35/T35&gt;=100%,100%,U35/T35)</f>
        <v>1</v>
      </c>
      <c r="W35" s="712">
        <v>0.17</v>
      </c>
      <c r="X35" s="712">
        <v>0.17</v>
      </c>
      <c r="Y35" s="562"/>
      <c r="Z35" s="562"/>
      <c r="AA35" s="712"/>
      <c r="AB35" s="562"/>
      <c r="AC35" s="712"/>
      <c r="AD35" s="562"/>
      <c r="AE35" s="562"/>
      <c r="AF35" s="562"/>
      <c r="AG35" s="562"/>
      <c r="AH35" s="562"/>
      <c r="AI35" s="562"/>
      <c r="AJ35" s="712"/>
      <c r="AK35" s="563"/>
      <c r="AL35" s="689"/>
      <c r="AM35" s="688"/>
      <c r="AN35" s="690"/>
      <c r="AO35" s="690"/>
      <c r="AP35" s="690"/>
    </row>
    <row r="36" spans="1:42" ht="61.15" x14ac:dyDescent="0.25">
      <c r="A36" s="554" t="s">
        <v>1635</v>
      </c>
      <c r="B36" s="698" t="s">
        <v>1770</v>
      </c>
      <c r="C36" s="702">
        <v>0</v>
      </c>
      <c r="D36" s="703">
        <v>1</v>
      </c>
      <c r="E36" s="698"/>
      <c r="F36" s="703">
        <v>1</v>
      </c>
      <c r="G36" s="698"/>
      <c r="H36" s="702" t="e">
        <f t="shared" si="18"/>
        <v>#DIV/0!</v>
      </c>
      <c r="I36" s="703">
        <f t="shared" si="19"/>
        <v>1</v>
      </c>
      <c r="J36" s="561"/>
      <c r="K36" s="561"/>
      <c r="L36" s="561"/>
      <c r="M36" s="561"/>
      <c r="N36" s="561"/>
      <c r="O36" s="561"/>
      <c r="P36" s="561"/>
      <c r="Q36" s="561"/>
      <c r="R36" s="561"/>
      <c r="S36" s="561"/>
      <c r="T36" s="703">
        <v>1</v>
      </c>
      <c r="U36" s="703">
        <f t="shared" si="20"/>
        <v>1</v>
      </c>
      <c r="V36" s="703">
        <f t="shared" si="21"/>
        <v>1</v>
      </c>
      <c r="W36" s="712">
        <v>0.17</v>
      </c>
      <c r="X36" s="712">
        <v>0.17</v>
      </c>
      <c r="Y36" s="562"/>
      <c r="Z36" s="562"/>
      <c r="AA36" s="712"/>
      <c r="AB36" s="562"/>
      <c r="AC36" s="712"/>
      <c r="AD36" s="562"/>
      <c r="AE36" s="562"/>
      <c r="AF36" s="562"/>
      <c r="AG36" s="562"/>
      <c r="AH36" s="562"/>
      <c r="AI36" s="562"/>
      <c r="AJ36" s="712"/>
      <c r="AK36" s="563"/>
      <c r="AL36" s="689"/>
      <c r="AM36" s="688" t="s">
        <v>704</v>
      </c>
      <c r="AN36" s="690"/>
      <c r="AO36" s="690"/>
      <c r="AP36" s="690"/>
    </row>
    <row r="37" spans="1:42" ht="97.85" x14ac:dyDescent="0.25">
      <c r="A37" s="554" t="s">
        <v>1636</v>
      </c>
      <c r="B37" s="698" t="s">
        <v>1767</v>
      </c>
      <c r="C37" s="698">
        <v>2</v>
      </c>
      <c r="D37" s="698">
        <v>4</v>
      </c>
      <c r="E37" s="698">
        <v>2</v>
      </c>
      <c r="F37" s="698">
        <v>4</v>
      </c>
      <c r="G37" s="698"/>
      <c r="H37" s="703">
        <f t="shared" si="18"/>
        <v>1</v>
      </c>
      <c r="I37" s="703">
        <f t="shared" si="19"/>
        <v>1</v>
      </c>
      <c r="J37" s="561"/>
      <c r="K37" s="561"/>
      <c r="L37" s="561"/>
      <c r="M37" s="561"/>
      <c r="N37" s="561"/>
      <c r="O37" s="561"/>
      <c r="P37" s="561"/>
      <c r="Q37" s="561"/>
      <c r="R37" s="561"/>
      <c r="S37" s="561"/>
      <c r="T37" s="698">
        <v>14</v>
      </c>
      <c r="U37" s="696">
        <f t="shared" si="20"/>
        <v>6</v>
      </c>
      <c r="V37" s="703">
        <f t="shared" si="21"/>
        <v>0.42857142857142855</v>
      </c>
      <c r="W37" s="712">
        <v>0.17</v>
      </c>
      <c r="X37" s="712">
        <v>0.17</v>
      </c>
      <c r="Y37" s="562"/>
      <c r="Z37" s="562"/>
      <c r="AA37" s="712"/>
      <c r="AB37" s="562"/>
      <c r="AC37" s="712"/>
      <c r="AD37" s="562"/>
      <c r="AE37" s="562"/>
      <c r="AF37" s="562"/>
      <c r="AG37" s="562"/>
      <c r="AH37" s="562"/>
      <c r="AI37" s="562"/>
      <c r="AJ37" s="712"/>
      <c r="AK37" s="563"/>
      <c r="AL37" s="689"/>
      <c r="AM37" s="688" t="s">
        <v>655</v>
      </c>
      <c r="AN37" s="690"/>
      <c r="AO37" s="690"/>
      <c r="AP37" s="690"/>
    </row>
    <row r="38" spans="1:42" ht="61.15" x14ac:dyDescent="0.25">
      <c r="A38" s="554" t="s">
        <v>1637</v>
      </c>
      <c r="B38" s="696" t="s">
        <v>1769</v>
      </c>
      <c r="C38" s="701">
        <v>1</v>
      </c>
      <c r="D38" s="701">
        <v>1</v>
      </c>
      <c r="E38" s="749">
        <v>0.996</v>
      </c>
      <c r="F38" s="753">
        <v>1</v>
      </c>
      <c r="G38" s="749"/>
      <c r="H38" s="749">
        <f t="shared" si="18"/>
        <v>0.996</v>
      </c>
      <c r="I38" s="753">
        <f t="shared" si="19"/>
        <v>1</v>
      </c>
      <c r="J38" s="555"/>
      <c r="K38" s="555"/>
      <c r="L38" s="555"/>
      <c r="M38" s="555"/>
      <c r="N38" s="555"/>
      <c r="O38" s="555"/>
      <c r="P38" s="555"/>
      <c r="Q38" s="555"/>
      <c r="R38" s="555"/>
      <c r="S38" s="555"/>
      <c r="T38" s="703">
        <v>1</v>
      </c>
      <c r="U38" s="701">
        <f>SUM(E38:G38)/4</f>
        <v>0.499</v>
      </c>
      <c r="V38" s="701">
        <f t="shared" si="21"/>
        <v>0.499</v>
      </c>
      <c r="W38" s="711">
        <v>0.17</v>
      </c>
      <c r="X38" s="711">
        <v>0.17</v>
      </c>
      <c r="Y38" s="556"/>
      <c r="Z38" s="556"/>
      <c r="AA38" s="711"/>
      <c r="AB38" s="556"/>
      <c r="AC38" s="711"/>
      <c r="AD38" s="556"/>
      <c r="AE38" s="556"/>
      <c r="AF38" s="556"/>
      <c r="AG38" s="556"/>
      <c r="AH38" s="556"/>
      <c r="AI38" s="556"/>
      <c r="AJ38" s="711"/>
      <c r="AK38" s="557"/>
      <c r="AL38" s="689"/>
      <c r="AM38" s="688" t="s">
        <v>704</v>
      </c>
      <c r="AN38" s="690"/>
      <c r="AO38" s="690"/>
      <c r="AP38" s="690"/>
    </row>
    <row r="39" spans="1:42" ht="61.15" x14ac:dyDescent="0.25">
      <c r="A39" s="554" t="s">
        <v>1638</v>
      </c>
      <c r="B39" s="696" t="s">
        <v>1772</v>
      </c>
      <c r="C39" s="701">
        <v>1</v>
      </c>
      <c r="D39" s="701">
        <v>1</v>
      </c>
      <c r="E39" s="749">
        <v>0.996</v>
      </c>
      <c r="F39" s="753">
        <v>1</v>
      </c>
      <c r="G39" s="749"/>
      <c r="H39" s="749">
        <f t="shared" si="18"/>
        <v>0.996</v>
      </c>
      <c r="I39" s="753">
        <f t="shared" si="19"/>
        <v>1</v>
      </c>
      <c r="J39" s="555"/>
      <c r="K39" s="555"/>
      <c r="L39" s="555"/>
      <c r="M39" s="555"/>
      <c r="N39" s="555"/>
      <c r="O39" s="555"/>
      <c r="P39" s="555"/>
      <c r="Q39" s="555"/>
      <c r="R39" s="555"/>
      <c r="S39" s="555"/>
      <c r="T39" s="701">
        <v>1</v>
      </c>
      <c r="U39" s="701">
        <f>SUM(E39:G39)/4</f>
        <v>0.499</v>
      </c>
      <c r="V39" s="701">
        <f t="shared" si="21"/>
        <v>0.499</v>
      </c>
      <c r="W39" s="711">
        <v>0.16</v>
      </c>
      <c r="X39" s="711">
        <v>0.16</v>
      </c>
      <c r="Y39" s="556"/>
      <c r="Z39" s="556"/>
      <c r="AA39" s="711"/>
      <c r="AB39" s="556"/>
      <c r="AC39" s="711"/>
      <c r="AD39" s="556"/>
      <c r="AE39" s="556"/>
      <c r="AF39" s="556"/>
      <c r="AG39" s="556"/>
      <c r="AH39" s="556"/>
      <c r="AI39" s="556"/>
      <c r="AJ39" s="711"/>
      <c r="AK39" s="557"/>
      <c r="AL39" s="689"/>
      <c r="AM39" s="688" t="s">
        <v>704</v>
      </c>
      <c r="AN39" s="690"/>
      <c r="AO39" s="690"/>
      <c r="AP39" s="690"/>
    </row>
    <row r="40" spans="1:42" ht="97.85" x14ac:dyDescent="0.25">
      <c r="A40" s="554" t="s">
        <v>1639</v>
      </c>
      <c r="B40" s="696" t="s">
        <v>1768</v>
      </c>
      <c r="C40" s="702">
        <v>0</v>
      </c>
      <c r="D40" s="698">
        <v>1</v>
      </c>
      <c r="E40" s="696"/>
      <c r="F40" s="696">
        <v>1</v>
      </c>
      <c r="G40" s="696"/>
      <c r="H40" s="702" t="e">
        <f t="shared" si="18"/>
        <v>#DIV/0!</v>
      </c>
      <c r="I40" s="753">
        <f t="shared" si="19"/>
        <v>1</v>
      </c>
      <c r="J40" s="555"/>
      <c r="K40" s="555"/>
      <c r="L40" s="555"/>
      <c r="M40" s="555"/>
      <c r="N40" s="555"/>
      <c r="O40" s="555"/>
      <c r="P40" s="555"/>
      <c r="Q40" s="555"/>
      <c r="R40" s="555"/>
      <c r="S40" s="555"/>
      <c r="T40" s="696">
        <v>1</v>
      </c>
      <c r="U40" s="696">
        <f t="shared" si="20"/>
        <v>1</v>
      </c>
      <c r="V40" s="701">
        <f t="shared" si="21"/>
        <v>1</v>
      </c>
      <c r="W40" s="711">
        <v>0.16</v>
      </c>
      <c r="X40" s="711">
        <v>0.16</v>
      </c>
      <c r="Y40" s="556"/>
      <c r="Z40" s="556"/>
      <c r="AA40" s="711"/>
      <c r="AB40" s="556"/>
      <c r="AC40" s="711"/>
      <c r="AD40" s="556"/>
      <c r="AE40" s="556"/>
      <c r="AF40" s="556"/>
      <c r="AG40" s="556"/>
      <c r="AH40" s="556"/>
      <c r="AI40" s="556"/>
      <c r="AJ40" s="711"/>
      <c r="AK40" s="557"/>
      <c r="AL40" s="689"/>
      <c r="AM40" s="688" t="s">
        <v>655</v>
      </c>
      <c r="AN40" s="690"/>
      <c r="AO40" s="690"/>
      <c r="AP40" s="690"/>
    </row>
    <row r="41" spans="1:42" ht="73.400000000000006" x14ac:dyDescent="0.25">
      <c r="A41" s="882" t="s">
        <v>1640</v>
      </c>
      <c r="B41" s="881" t="s">
        <v>1841</v>
      </c>
      <c r="C41" s="875"/>
      <c r="D41" s="875"/>
      <c r="E41" s="875"/>
      <c r="F41" s="875"/>
      <c r="G41" s="875"/>
      <c r="H41" s="876">
        <f>+(H42*16%)+(H43*17%)+(H44*17%)+(H45*17%)+(H46*16%)+(H47*17%)</f>
        <v>0.7249000000000001</v>
      </c>
      <c r="I41" s="876">
        <f>+SUMPRODUCT(I42:I48,X42:X48)</f>
        <v>0.65140000000000009</v>
      </c>
      <c r="J41" s="900"/>
      <c r="K41" s="900"/>
      <c r="L41" s="900"/>
      <c r="M41" s="900"/>
      <c r="N41" s="900"/>
      <c r="O41" s="900"/>
      <c r="P41" s="900"/>
      <c r="Q41" s="900"/>
      <c r="R41" s="900"/>
      <c r="S41" s="900"/>
      <c r="T41" s="875">
        <v>1</v>
      </c>
      <c r="U41" s="875"/>
      <c r="V41" s="876">
        <f>+SUMPRODUCT(V42:V48,W42:W48)</f>
        <v>0.32835000000000003</v>
      </c>
      <c r="W41" s="876">
        <v>0.17</v>
      </c>
      <c r="X41" s="876">
        <v>0.17</v>
      </c>
      <c r="Y41" s="901">
        <v>2866219601</v>
      </c>
      <c r="Z41" s="900">
        <v>2696395408</v>
      </c>
      <c r="AA41" s="875">
        <f>Z41/Y41</f>
        <v>0.94074976218125439</v>
      </c>
      <c r="AB41" s="900">
        <v>2629911409</v>
      </c>
      <c r="AC41" s="875">
        <f>AB41/Z41</f>
        <v>0.97534337923779757</v>
      </c>
      <c r="AD41" s="902">
        <f>+Z41-AB41</f>
        <v>66483999</v>
      </c>
      <c r="AE41" s="902">
        <v>411748257</v>
      </c>
      <c r="AF41" s="902">
        <v>411748092</v>
      </c>
      <c r="AG41" s="903">
        <f>+AF41/AE41</f>
        <v>0.99999959926970616</v>
      </c>
      <c r="AH41" s="900">
        <v>9074704870.7300797</v>
      </c>
      <c r="AI41" s="901">
        <v>3750200776</v>
      </c>
      <c r="AJ41" s="876">
        <f>AI41/AH41</f>
        <v>0.41325870421373695</v>
      </c>
      <c r="AK41" s="877"/>
      <c r="AL41" s="878" t="s">
        <v>1597</v>
      </c>
      <c r="AM41" s="879"/>
      <c r="AN41" s="880"/>
      <c r="AO41" s="880"/>
      <c r="AP41" s="880"/>
    </row>
    <row r="42" spans="1:42" ht="48.9" x14ac:dyDescent="0.25">
      <c r="A42" s="554" t="s">
        <v>1641</v>
      </c>
      <c r="B42" s="696" t="s">
        <v>951</v>
      </c>
      <c r="C42" s="701">
        <v>1</v>
      </c>
      <c r="D42" s="701">
        <v>1</v>
      </c>
      <c r="E42" s="701">
        <v>0.02</v>
      </c>
      <c r="F42" s="701">
        <v>0.27</v>
      </c>
      <c r="G42" s="701"/>
      <c r="H42" s="701">
        <f t="shared" ref="H42:H48" si="22">IF((E42+G42)/C42&gt;=100%,100%,(E42+G42)/C42)</f>
        <v>0.02</v>
      </c>
      <c r="I42" s="701">
        <f t="shared" ref="I42:I48" si="23">IF(F42/D42&gt;=100%,100%,F42/D42)</f>
        <v>0.27</v>
      </c>
      <c r="J42" s="555"/>
      <c r="K42" s="555"/>
      <c r="L42" s="555"/>
      <c r="M42" s="555"/>
      <c r="N42" s="555"/>
      <c r="O42" s="555"/>
      <c r="P42" s="555"/>
      <c r="Q42" s="555"/>
      <c r="R42" s="555"/>
      <c r="S42" s="555"/>
      <c r="T42" s="701">
        <v>1</v>
      </c>
      <c r="U42" s="701">
        <f t="shared" ref="U42:U47" si="24">SUM(E42:G42)/4</f>
        <v>7.2500000000000009E-2</v>
      </c>
      <c r="V42" s="701">
        <f t="shared" si="21"/>
        <v>7.2500000000000009E-2</v>
      </c>
      <c r="W42" s="711">
        <v>0.14000000000000001</v>
      </c>
      <c r="X42" s="711">
        <v>0.14000000000000001</v>
      </c>
      <c r="Y42" s="556"/>
      <c r="Z42" s="556"/>
      <c r="AA42" s="711"/>
      <c r="AB42" s="556"/>
      <c r="AC42" s="711"/>
      <c r="AD42" s="556"/>
      <c r="AE42" s="556"/>
      <c r="AF42" s="556"/>
      <c r="AG42" s="556"/>
      <c r="AH42" s="556"/>
      <c r="AI42" s="556"/>
      <c r="AJ42" s="711"/>
      <c r="AK42" s="557"/>
      <c r="AL42" s="689"/>
      <c r="AM42" s="688"/>
      <c r="AN42" s="690"/>
      <c r="AO42" s="690"/>
      <c r="AP42" s="690"/>
    </row>
    <row r="43" spans="1:42" ht="97.85" x14ac:dyDescent="0.25">
      <c r="A43" s="554" t="s">
        <v>1642</v>
      </c>
      <c r="B43" s="696" t="s">
        <v>1774</v>
      </c>
      <c r="C43" s="701">
        <v>1</v>
      </c>
      <c r="D43" s="701">
        <v>1</v>
      </c>
      <c r="E43" s="701">
        <v>1</v>
      </c>
      <c r="F43" s="701">
        <v>0.69</v>
      </c>
      <c r="G43" s="701"/>
      <c r="H43" s="701">
        <f t="shared" si="22"/>
        <v>1</v>
      </c>
      <c r="I43" s="701">
        <f t="shared" si="23"/>
        <v>0.69</v>
      </c>
      <c r="J43" s="555"/>
      <c r="K43" s="555"/>
      <c r="L43" s="555"/>
      <c r="M43" s="555"/>
      <c r="N43" s="555"/>
      <c r="O43" s="555"/>
      <c r="P43" s="555"/>
      <c r="Q43" s="555"/>
      <c r="R43" s="555"/>
      <c r="S43" s="555"/>
      <c r="T43" s="701">
        <v>1</v>
      </c>
      <c r="U43" s="701">
        <f t="shared" si="24"/>
        <v>0.42249999999999999</v>
      </c>
      <c r="V43" s="701">
        <f t="shared" si="21"/>
        <v>0.42249999999999999</v>
      </c>
      <c r="W43" s="711">
        <v>0.14000000000000001</v>
      </c>
      <c r="X43" s="711">
        <v>0.14000000000000001</v>
      </c>
      <c r="Y43" s="556"/>
      <c r="Z43" s="556"/>
      <c r="AA43" s="711"/>
      <c r="AB43" s="556"/>
      <c r="AC43" s="711"/>
      <c r="AD43" s="556"/>
      <c r="AE43" s="556"/>
      <c r="AF43" s="556"/>
      <c r="AG43" s="556"/>
      <c r="AH43" s="556"/>
      <c r="AI43" s="556"/>
      <c r="AJ43" s="711"/>
      <c r="AK43" s="557"/>
      <c r="AL43" s="689"/>
      <c r="AM43" s="688" t="s">
        <v>951</v>
      </c>
      <c r="AN43" s="690"/>
      <c r="AO43" s="690"/>
      <c r="AP43" s="690"/>
    </row>
    <row r="44" spans="1:42" ht="48.9" x14ac:dyDescent="0.25">
      <c r="A44" s="554" t="s">
        <v>1643</v>
      </c>
      <c r="B44" s="696" t="s">
        <v>1775</v>
      </c>
      <c r="C44" s="701">
        <v>1</v>
      </c>
      <c r="D44" s="701">
        <v>1</v>
      </c>
      <c r="E44" s="701">
        <v>0.69</v>
      </c>
      <c r="F44" s="701">
        <v>0.35</v>
      </c>
      <c r="G44" s="701"/>
      <c r="H44" s="701">
        <f t="shared" si="22"/>
        <v>0.69</v>
      </c>
      <c r="I44" s="701">
        <f t="shared" si="23"/>
        <v>0.35</v>
      </c>
      <c r="J44" s="555"/>
      <c r="K44" s="555"/>
      <c r="L44" s="555"/>
      <c r="M44" s="555"/>
      <c r="N44" s="555"/>
      <c r="O44" s="555"/>
      <c r="P44" s="555"/>
      <c r="Q44" s="555"/>
      <c r="R44" s="555"/>
      <c r="S44" s="555"/>
      <c r="T44" s="701">
        <v>1</v>
      </c>
      <c r="U44" s="701">
        <f t="shared" si="24"/>
        <v>0.26</v>
      </c>
      <c r="V44" s="701">
        <f t="shared" si="21"/>
        <v>0.26</v>
      </c>
      <c r="W44" s="711">
        <v>0.14000000000000001</v>
      </c>
      <c r="X44" s="711">
        <v>0.14000000000000001</v>
      </c>
      <c r="Y44" s="556"/>
      <c r="Z44" s="556"/>
      <c r="AA44" s="711"/>
      <c r="AB44" s="556"/>
      <c r="AC44" s="711"/>
      <c r="AD44" s="556"/>
      <c r="AE44" s="556"/>
      <c r="AF44" s="556"/>
      <c r="AG44" s="556"/>
      <c r="AH44" s="556"/>
      <c r="AI44" s="556"/>
      <c r="AJ44" s="711"/>
      <c r="AK44" s="557"/>
      <c r="AL44" s="689"/>
      <c r="AM44" s="688" t="s">
        <v>887</v>
      </c>
      <c r="AN44" s="690"/>
      <c r="AO44" s="690"/>
      <c r="AP44" s="690"/>
    </row>
    <row r="45" spans="1:42" ht="85.6" x14ac:dyDescent="0.25">
      <c r="A45" s="554" t="s">
        <v>1644</v>
      </c>
      <c r="B45" s="696" t="s">
        <v>1773</v>
      </c>
      <c r="C45" s="701">
        <v>1</v>
      </c>
      <c r="D45" s="701">
        <v>1</v>
      </c>
      <c r="E45" s="701">
        <v>1</v>
      </c>
      <c r="F45" s="701">
        <v>1</v>
      </c>
      <c r="G45" s="701"/>
      <c r="H45" s="701">
        <f t="shared" si="22"/>
        <v>1</v>
      </c>
      <c r="I45" s="701">
        <f t="shared" si="23"/>
        <v>1</v>
      </c>
      <c r="J45" s="555"/>
      <c r="K45" s="555"/>
      <c r="L45" s="555"/>
      <c r="M45" s="555"/>
      <c r="N45" s="555"/>
      <c r="O45" s="555"/>
      <c r="P45" s="555"/>
      <c r="Q45" s="555"/>
      <c r="R45" s="555"/>
      <c r="S45" s="555"/>
      <c r="T45" s="701">
        <v>1</v>
      </c>
      <c r="U45" s="701">
        <f t="shared" si="24"/>
        <v>0.5</v>
      </c>
      <c r="V45" s="701">
        <f t="shared" si="21"/>
        <v>0.5</v>
      </c>
      <c r="W45" s="711">
        <v>0.14000000000000001</v>
      </c>
      <c r="X45" s="711">
        <v>0.14000000000000001</v>
      </c>
      <c r="Y45" s="556"/>
      <c r="Z45" s="556"/>
      <c r="AA45" s="711"/>
      <c r="AB45" s="556"/>
      <c r="AC45" s="711"/>
      <c r="AD45" s="556"/>
      <c r="AE45" s="556"/>
      <c r="AF45" s="556"/>
      <c r="AG45" s="556"/>
      <c r="AH45" s="556"/>
      <c r="AI45" s="556"/>
      <c r="AJ45" s="711"/>
      <c r="AK45" s="557"/>
      <c r="AL45" s="689"/>
      <c r="AM45" s="688" t="s">
        <v>162</v>
      </c>
      <c r="AN45" s="690"/>
      <c r="AO45" s="690"/>
      <c r="AP45" s="690"/>
    </row>
    <row r="46" spans="1:42" ht="73.400000000000006" x14ac:dyDescent="0.25">
      <c r="A46" s="554" t="s">
        <v>1645</v>
      </c>
      <c r="B46" s="696" t="s">
        <v>1776</v>
      </c>
      <c r="C46" s="701">
        <v>1</v>
      </c>
      <c r="D46" s="701">
        <v>1</v>
      </c>
      <c r="E46" s="701">
        <v>0.59</v>
      </c>
      <c r="F46" s="701">
        <v>0.2</v>
      </c>
      <c r="G46" s="701"/>
      <c r="H46" s="701">
        <f t="shared" si="22"/>
        <v>0.59</v>
      </c>
      <c r="I46" s="701">
        <f t="shared" si="23"/>
        <v>0.2</v>
      </c>
      <c r="J46" s="555"/>
      <c r="K46" s="555"/>
      <c r="L46" s="555"/>
      <c r="M46" s="555"/>
      <c r="N46" s="555"/>
      <c r="O46" s="555"/>
      <c r="P46" s="555"/>
      <c r="Q46" s="555"/>
      <c r="R46" s="555"/>
      <c r="S46" s="555"/>
      <c r="T46" s="701">
        <v>1</v>
      </c>
      <c r="U46" s="701">
        <f t="shared" si="24"/>
        <v>0.19750000000000001</v>
      </c>
      <c r="V46" s="701">
        <f t="shared" si="21"/>
        <v>0.19750000000000001</v>
      </c>
      <c r="W46" s="711">
        <v>0.14000000000000001</v>
      </c>
      <c r="X46" s="711">
        <v>0.14000000000000001</v>
      </c>
      <c r="Y46" s="556"/>
      <c r="Z46" s="556"/>
      <c r="AA46" s="711"/>
      <c r="AB46" s="556"/>
      <c r="AC46" s="711"/>
      <c r="AD46" s="556"/>
      <c r="AE46" s="556"/>
      <c r="AF46" s="556"/>
      <c r="AG46" s="556"/>
      <c r="AH46" s="556"/>
      <c r="AI46" s="556"/>
      <c r="AJ46" s="711"/>
      <c r="AK46" s="557"/>
      <c r="AL46" s="689"/>
      <c r="AM46" s="688" t="s">
        <v>200</v>
      </c>
      <c r="AN46" s="690"/>
      <c r="AO46" s="690"/>
      <c r="AP46" s="690"/>
    </row>
    <row r="47" spans="1:42" ht="97.85" x14ac:dyDescent="0.25">
      <c r="A47" s="554" t="s">
        <v>1646</v>
      </c>
      <c r="B47" s="696" t="s">
        <v>1777</v>
      </c>
      <c r="C47" s="701">
        <v>1</v>
      </c>
      <c r="D47" s="701">
        <v>1</v>
      </c>
      <c r="E47" s="701">
        <v>1</v>
      </c>
      <c r="F47" s="701">
        <v>1</v>
      </c>
      <c r="G47" s="701"/>
      <c r="H47" s="701">
        <f t="shared" si="22"/>
        <v>1</v>
      </c>
      <c r="I47" s="701">
        <f t="shared" si="23"/>
        <v>1</v>
      </c>
      <c r="J47" s="555"/>
      <c r="K47" s="555"/>
      <c r="L47" s="555"/>
      <c r="M47" s="555"/>
      <c r="N47" s="555"/>
      <c r="O47" s="555"/>
      <c r="P47" s="555"/>
      <c r="Q47" s="555"/>
      <c r="R47" s="555"/>
      <c r="S47" s="555"/>
      <c r="T47" s="701">
        <v>1</v>
      </c>
      <c r="U47" s="701">
        <f t="shared" si="24"/>
        <v>0.5</v>
      </c>
      <c r="V47" s="701">
        <f t="shared" si="21"/>
        <v>0.5</v>
      </c>
      <c r="W47" s="711">
        <v>0.15</v>
      </c>
      <c r="X47" s="711">
        <v>0.15</v>
      </c>
      <c r="Y47" s="556"/>
      <c r="Z47" s="556"/>
      <c r="AA47" s="711"/>
      <c r="AB47" s="556"/>
      <c r="AC47" s="711"/>
      <c r="AD47" s="556"/>
      <c r="AE47" s="556"/>
      <c r="AF47" s="556"/>
      <c r="AG47" s="556"/>
      <c r="AH47" s="556"/>
      <c r="AI47" s="556"/>
      <c r="AJ47" s="711"/>
      <c r="AK47" s="557"/>
      <c r="AL47" s="689"/>
      <c r="AM47" s="688" t="s">
        <v>634</v>
      </c>
      <c r="AN47" s="690"/>
      <c r="AO47" s="690"/>
      <c r="AP47" s="690"/>
    </row>
    <row r="48" spans="1:42" ht="24.45" x14ac:dyDescent="0.25">
      <c r="A48" s="554" t="s">
        <v>1647</v>
      </c>
      <c r="B48" s="696" t="s">
        <v>1778</v>
      </c>
      <c r="C48" s="702">
        <v>0</v>
      </c>
      <c r="D48" s="696">
        <v>2</v>
      </c>
      <c r="E48" s="696"/>
      <c r="F48" s="696">
        <v>2</v>
      </c>
      <c r="G48" s="696"/>
      <c r="H48" s="702" t="e">
        <f t="shared" si="22"/>
        <v>#DIV/0!</v>
      </c>
      <c r="I48" s="701">
        <f t="shared" si="23"/>
        <v>1</v>
      </c>
      <c r="J48" s="555"/>
      <c r="K48" s="555"/>
      <c r="L48" s="555"/>
      <c r="M48" s="555"/>
      <c r="N48" s="555"/>
      <c r="O48" s="555"/>
      <c r="P48" s="555"/>
      <c r="Q48" s="555"/>
      <c r="R48" s="555"/>
      <c r="S48" s="555"/>
      <c r="T48" s="696">
        <v>6</v>
      </c>
      <c r="U48" s="696">
        <f t="shared" ref="U48" si="25">SUM(E48:G48)</f>
        <v>2</v>
      </c>
      <c r="V48" s="701">
        <f t="shared" si="21"/>
        <v>0.33333333333333331</v>
      </c>
      <c r="W48" s="711">
        <v>0.15</v>
      </c>
      <c r="X48" s="711">
        <v>0.15</v>
      </c>
      <c r="Y48" s="556"/>
      <c r="Z48" s="556"/>
      <c r="AA48" s="711"/>
      <c r="AB48" s="556"/>
      <c r="AC48" s="711"/>
      <c r="AD48" s="556"/>
      <c r="AE48" s="556"/>
      <c r="AF48" s="556"/>
      <c r="AG48" s="556"/>
      <c r="AH48" s="556"/>
      <c r="AI48" s="556"/>
      <c r="AJ48" s="711"/>
      <c r="AK48" s="557"/>
      <c r="AL48" s="689"/>
      <c r="AM48" s="688"/>
      <c r="AN48" s="690"/>
      <c r="AO48" s="690"/>
      <c r="AP48" s="690"/>
    </row>
    <row r="49" spans="1:42" ht="73.400000000000006" x14ac:dyDescent="0.25">
      <c r="A49" s="882" t="s">
        <v>1648</v>
      </c>
      <c r="B49" s="881" t="s">
        <v>1841</v>
      </c>
      <c r="C49" s="875"/>
      <c r="D49" s="875"/>
      <c r="E49" s="875"/>
      <c r="F49" s="875"/>
      <c r="G49" s="875"/>
      <c r="H49" s="876" t="e">
        <f>(+H50+H51)/2</f>
        <v>#DIV/0!</v>
      </c>
      <c r="I49" s="876">
        <f>+SUMPRODUCT(I50:I51,X50:X51)</f>
        <v>1</v>
      </c>
      <c r="J49" s="900"/>
      <c r="K49" s="900"/>
      <c r="L49" s="900"/>
      <c r="M49" s="900"/>
      <c r="N49" s="900"/>
      <c r="O49" s="900"/>
      <c r="P49" s="900"/>
      <c r="Q49" s="900"/>
      <c r="R49" s="900"/>
      <c r="S49" s="900"/>
      <c r="T49" s="875">
        <v>1</v>
      </c>
      <c r="U49" s="875"/>
      <c r="V49" s="876">
        <f>+SUMPRODUCT(V50:V51,W50:W51)</f>
        <v>0.66666666666666663</v>
      </c>
      <c r="W49" s="876">
        <v>0.17</v>
      </c>
      <c r="X49" s="876">
        <v>0.17</v>
      </c>
      <c r="Y49" s="901">
        <v>55000000</v>
      </c>
      <c r="Z49" s="900"/>
      <c r="AA49" s="875">
        <f>Z49/Y49</f>
        <v>0</v>
      </c>
      <c r="AB49" s="900"/>
      <c r="AC49" s="875" t="e">
        <f>AB49/Z49</f>
        <v>#DIV/0!</v>
      </c>
      <c r="AD49" s="902">
        <f>+Z49-AB49</f>
        <v>0</v>
      </c>
      <c r="AE49" s="902"/>
      <c r="AF49" s="902"/>
      <c r="AG49" s="903" t="e">
        <f>+AF49/AE49</f>
        <v>#DIV/0!</v>
      </c>
      <c r="AH49" s="900">
        <v>405000000</v>
      </c>
      <c r="AI49" s="901">
        <v>0</v>
      </c>
      <c r="AJ49" s="876">
        <f>AI49/AH49</f>
        <v>0</v>
      </c>
      <c r="AK49" s="877"/>
      <c r="AL49" s="878" t="s">
        <v>1597</v>
      </c>
      <c r="AM49" s="879"/>
      <c r="AN49" s="880"/>
      <c r="AO49" s="880"/>
      <c r="AP49" s="880"/>
    </row>
    <row r="50" spans="1:42" ht="61.85" thickBot="1" x14ac:dyDescent="0.3">
      <c r="A50" s="554" t="s">
        <v>1649</v>
      </c>
      <c r="B50" s="698" t="s">
        <v>1756</v>
      </c>
      <c r="C50" s="702">
        <v>0</v>
      </c>
      <c r="D50" s="696">
        <v>2</v>
      </c>
      <c r="E50" s="698"/>
      <c r="F50" s="698">
        <v>2</v>
      </c>
      <c r="G50" s="698"/>
      <c r="H50" s="702" t="e">
        <f t="shared" ref="H50:H51" si="26">IF((E50+G50)/C50&gt;=100%,100%,(E50+G50)/C50)</f>
        <v>#DIV/0!</v>
      </c>
      <c r="I50" s="701">
        <f t="shared" ref="I50:I51" si="27">IF(F50/D50&gt;=100%,100%,F50/D50)</f>
        <v>1</v>
      </c>
      <c r="J50" s="561"/>
      <c r="K50" s="561"/>
      <c r="L50" s="561"/>
      <c r="M50" s="561"/>
      <c r="N50" s="561"/>
      <c r="O50" s="561"/>
      <c r="P50" s="561"/>
      <c r="Q50" s="561"/>
      <c r="R50" s="561"/>
      <c r="S50" s="561"/>
      <c r="T50" s="698">
        <v>6</v>
      </c>
      <c r="U50" s="698">
        <f t="shared" ref="U50:U51" si="28">SUM(E50:G50)</f>
        <v>2</v>
      </c>
      <c r="V50" s="703">
        <f t="shared" ref="V50:V51" si="29">IF(U50/T50&gt;=100%,100%,U50/T50)</f>
        <v>0.33333333333333331</v>
      </c>
      <c r="W50" s="712">
        <v>0.5</v>
      </c>
      <c r="X50" s="712">
        <v>0.5</v>
      </c>
      <c r="Y50" s="562"/>
      <c r="Z50" s="562"/>
      <c r="AA50" s="712"/>
      <c r="AB50" s="562"/>
      <c r="AC50" s="712"/>
      <c r="AD50" s="562"/>
      <c r="AE50" s="562"/>
      <c r="AF50" s="562"/>
      <c r="AG50" s="562"/>
      <c r="AH50" s="562"/>
      <c r="AI50" s="562"/>
      <c r="AJ50" s="712"/>
      <c r="AK50" s="563"/>
      <c r="AL50" s="689"/>
      <c r="AM50" s="688" t="s">
        <v>314</v>
      </c>
      <c r="AN50" s="690"/>
      <c r="AO50" s="690"/>
      <c r="AP50" s="690"/>
    </row>
    <row r="51" spans="1:42" ht="61.85" thickBot="1" x14ac:dyDescent="0.3">
      <c r="A51" s="554" t="s">
        <v>1650</v>
      </c>
      <c r="B51" s="698" t="s">
        <v>1756</v>
      </c>
      <c r="C51" s="702">
        <v>0</v>
      </c>
      <c r="D51" s="696">
        <v>1</v>
      </c>
      <c r="E51" s="698"/>
      <c r="F51" s="698">
        <v>3</v>
      </c>
      <c r="G51" s="698"/>
      <c r="H51" s="702" t="e">
        <f t="shared" si="26"/>
        <v>#DIV/0!</v>
      </c>
      <c r="I51" s="701">
        <f t="shared" si="27"/>
        <v>1</v>
      </c>
      <c r="J51" s="561"/>
      <c r="K51" s="561"/>
      <c r="L51" s="561"/>
      <c r="M51" s="561"/>
      <c r="N51" s="561"/>
      <c r="O51" s="561"/>
      <c r="P51" s="561"/>
      <c r="Q51" s="561"/>
      <c r="R51" s="561"/>
      <c r="S51" s="561"/>
      <c r="T51" s="698">
        <v>3</v>
      </c>
      <c r="U51" s="698">
        <f t="shared" si="28"/>
        <v>3</v>
      </c>
      <c r="V51" s="703">
        <f t="shared" si="29"/>
        <v>1</v>
      </c>
      <c r="W51" s="712">
        <v>0.5</v>
      </c>
      <c r="X51" s="712">
        <v>0.5</v>
      </c>
      <c r="Y51" s="562"/>
      <c r="Z51" s="562"/>
      <c r="AA51" s="712"/>
      <c r="AB51" s="562"/>
      <c r="AC51" s="712"/>
      <c r="AD51" s="755"/>
      <c r="AE51" s="755"/>
      <c r="AF51" s="755"/>
      <c r="AG51" s="755"/>
      <c r="AH51" s="562"/>
      <c r="AI51" s="562"/>
      <c r="AJ51" s="712"/>
      <c r="AK51" s="563"/>
      <c r="AL51" s="689"/>
      <c r="AM51" s="688" t="s">
        <v>314</v>
      </c>
      <c r="AN51" s="690"/>
      <c r="AO51" s="690"/>
      <c r="AP51" s="690"/>
    </row>
    <row r="52" spans="1:42" ht="73.400000000000006" x14ac:dyDescent="0.25">
      <c r="A52" s="882" t="s">
        <v>1651</v>
      </c>
      <c r="B52" s="881" t="s">
        <v>1841</v>
      </c>
      <c r="C52" s="875"/>
      <c r="D52" s="875"/>
      <c r="E52" s="875"/>
      <c r="F52" s="875"/>
      <c r="G52" s="875"/>
      <c r="H52" s="876">
        <f>+(H53*50%)+(H56*50%)</f>
        <v>1</v>
      </c>
      <c r="I52" s="876">
        <f>+(I53*X53)+(I55*X55)+(I56*X56)</f>
        <v>0.64937500000000004</v>
      </c>
      <c r="J52" s="900"/>
      <c r="K52" s="900"/>
      <c r="L52" s="900"/>
      <c r="M52" s="900"/>
      <c r="N52" s="900"/>
      <c r="O52" s="900"/>
      <c r="P52" s="900"/>
      <c r="Q52" s="900"/>
      <c r="R52" s="900"/>
      <c r="S52" s="900"/>
      <c r="T52" s="875">
        <v>1</v>
      </c>
      <c r="U52" s="875"/>
      <c r="V52" s="876">
        <f>+SUMPRODUCT(V53:V56,W53:W56)</f>
        <v>0.37187500000000001</v>
      </c>
      <c r="W52" s="876">
        <v>0.16</v>
      </c>
      <c r="X52" s="876">
        <v>0.16</v>
      </c>
      <c r="Y52" s="901">
        <v>1042947131</v>
      </c>
      <c r="Z52" s="900">
        <v>885883490</v>
      </c>
      <c r="AA52" s="875">
        <f>Z52/Y52</f>
        <v>0.84940402410484217</v>
      </c>
      <c r="AB52" s="900">
        <v>535762160</v>
      </c>
      <c r="AC52" s="875">
        <f>AB52/Z52</f>
        <v>0.60477722640479503</v>
      </c>
      <c r="AD52" s="902">
        <f>+Z52-AB52</f>
        <v>350121330</v>
      </c>
      <c r="AE52" s="902">
        <v>264381450</v>
      </c>
      <c r="AF52" s="902">
        <v>252681450</v>
      </c>
      <c r="AG52" s="903">
        <f>+AF52/AE52</f>
        <v>0.95574576052896298</v>
      </c>
      <c r="AH52" s="900">
        <v>3581367972.4014473</v>
      </c>
      <c r="AI52" s="901">
        <v>1297363928</v>
      </c>
      <c r="AJ52" s="876">
        <f>AI52/AH52</f>
        <v>0.3622537360019073</v>
      </c>
      <c r="AK52" s="877"/>
      <c r="AL52" s="878" t="s">
        <v>1597</v>
      </c>
      <c r="AM52" s="879"/>
      <c r="AN52" s="880"/>
      <c r="AO52" s="880"/>
      <c r="AP52" s="880"/>
    </row>
    <row r="53" spans="1:42" ht="48.9" x14ac:dyDescent="0.25">
      <c r="A53" s="554" t="s">
        <v>1652</v>
      </c>
      <c r="B53" s="696" t="s">
        <v>1779</v>
      </c>
      <c r="C53" s="696">
        <v>1</v>
      </c>
      <c r="D53" s="696">
        <v>1</v>
      </c>
      <c r="E53" s="696">
        <v>1</v>
      </c>
      <c r="F53" s="696">
        <v>1</v>
      </c>
      <c r="G53" s="696"/>
      <c r="H53" s="701">
        <f t="shared" ref="H53:H56" si="30">IF((E53+G53)/C53&gt;=100%,100%,(E53+G53)/C53)</f>
        <v>1</v>
      </c>
      <c r="I53" s="701">
        <f t="shared" ref="I53:I56" si="31">IF(F53/D53&gt;=100%,100%,F53/D53)</f>
        <v>1</v>
      </c>
      <c r="J53" s="555"/>
      <c r="K53" s="555"/>
      <c r="L53" s="555"/>
      <c r="M53" s="555"/>
      <c r="N53" s="555"/>
      <c r="O53" s="555"/>
      <c r="P53" s="555"/>
      <c r="Q53" s="555"/>
      <c r="R53" s="555"/>
      <c r="S53" s="555"/>
      <c r="T53" s="696">
        <v>1</v>
      </c>
      <c r="U53" s="696">
        <f t="shared" ref="U53:U55" si="32">SUM(E53:G53)</f>
        <v>2</v>
      </c>
      <c r="V53" s="701">
        <f t="shared" ref="V53:V56" si="33">IF(U53/T53&gt;=100%,100%,U53/T53)</f>
        <v>1</v>
      </c>
      <c r="W53" s="711">
        <v>0.25</v>
      </c>
      <c r="X53" s="711">
        <v>0.34</v>
      </c>
      <c r="Y53" s="556"/>
      <c r="Z53" s="556"/>
      <c r="AA53" s="711"/>
      <c r="AB53" s="556"/>
      <c r="AC53" s="711"/>
      <c r="AD53" s="754"/>
      <c r="AE53" s="556"/>
      <c r="AF53" s="556"/>
      <c r="AG53" s="556"/>
      <c r="AH53" s="556"/>
      <c r="AI53" s="556"/>
      <c r="AJ53" s="711"/>
      <c r="AK53" s="557"/>
      <c r="AL53" s="689"/>
      <c r="AM53" s="688" t="s">
        <v>1001</v>
      </c>
      <c r="AN53" s="690"/>
      <c r="AO53" s="690"/>
      <c r="AP53" s="690"/>
    </row>
    <row r="54" spans="1:42" ht="61.15" x14ac:dyDescent="0.25">
      <c r="A54" s="554" t="s">
        <v>1655</v>
      </c>
      <c r="B54" s="696" t="s">
        <v>1780</v>
      </c>
      <c r="C54" s="702">
        <v>0</v>
      </c>
      <c r="D54" s="702">
        <v>0</v>
      </c>
      <c r="E54" s="696"/>
      <c r="F54" s="696"/>
      <c r="G54" s="696"/>
      <c r="H54" s="702" t="e">
        <f t="shared" si="30"/>
        <v>#DIV/0!</v>
      </c>
      <c r="I54" s="701" t="e">
        <f t="shared" si="31"/>
        <v>#DIV/0!</v>
      </c>
      <c r="J54" s="555"/>
      <c r="K54" s="555"/>
      <c r="L54" s="555"/>
      <c r="M54" s="555"/>
      <c r="N54" s="555"/>
      <c r="O54" s="555"/>
      <c r="P54" s="555"/>
      <c r="Q54" s="555"/>
      <c r="R54" s="555"/>
      <c r="S54" s="555"/>
      <c r="T54" s="701">
        <v>1</v>
      </c>
      <c r="U54" s="701">
        <f t="shared" si="32"/>
        <v>0</v>
      </c>
      <c r="V54" s="701">
        <f t="shared" si="33"/>
        <v>0</v>
      </c>
      <c r="W54" s="711">
        <v>0.25</v>
      </c>
      <c r="X54" s="711">
        <v>0</v>
      </c>
      <c r="Y54" s="556"/>
      <c r="Z54" s="556"/>
      <c r="AA54" s="711"/>
      <c r="AB54" s="556"/>
      <c r="AC54" s="711"/>
      <c r="AD54" s="556"/>
      <c r="AE54" s="556"/>
      <c r="AF54" s="556"/>
      <c r="AG54" s="556"/>
      <c r="AH54" s="556"/>
      <c r="AI54" s="556"/>
      <c r="AJ54" s="711"/>
      <c r="AK54" s="557"/>
      <c r="AL54" s="689"/>
      <c r="AM54" s="688" t="s">
        <v>1001</v>
      </c>
      <c r="AN54" s="690"/>
      <c r="AO54" s="690"/>
      <c r="AP54" s="690"/>
    </row>
    <row r="55" spans="1:42" ht="61.15" x14ac:dyDescent="0.25">
      <c r="A55" s="554" t="s">
        <v>1653</v>
      </c>
      <c r="B55" s="696" t="s">
        <v>1781</v>
      </c>
      <c r="C55" s="702">
        <v>0</v>
      </c>
      <c r="D55" s="696">
        <v>3</v>
      </c>
      <c r="E55" s="696"/>
      <c r="F55" s="696">
        <v>0</v>
      </c>
      <c r="G55" s="696"/>
      <c r="H55" s="702" t="e">
        <f t="shared" si="30"/>
        <v>#DIV/0!</v>
      </c>
      <c r="I55" s="701">
        <f t="shared" si="31"/>
        <v>0</v>
      </c>
      <c r="J55" s="555"/>
      <c r="K55" s="555"/>
      <c r="L55" s="555"/>
      <c r="M55" s="555"/>
      <c r="N55" s="555"/>
      <c r="O55" s="555"/>
      <c r="P55" s="555"/>
      <c r="Q55" s="555"/>
      <c r="R55" s="555"/>
      <c r="S55" s="555"/>
      <c r="T55" s="696">
        <v>9</v>
      </c>
      <c r="U55" s="696">
        <f t="shared" si="32"/>
        <v>0</v>
      </c>
      <c r="V55" s="701">
        <f t="shared" si="33"/>
        <v>0</v>
      </c>
      <c r="W55" s="711">
        <v>0.25</v>
      </c>
      <c r="X55" s="711">
        <v>0.33</v>
      </c>
      <c r="Y55" s="556"/>
      <c r="Z55" s="556"/>
      <c r="AA55" s="711"/>
      <c r="AB55" s="556"/>
      <c r="AC55" s="711"/>
      <c r="AD55" s="556"/>
      <c r="AE55" s="556"/>
      <c r="AF55" s="556"/>
      <c r="AG55" s="556"/>
      <c r="AH55" s="556"/>
      <c r="AI55" s="556"/>
      <c r="AJ55" s="711"/>
      <c r="AK55" s="557"/>
      <c r="AL55" s="689"/>
      <c r="AM55" s="688" t="s">
        <v>704</v>
      </c>
      <c r="AN55" s="690"/>
      <c r="AO55" s="690"/>
      <c r="AP55" s="690"/>
    </row>
    <row r="56" spans="1:42" ht="86.3" thickBot="1" x14ac:dyDescent="0.3">
      <c r="A56" s="695" t="s">
        <v>1654</v>
      </c>
      <c r="B56" s="697" t="s">
        <v>1782</v>
      </c>
      <c r="C56" s="704">
        <v>0.8</v>
      </c>
      <c r="D56" s="704">
        <v>0.8</v>
      </c>
      <c r="E56" s="704">
        <v>0.81</v>
      </c>
      <c r="F56" s="704">
        <v>0.75</v>
      </c>
      <c r="G56" s="704"/>
      <c r="H56" s="704">
        <f t="shared" si="30"/>
        <v>1</v>
      </c>
      <c r="I56" s="701">
        <f t="shared" si="31"/>
        <v>0.9375</v>
      </c>
      <c r="J56" s="565"/>
      <c r="K56" s="565"/>
      <c r="L56" s="565"/>
      <c r="M56" s="565"/>
      <c r="N56" s="565"/>
      <c r="O56" s="565"/>
      <c r="P56" s="565"/>
      <c r="Q56" s="565"/>
      <c r="R56" s="565"/>
      <c r="S56" s="565"/>
      <c r="T56" s="704">
        <v>0.8</v>
      </c>
      <c r="U56" s="701">
        <f>SUM(E56:G56)/4</f>
        <v>0.39</v>
      </c>
      <c r="V56" s="704">
        <f t="shared" si="33"/>
        <v>0.48749999999999999</v>
      </c>
      <c r="W56" s="707">
        <v>0.25</v>
      </c>
      <c r="X56" s="707">
        <v>0.33</v>
      </c>
      <c r="Y56" s="566"/>
      <c r="Z56" s="566"/>
      <c r="AA56" s="707"/>
      <c r="AB56" s="566"/>
      <c r="AC56" s="707"/>
      <c r="AD56" s="566"/>
      <c r="AE56" s="566"/>
      <c r="AF56" s="566"/>
      <c r="AG56" s="566"/>
      <c r="AH56" s="566"/>
      <c r="AI56" s="566"/>
      <c r="AJ56" s="707"/>
      <c r="AK56" s="567"/>
      <c r="AL56" s="691"/>
      <c r="AM56" s="692" t="s">
        <v>704</v>
      </c>
      <c r="AN56" s="693"/>
      <c r="AO56" s="693"/>
      <c r="AP56" s="693"/>
    </row>
    <row r="57" spans="1:42" ht="61.15" x14ac:dyDescent="0.25">
      <c r="A57" s="883" t="s">
        <v>1656</v>
      </c>
      <c r="B57" s="865"/>
      <c r="C57" s="866"/>
      <c r="D57" s="866"/>
      <c r="E57" s="866"/>
      <c r="F57" s="866"/>
      <c r="G57" s="866"/>
      <c r="H57" s="866">
        <f>+(H58*W58)+(H61*W61)+(H67*W67)+(H70*W70)</f>
        <v>0.83715000000000006</v>
      </c>
      <c r="I57" s="866">
        <f>+(I58*X58)+(I61*X61)+(I67*X67)+(I70*X70)</f>
        <v>1</v>
      </c>
      <c r="J57" s="867"/>
      <c r="K57" s="867"/>
      <c r="L57" s="867"/>
      <c r="M57" s="867"/>
      <c r="N57" s="867"/>
      <c r="O57" s="867"/>
      <c r="P57" s="867"/>
      <c r="Q57" s="867"/>
      <c r="R57" s="867"/>
      <c r="S57" s="867"/>
      <c r="T57" s="866">
        <v>1</v>
      </c>
      <c r="U57" s="866"/>
      <c r="V57" s="866">
        <f>+(V58*W58)+(V61*W61)+(V67*W67)+(V70*W70)</f>
        <v>0.50227043560606066</v>
      </c>
      <c r="W57" s="906">
        <v>0.15</v>
      </c>
      <c r="X57" s="906">
        <v>0.15</v>
      </c>
      <c r="Y57" s="868">
        <f>SUM(Y58:Y74)</f>
        <v>15852846110.73</v>
      </c>
      <c r="Z57" s="868">
        <f>SUM(Z58:Z74)</f>
        <v>13986532173</v>
      </c>
      <c r="AA57" s="869">
        <f>Z57/Y57</f>
        <v>0.88227262633510428</v>
      </c>
      <c r="AB57" s="868">
        <f>SUM(AB58:AB74)</f>
        <v>9701168754</v>
      </c>
      <c r="AC57" s="869">
        <f>AB57/Z57</f>
        <v>0.69360786748322167</v>
      </c>
      <c r="AD57" s="868">
        <f>SUM(AD58:AD74)</f>
        <v>4285363419</v>
      </c>
      <c r="AE57" s="868">
        <f>SUM(AE58:AE74)</f>
        <v>8950956081</v>
      </c>
      <c r="AF57" s="868">
        <f>SUM(AF58:AF74)</f>
        <v>8928235917</v>
      </c>
      <c r="AG57" s="870">
        <f>+AF57/AE57</f>
        <v>0.99746170534249101</v>
      </c>
      <c r="AH57" s="868">
        <f>SUM(AH58:AH74)</f>
        <v>55991831767.439384</v>
      </c>
      <c r="AI57" s="868">
        <f>SUM(AI58:AI74)</f>
        <v>16395828643</v>
      </c>
      <c r="AJ57" s="915">
        <f>AI57/AH57</f>
        <v>0.29282536622662475</v>
      </c>
      <c r="AK57" s="871"/>
      <c r="AL57" s="872" t="s">
        <v>1598</v>
      </c>
      <c r="AM57" s="871"/>
      <c r="AN57" s="873" t="s">
        <v>1880</v>
      </c>
      <c r="AO57" s="873" t="s">
        <v>1880</v>
      </c>
      <c r="AP57" s="873" t="s">
        <v>1880</v>
      </c>
    </row>
    <row r="58" spans="1:42" ht="61.15" x14ac:dyDescent="0.25">
      <c r="A58" s="882" t="s">
        <v>1657</v>
      </c>
      <c r="B58" s="881" t="s">
        <v>1841</v>
      </c>
      <c r="C58" s="875"/>
      <c r="D58" s="875"/>
      <c r="E58" s="875"/>
      <c r="F58" s="875"/>
      <c r="G58" s="875"/>
      <c r="H58" s="876">
        <f>+(H59*50%)+(H60*50%)</f>
        <v>0.34860000000000002</v>
      </c>
      <c r="I58" s="876">
        <f>+SUMPRODUCT(I59:I60,X59:X60)</f>
        <v>1</v>
      </c>
      <c r="J58" s="900"/>
      <c r="K58" s="900"/>
      <c r="L58" s="900"/>
      <c r="M58" s="900"/>
      <c r="N58" s="900"/>
      <c r="O58" s="900"/>
      <c r="P58" s="900"/>
      <c r="Q58" s="900"/>
      <c r="R58" s="900"/>
      <c r="S58" s="900"/>
      <c r="T58" s="875">
        <v>1</v>
      </c>
      <c r="U58" s="875"/>
      <c r="V58" s="909">
        <f>+SUMPRODUCT(V59:V60,W59:W60)</f>
        <v>0.46741507575757579</v>
      </c>
      <c r="W58" s="909">
        <v>0.25</v>
      </c>
      <c r="X58" s="909">
        <v>0.25</v>
      </c>
      <c r="Y58" s="901">
        <v>2588253442.7300005</v>
      </c>
      <c r="Z58" s="900">
        <v>796628955</v>
      </c>
      <c r="AA58" s="875">
        <f>Z58/Y58</f>
        <v>0.30778630169993831</v>
      </c>
      <c r="AB58" s="900"/>
      <c r="AC58" s="875">
        <f>AB58/Z58</f>
        <v>0</v>
      </c>
      <c r="AD58" s="902">
        <f>+Z58-AB58</f>
        <v>796628955</v>
      </c>
      <c r="AE58" s="902">
        <v>71606428</v>
      </c>
      <c r="AF58" s="902">
        <v>0</v>
      </c>
      <c r="AG58" s="903">
        <f>+AF58/AE58</f>
        <v>0</v>
      </c>
      <c r="AH58" s="900">
        <v>6533634038.1340551</v>
      </c>
      <c r="AI58" s="901">
        <v>967120452</v>
      </c>
      <c r="AJ58" s="876">
        <f>AI58/AH58</f>
        <v>0.1480218277233355</v>
      </c>
      <c r="AK58" s="877"/>
      <c r="AL58" s="878" t="s">
        <v>1598</v>
      </c>
      <c r="AM58" s="879"/>
      <c r="AN58" s="880"/>
      <c r="AO58" s="880"/>
      <c r="AP58" s="880"/>
    </row>
    <row r="59" spans="1:42" ht="73.400000000000006" x14ac:dyDescent="0.25">
      <c r="A59" s="554" t="s">
        <v>1658</v>
      </c>
      <c r="B59" s="696" t="s">
        <v>1784</v>
      </c>
      <c r="C59" s="696">
        <v>45</v>
      </c>
      <c r="D59" s="696">
        <v>39</v>
      </c>
      <c r="E59" s="696"/>
      <c r="F59" s="850">
        <v>73.510000000000005</v>
      </c>
      <c r="G59" s="696"/>
      <c r="H59" s="711">
        <f>IF((E59+G59)/C59&gt;=100%,100%,(E59+G59)/C59)</f>
        <v>0</v>
      </c>
      <c r="I59" s="711">
        <f>IF(F59/D59&gt;=100%,100%,F59/D59)</f>
        <v>1</v>
      </c>
      <c r="J59" s="555"/>
      <c r="K59" s="555"/>
      <c r="L59" s="555"/>
      <c r="M59" s="555"/>
      <c r="N59" s="555"/>
      <c r="O59" s="555"/>
      <c r="P59" s="555"/>
      <c r="Q59" s="555"/>
      <c r="R59" s="555"/>
      <c r="S59" s="555"/>
      <c r="T59" s="696">
        <v>165</v>
      </c>
      <c r="U59" s="708">
        <f>SUM(E59:G59)</f>
        <v>73.510000000000005</v>
      </c>
      <c r="V59" s="715">
        <f t="shared" ref="V59:V60" si="34">IF(U59/T59&gt;=100%,100%,U59/T59)</f>
        <v>0.44551515151515153</v>
      </c>
      <c r="W59" s="711">
        <v>0.5</v>
      </c>
      <c r="X59" s="711">
        <v>0.5</v>
      </c>
      <c r="Y59" s="556"/>
      <c r="Z59" s="555"/>
      <c r="AA59" s="701"/>
      <c r="AB59" s="555"/>
      <c r="AC59" s="701"/>
      <c r="AD59" s="555"/>
      <c r="AE59" s="555"/>
      <c r="AF59" s="555"/>
      <c r="AG59" s="555"/>
      <c r="AH59" s="555"/>
      <c r="AI59" s="556"/>
      <c r="AJ59" s="711"/>
      <c r="AK59" s="685"/>
      <c r="AL59" s="689"/>
      <c r="AM59" s="688" t="s">
        <v>557</v>
      </c>
      <c r="AN59" s="690"/>
      <c r="AO59" s="690"/>
      <c r="AP59" s="690"/>
    </row>
    <row r="60" spans="1:42" ht="73.400000000000006" x14ac:dyDescent="0.25">
      <c r="A60" s="554" t="s">
        <v>1659</v>
      </c>
      <c r="B60" s="696" t="s">
        <v>1783</v>
      </c>
      <c r="C60" s="696">
        <v>50000</v>
      </c>
      <c r="D60" s="696">
        <v>50000</v>
      </c>
      <c r="E60" s="696">
        <v>34860</v>
      </c>
      <c r="F60" s="696">
        <v>63003</v>
      </c>
      <c r="G60" s="696"/>
      <c r="H60" s="711">
        <f t="shared" ref="H60" si="35">IF((E60+G60)/C60&gt;=100%,100%,(E60+G60)/C60)</f>
        <v>0.69720000000000004</v>
      </c>
      <c r="I60" s="711">
        <f t="shared" ref="I60" si="36">IF(F60/D60&gt;=100%,100%,F60/D60)</f>
        <v>1</v>
      </c>
      <c r="J60" s="555"/>
      <c r="K60" s="555"/>
      <c r="L60" s="555"/>
      <c r="M60" s="555"/>
      <c r="N60" s="555"/>
      <c r="O60" s="555"/>
      <c r="P60" s="555"/>
      <c r="Q60" s="555"/>
      <c r="R60" s="555"/>
      <c r="S60" s="555"/>
      <c r="T60" s="696">
        <v>200000</v>
      </c>
      <c r="U60" s="708">
        <f t="shared" ref="U60" si="37">SUM(E60:G60)</f>
        <v>97863</v>
      </c>
      <c r="V60" s="715">
        <f t="shared" si="34"/>
        <v>0.489315</v>
      </c>
      <c r="W60" s="711">
        <v>0.5</v>
      </c>
      <c r="X60" s="711">
        <v>0.5</v>
      </c>
      <c r="Y60" s="556"/>
      <c r="Z60" s="555"/>
      <c r="AA60" s="701"/>
      <c r="AB60" s="555"/>
      <c r="AC60" s="701"/>
      <c r="AD60" s="555"/>
      <c r="AE60" s="555"/>
      <c r="AF60" s="555"/>
      <c r="AG60" s="555"/>
      <c r="AH60" s="555"/>
      <c r="AI60" s="556"/>
      <c r="AJ60" s="711"/>
      <c r="AK60" s="685"/>
      <c r="AL60" s="689"/>
      <c r="AM60" s="688" t="s">
        <v>557</v>
      </c>
      <c r="AN60" s="690"/>
      <c r="AO60" s="690"/>
      <c r="AP60" s="690"/>
    </row>
    <row r="61" spans="1:42" ht="61.85" thickBot="1" x14ac:dyDescent="0.3">
      <c r="A61" s="882" t="s">
        <v>1660</v>
      </c>
      <c r="B61" s="881" t="s">
        <v>1841</v>
      </c>
      <c r="C61" s="875"/>
      <c r="D61" s="875"/>
      <c r="E61" s="875"/>
      <c r="F61" s="875"/>
      <c r="G61" s="875"/>
      <c r="H61" s="876">
        <f>+(H62*25%)+(H63*25%)+(H65*25%)+(H66*25%)</f>
        <v>1</v>
      </c>
      <c r="I61" s="876">
        <f>+SUMPRODUCT(I62:I66,X62:X66)</f>
        <v>1</v>
      </c>
      <c r="J61" s="900"/>
      <c r="K61" s="900"/>
      <c r="L61" s="900"/>
      <c r="M61" s="900"/>
      <c r="N61" s="900"/>
      <c r="O61" s="900"/>
      <c r="P61" s="900"/>
      <c r="Q61" s="900"/>
      <c r="R61" s="900"/>
      <c r="S61" s="900"/>
      <c r="T61" s="875">
        <v>1</v>
      </c>
      <c r="U61" s="875"/>
      <c r="V61" s="876">
        <f>+SUMPRODUCT(V62:V66,W62:W66)</f>
        <v>0.5</v>
      </c>
      <c r="W61" s="876">
        <v>0.25</v>
      </c>
      <c r="X61" s="876">
        <v>0.25</v>
      </c>
      <c r="Y61" s="901">
        <v>574487943</v>
      </c>
      <c r="Z61" s="900">
        <v>543818712</v>
      </c>
      <c r="AA61" s="875">
        <f>Z61/Y61</f>
        <v>0.9466146655056954</v>
      </c>
      <c r="AB61" s="900">
        <v>512275855</v>
      </c>
      <c r="AC61" s="875">
        <f>AB61/Z61</f>
        <v>0.94199747764471919</v>
      </c>
      <c r="AD61" s="902">
        <f>+Z61-AB61</f>
        <v>31542857</v>
      </c>
      <c r="AE61" s="902">
        <v>151671427</v>
      </c>
      <c r="AF61" s="902">
        <v>200671427</v>
      </c>
      <c r="AG61" s="903">
        <f>+AF61/AE61</f>
        <v>1.323066783040157</v>
      </c>
      <c r="AH61" s="900">
        <v>2509292916</v>
      </c>
      <c r="AI61" s="901">
        <v>1017623685</v>
      </c>
      <c r="AJ61" s="876">
        <f>AI61/AH61</f>
        <v>0.4055420068782436</v>
      </c>
      <c r="AK61" s="877"/>
      <c r="AL61" s="878" t="s">
        <v>1598</v>
      </c>
      <c r="AM61" s="879"/>
      <c r="AN61" s="880"/>
      <c r="AO61" s="880"/>
      <c r="AP61" s="880"/>
    </row>
    <row r="62" spans="1:42" ht="49.6" thickBot="1" x14ac:dyDescent="0.3">
      <c r="A62" s="558" t="s">
        <v>1661</v>
      </c>
      <c r="B62" s="696" t="s">
        <v>1788</v>
      </c>
      <c r="C62" s="701">
        <v>1</v>
      </c>
      <c r="D62" s="701">
        <v>1</v>
      </c>
      <c r="E62" s="701">
        <v>1</v>
      </c>
      <c r="F62" s="701">
        <v>1</v>
      </c>
      <c r="G62" s="701"/>
      <c r="H62" s="711">
        <f t="shared" ref="H62:H66" si="38">IF((E62+G62)/C62&gt;=100%,100%,(E62+G62)/C62)</f>
        <v>1</v>
      </c>
      <c r="I62" s="711">
        <f t="shared" ref="I62:I66" si="39">IF(F62/D62&gt;=100%,100%,F62/D62)</f>
        <v>1</v>
      </c>
      <c r="J62" s="555"/>
      <c r="K62" s="555"/>
      <c r="L62" s="555"/>
      <c r="M62" s="555"/>
      <c r="N62" s="555"/>
      <c r="O62" s="555"/>
      <c r="P62" s="555"/>
      <c r="Q62" s="555"/>
      <c r="R62" s="555"/>
      <c r="S62" s="555"/>
      <c r="T62" s="701">
        <v>1</v>
      </c>
      <c r="U62" s="852">
        <f>SUM(E62:G62)/4</f>
        <v>0.5</v>
      </c>
      <c r="V62" s="853">
        <f t="shared" ref="V62:V66" si="40">IF(U62/T62&gt;=100%,100%,U62/T62)</f>
        <v>0.5</v>
      </c>
      <c r="W62" s="711">
        <v>0.2</v>
      </c>
      <c r="X62" s="711">
        <v>0.2</v>
      </c>
      <c r="Y62" s="556"/>
      <c r="Z62" s="555"/>
      <c r="AA62" s="701"/>
      <c r="AB62" s="555"/>
      <c r="AC62" s="701"/>
      <c r="AD62" s="555"/>
      <c r="AE62" s="555"/>
      <c r="AF62" s="555"/>
      <c r="AG62" s="555"/>
      <c r="AH62" s="555"/>
      <c r="AI62" s="556"/>
      <c r="AJ62" s="711"/>
      <c r="AK62" s="685"/>
      <c r="AL62" s="689"/>
      <c r="AM62" s="688"/>
      <c r="AN62" s="690"/>
      <c r="AO62" s="690"/>
      <c r="AP62" s="690"/>
    </row>
    <row r="63" spans="1:42" ht="48.9" x14ac:dyDescent="0.25">
      <c r="A63" s="559" t="s">
        <v>1662</v>
      </c>
      <c r="B63" s="696" t="s">
        <v>1756</v>
      </c>
      <c r="C63" s="696">
        <v>2</v>
      </c>
      <c r="D63" s="696">
        <v>2</v>
      </c>
      <c r="E63" s="696">
        <v>2</v>
      </c>
      <c r="F63" s="696">
        <v>2</v>
      </c>
      <c r="G63" s="696"/>
      <c r="H63" s="711">
        <f t="shared" si="38"/>
        <v>1</v>
      </c>
      <c r="I63" s="711">
        <f t="shared" si="39"/>
        <v>1</v>
      </c>
      <c r="J63" s="555"/>
      <c r="K63" s="555"/>
      <c r="L63" s="555"/>
      <c r="M63" s="555"/>
      <c r="N63" s="555"/>
      <c r="O63" s="555"/>
      <c r="P63" s="555"/>
      <c r="Q63" s="555"/>
      <c r="R63" s="555"/>
      <c r="S63" s="555"/>
      <c r="T63" s="696">
        <v>8</v>
      </c>
      <c r="U63" s="849">
        <f t="shared" ref="U63:U64" si="41">SUM(E63:G63)</f>
        <v>4</v>
      </c>
      <c r="V63" s="851">
        <f t="shared" si="40"/>
        <v>0.5</v>
      </c>
      <c r="W63" s="711">
        <v>0.2</v>
      </c>
      <c r="X63" s="711">
        <v>0.2</v>
      </c>
      <c r="Y63" s="556"/>
      <c r="Z63" s="555"/>
      <c r="AA63" s="701"/>
      <c r="AB63" s="555"/>
      <c r="AC63" s="701"/>
      <c r="AD63" s="555"/>
      <c r="AE63" s="555"/>
      <c r="AF63" s="555"/>
      <c r="AG63" s="555"/>
      <c r="AH63" s="555"/>
      <c r="AI63" s="556"/>
      <c r="AJ63" s="711"/>
      <c r="AK63" s="685"/>
      <c r="AL63" s="689"/>
      <c r="AM63" s="688"/>
      <c r="AN63" s="690"/>
      <c r="AO63" s="690"/>
      <c r="AP63" s="690"/>
    </row>
    <row r="64" spans="1:42" ht="74.05" thickBot="1" x14ac:dyDescent="0.3">
      <c r="A64" s="554" t="s">
        <v>1663</v>
      </c>
      <c r="B64" s="696" t="s">
        <v>1785</v>
      </c>
      <c r="C64" s="702">
        <v>0</v>
      </c>
      <c r="D64" s="696">
        <v>1</v>
      </c>
      <c r="E64" s="696"/>
      <c r="F64" s="696">
        <v>1</v>
      </c>
      <c r="G64" s="696"/>
      <c r="H64" s="702" t="e">
        <f t="shared" si="38"/>
        <v>#DIV/0!</v>
      </c>
      <c r="I64" s="711">
        <f t="shared" si="39"/>
        <v>1</v>
      </c>
      <c r="J64" s="555"/>
      <c r="K64" s="555"/>
      <c r="L64" s="555"/>
      <c r="M64" s="555"/>
      <c r="N64" s="555"/>
      <c r="O64" s="555"/>
      <c r="P64" s="555"/>
      <c r="Q64" s="555"/>
      <c r="R64" s="555"/>
      <c r="S64" s="555"/>
      <c r="T64" s="696">
        <v>2</v>
      </c>
      <c r="U64" s="846">
        <f t="shared" si="41"/>
        <v>1</v>
      </c>
      <c r="V64" s="717">
        <f t="shared" si="40"/>
        <v>0.5</v>
      </c>
      <c r="W64" s="711">
        <v>0.2</v>
      </c>
      <c r="X64" s="711">
        <v>0.2</v>
      </c>
      <c r="Y64" s="556"/>
      <c r="Z64" s="555"/>
      <c r="AA64" s="701"/>
      <c r="AB64" s="555"/>
      <c r="AC64" s="701"/>
      <c r="AD64" s="555"/>
      <c r="AE64" s="555"/>
      <c r="AF64" s="555"/>
      <c r="AG64" s="555"/>
      <c r="AH64" s="555"/>
      <c r="AI64" s="556"/>
      <c r="AJ64" s="711"/>
      <c r="AK64" s="685"/>
      <c r="AL64" s="689"/>
      <c r="AM64" s="688" t="s">
        <v>557</v>
      </c>
      <c r="AN64" s="690"/>
      <c r="AO64" s="690"/>
      <c r="AP64" s="690"/>
    </row>
    <row r="65" spans="1:42" ht="85.6" x14ac:dyDescent="0.25">
      <c r="A65" s="560" t="s">
        <v>1664</v>
      </c>
      <c r="B65" s="696" t="s">
        <v>1786</v>
      </c>
      <c r="C65" s="701">
        <v>1</v>
      </c>
      <c r="D65" s="701">
        <v>1</v>
      </c>
      <c r="E65" s="701">
        <v>1</v>
      </c>
      <c r="F65" s="701">
        <v>1</v>
      </c>
      <c r="G65" s="701"/>
      <c r="H65" s="711">
        <f t="shared" si="38"/>
        <v>1</v>
      </c>
      <c r="I65" s="711">
        <f t="shared" si="39"/>
        <v>1</v>
      </c>
      <c r="J65" s="555"/>
      <c r="K65" s="555"/>
      <c r="L65" s="555"/>
      <c r="M65" s="555"/>
      <c r="N65" s="555"/>
      <c r="O65" s="555"/>
      <c r="P65" s="555"/>
      <c r="Q65" s="555"/>
      <c r="R65" s="555"/>
      <c r="S65" s="555"/>
      <c r="T65" s="701">
        <v>1</v>
      </c>
      <c r="U65" s="847">
        <f>SUM(E65:G65)/4</f>
        <v>0.5</v>
      </c>
      <c r="V65" s="848">
        <f t="shared" si="40"/>
        <v>0.5</v>
      </c>
      <c r="W65" s="711">
        <v>0.2</v>
      </c>
      <c r="X65" s="711">
        <v>0.2</v>
      </c>
      <c r="Y65" s="556"/>
      <c r="Z65" s="555"/>
      <c r="AA65" s="701"/>
      <c r="AB65" s="555"/>
      <c r="AC65" s="701"/>
      <c r="AD65" s="555"/>
      <c r="AE65" s="555"/>
      <c r="AF65" s="555"/>
      <c r="AG65" s="555"/>
      <c r="AH65" s="555"/>
      <c r="AI65" s="556"/>
      <c r="AJ65" s="711"/>
      <c r="AK65" s="685"/>
      <c r="AL65" s="689"/>
      <c r="AM65" s="688" t="s">
        <v>480</v>
      </c>
      <c r="AN65" s="690"/>
      <c r="AO65" s="690"/>
      <c r="AP65" s="690"/>
    </row>
    <row r="66" spans="1:42" ht="86.3" thickBot="1" x14ac:dyDescent="0.3">
      <c r="A66" s="554" t="s">
        <v>1665</v>
      </c>
      <c r="B66" s="696" t="s">
        <v>1787</v>
      </c>
      <c r="C66" s="701">
        <v>1</v>
      </c>
      <c r="D66" s="701">
        <v>1</v>
      </c>
      <c r="E66" s="701">
        <v>1</v>
      </c>
      <c r="F66" s="701">
        <v>1</v>
      </c>
      <c r="G66" s="701"/>
      <c r="H66" s="711">
        <f t="shared" si="38"/>
        <v>1</v>
      </c>
      <c r="I66" s="711">
        <f t="shared" si="39"/>
        <v>1</v>
      </c>
      <c r="J66" s="555"/>
      <c r="K66" s="555"/>
      <c r="L66" s="555"/>
      <c r="M66" s="555"/>
      <c r="N66" s="555"/>
      <c r="O66" s="555"/>
      <c r="P66" s="555"/>
      <c r="Q66" s="555"/>
      <c r="R66" s="555"/>
      <c r="S66" s="555"/>
      <c r="T66" s="701">
        <v>1</v>
      </c>
      <c r="U66" s="704">
        <f>SUM(E66:G66)/4</f>
        <v>0.5</v>
      </c>
      <c r="V66" s="707">
        <f t="shared" si="40"/>
        <v>0.5</v>
      </c>
      <c r="W66" s="711">
        <v>0.2</v>
      </c>
      <c r="X66" s="711">
        <v>0.2</v>
      </c>
      <c r="Y66" s="556"/>
      <c r="Z66" s="555"/>
      <c r="AA66" s="701"/>
      <c r="AB66" s="555"/>
      <c r="AC66" s="701"/>
      <c r="AD66" s="555"/>
      <c r="AE66" s="555"/>
      <c r="AF66" s="555"/>
      <c r="AG66" s="555"/>
      <c r="AH66" s="555"/>
      <c r="AI66" s="556"/>
      <c r="AJ66" s="711"/>
      <c r="AK66" s="685"/>
      <c r="AL66" s="689"/>
      <c r="AM66" s="688" t="s">
        <v>526</v>
      </c>
      <c r="AN66" s="690"/>
      <c r="AO66" s="690"/>
      <c r="AP66" s="690"/>
    </row>
    <row r="67" spans="1:42" ht="61.15" x14ac:dyDescent="0.25">
      <c r="A67" s="882" t="s">
        <v>1666</v>
      </c>
      <c r="B67" s="881" t="s">
        <v>1841</v>
      </c>
      <c r="C67" s="875"/>
      <c r="D67" s="875"/>
      <c r="E67" s="875"/>
      <c r="F67" s="875"/>
      <c r="G67" s="875"/>
      <c r="H67" s="876">
        <f>+(H68*50%)+(H69*50%)</f>
        <v>1</v>
      </c>
      <c r="I67" s="876">
        <f>+SUMPRODUCT(I68:I69,X68:X69)</f>
        <v>1</v>
      </c>
      <c r="J67" s="900"/>
      <c r="K67" s="900"/>
      <c r="L67" s="900"/>
      <c r="M67" s="900"/>
      <c r="N67" s="900"/>
      <c r="O67" s="900"/>
      <c r="P67" s="900"/>
      <c r="Q67" s="900"/>
      <c r="R67" s="900"/>
      <c r="S67" s="900"/>
      <c r="T67" s="875">
        <v>1</v>
      </c>
      <c r="U67" s="875"/>
      <c r="V67" s="876">
        <f>+SUMPRODUCT(V68:V69,W68:W69)</f>
        <v>0.66666666666666674</v>
      </c>
      <c r="W67" s="876">
        <v>0.25</v>
      </c>
      <c r="X67" s="876">
        <v>0.25</v>
      </c>
      <c r="Y67" s="901">
        <v>12667434915</v>
      </c>
      <c r="Z67" s="900">
        <v>12625084506</v>
      </c>
      <c r="AA67" s="875">
        <f>Z67/Y67</f>
        <v>0.99665674943000093</v>
      </c>
      <c r="AB67" s="900">
        <v>9167892899</v>
      </c>
      <c r="AC67" s="875">
        <f>AB67/Z67</f>
        <v>0.72616487395731966</v>
      </c>
      <c r="AD67" s="902">
        <f>+Z67-AB67</f>
        <v>3457191607</v>
      </c>
      <c r="AE67" s="902">
        <v>8727678226</v>
      </c>
      <c r="AF67" s="902">
        <v>8727564490</v>
      </c>
      <c r="AG67" s="903">
        <f>+AF67/AE67</f>
        <v>0.9999869683554945</v>
      </c>
      <c r="AH67" s="900">
        <v>46520235003.305328</v>
      </c>
      <c r="AI67" s="901">
        <v>14375084506</v>
      </c>
      <c r="AJ67" s="876">
        <f>AI67/AH67</f>
        <v>0.30900713431431787</v>
      </c>
      <c r="AK67" s="877"/>
      <c r="AL67" s="878" t="s">
        <v>1598</v>
      </c>
      <c r="AM67" s="879"/>
      <c r="AN67" s="880"/>
      <c r="AO67" s="880"/>
      <c r="AP67" s="880"/>
    </row>
    <row r="68" spans="1:42" ht="25.15" thickBot="1" x14ac:dyDescent="0.3">
      <c r="A68" s="559" t="s">
        <v>1667</v>
      </c>
      <c r="B68" s="696" t="s">
        <v>1789</v>
      </c>
      <c r="C68" s="696">
        <v>5</v>
      </c>
      <c r="D68" s="696">
        <v>3</v>
      </c>
      <c r="E68" s="696">
        <v>5</v>
      </c>
      <c r="F68" s="696">
        <v>5</v>
      </c>
      <c r="G68" s="696"/>
      <c r="H68" s="711">
        <f t="shared" ref="H68:H69" si="42">IF((E68+G68)/C68&gt;=100%,100%,(E68+G68)/C68)</f>
        <v>1</v>
      </c>
      <c r="I68" s="711">
        <f t="shared" ref="I68:I69" si="43">IF(F68/D68&gt;=100%,100%,F68/D68)</f>
        <v>1</v>
      </c>
      <c r="J68" s="555"/>
      <c r="K68" s="555"/>
      <c r="L68" s="555"/>
      <c r="M68" s="555"/>
      <c r="N68" s="555"/>
      <c r="O68" s="555"/>
      <c r="P68" s="555"/>
      <c r="Q68" s="555"/>
      <c r="R68" s="555"/>
      <c r="S68" s="555"/>
      <c r="T68" s="696">
        <v>12</v>
      </c>
      <c r="U68" s="708">
        <f t="shared" ref="U68:U69" si="44">SUM(E68:G68)</f>
        <v>10</v>
      </c>
      <c r="V68" s="715">
        <f t="shared" ref="V68:V69" si="45">IF(U68/T68&gt;=100%,100%,U68/T68)</f>
        <v>0.83333333333333337</v>
      </c>
      <c r="W68" s="711">
        <v>0.5</v>
      </c>
      <c r="X68" s="711">
        <v>0.5</v>
      </c>
      <c r="Y68" s="556"/>
      <c r="Z68" s="555"/>
      <c r="AA68" s="701"/>
      <c r="AB68" s="555"/>
      <c r="AC68" s="701"/>
      <c r="AD68" s="561"/>
      <c r="AE68" s="555"/>
      <c r="AF68" s="555"/>
      <c r="AG68" s="555"/>
      <c r="AH68" s="555"/>
      <c r="AI68" s="556"/>
      <c r="AJ68" s="711"/>
      <c r="AK68" s="685"/>
      <c r="AL68" s="689"/>
      <c r="AM68" s="688"/>
      <c r="AN68" s="690"/>
      <c r="AO68" s="690"/>
      <c r="AP68" s="690"/>
    </row>
    <row r="69" spans="1:42" ht="37.4" thickBot="1" x14ac:dyDescent="0.3">
      <c r="A69" s="554" t="s">
        <v>1668</v>
      </c>
      <c r="B69" s="698" t="s">
        <v>1790</v>
      </c>
      <c r="C69" s="698">
        <v>1</v>
      </c>
      <c r="D69" s="698">
        <v>1</v>
      </c>
      <c r="E69" s="698">
        <v>1</v>
      </c>
      <c r="F69" s="698">
        <v>1</v>
      </c>
      <c r="G69" s="698"/>
      <c r="H69" s="712">
        <f t="shared" si="42"/>
        <v>1</v>
      </c>
      <c r="I69" s="712">
        <f t="shared" si="43"/>
        <v>1</v>
      </c>
      <c r="J69" s="561"/>
      <c r="K69" s="561"/>
      <c r="L69" s="561"/>
      <c r="M69" s="561"/>
      <c r="N69" s="561"/>
      <c r="O69" s="561"/>
      <c r="P69" s="561"/>
      <c r="Q69" s="561"/>
      <c r="R69" s="561"/>
      <c r="S69" s="561"/>
      <c r="T69" s="698">
        <v>4</v>
      </c>
      <c r="U69" s="739">
        <f t="shared" si="44"/>
        <v>2</v>
      </c>
      <c r="V69" s="717">
        <f t="shared" si="45"/>
        <v>0.5</v>
      </c>
      <c r="W69" s="712">
        <v>0.5</v>
      </c>
      <c r="X69" s="712">
        <v>0.5</v>
      </c>
      <c r="Y69" s="562"/>
      <c r="Z69" s="561"/>
      <c r="AA69" s="703"/>
      <c r="AB69" s="561"/>
      <c r="AC69" s="703"/>
      <c r="AD69" s="755"/>
      <c r="AE69" s="561"/>
      <c r="AF69" s="561"/>
      <c r="AG69" s="561"/>
      <c r="AH69" s="561"/>
      <c r="AI69" s="562"/>
      <c r="AJ69" s="712"/>
      <c r="AK69" s="686"/>
      <c r="AL69" s="689"/>
      <c r="AM69" s="688"/>
      <c r="AN69" s="690"/>
      <c r="AO69" s="690"/>
      <c r="AP69" s="690"/>
    </row>
    <row r="70" spans="1:42" ht="61.15" x14ac:dyDescent="0.25">
      <c r="A70" s="882" t="s">
        <v>1669</v>
      </c>
      <c r="B70" s="881" t="s">
        <v>1841</v>
      </c>
      <c r="C70" s="875"/>
      <c r="D70" s="875"/>
      <c r="E70" s="875"/>
      <c r="F70" s="875"/>
      <c r="G70" s="875"/>
      <c r="H70" s="876">
        <f>(+H71)</f>
        <v>1</v>
      </c>
      <c r="I70" s="876">
        <f>+(I71*X71)+(I73*X73)</f>
        <v>1</v>
      </c>
      <c r="J70" s="900"/>
      <c r="K70" s="900"/>
      <c r="L70" s="900"/>
      <c r="M70" s="900"/>
      <c r="N70" s="900"/>
      <c r="O70" s="900"/>
      <c r="P70" s="900"/>
      <c r="Q70" s="900"/>
      <c r="R70" s="900"/>
      <c r="S70" s="900"/>
      <c r="T70" s="875">
        <v>1</v>
      </c>
      <c r="U70" s="875"/>
      <c r="V70" s="876">
        <f>+SUMPRODUCT(V71:V74,W71:W74)</f>
        <v>0.375</v>
      </c>
      <c r="W70" s="876">
        <v>0.25</v>
      </c>
      <c r="X70" s="876">
        <v>0.25</v>
      </c>
      <c r="Y70" s="901">
        <v>22669810</v>
      </c>
      <c r="Z70" s="900">
        <v>21000000</v>
      </c>
      <c r="AA70" s="875">
        <f>Z70/Y70</f>
        <v>0.92634212637865077</v>
      </c>
      <c r="AB70" s="900">
        <v>21000000</v>
      </c>
      <c r="AC70" s="875">
        <f>AB70/Z70</f>
        <v>1</v>
      </c>
      <c r="AD70" s="902">
        <f>+Z70-AB70</f>
        <v>0</v>
      </c>
      <c r="AE70" s="902">
        <v>0</v>
      </c>
      <c r="AF70" s="902">
        <v>0</v>
      </c>
      <c r="AG70" s="903" t="e">
        <f>+AF70/AE70</f>
        <v>#DIV/0!</v>
      </c>
      <c r="AH70" s="900">
        <v>428669810</v>
      </c>
      <c r="AI70" s="901">
        <v>36000000</v>
      </c>
      <c r="AJ70" s="876">
        <f>AI70/AH70</f>
        <v>8.3980721665470215E-2</v>
      </c>
      <c r="AK70" s="877"/>
      <c r="AL70" s="878" t="s">
        <v>1598</v>
      </c>
      <c r="AM70" s="879"/>
      <c r="AN70" s="880"/>
      <c r="AO70" s="880"/>
      <c r="AP70" s="880"/>
    </row>
    <row r="71" spans="1:42" ht="61.15" x14ac:dyDescent="0.25">
      <c r="A71" s="554" t="s">
        <v>1670</v>
      </c>
      <c r="B71" s="698" t="s">
        <v>1756</v>
      </c>
      <c r="C71" s="698">
        <v>1</v>
      </c>
      <c r="D71" s="698">
        <v>1</v>
      </c>
      <c r="E71" s="698">
        <v>1</v>
      </c>
      <c r="F71" s="698">
        <v>1</v>
      </c>
      <c r="G71" s="698"/>
      <c r="H71" s="712">
        <f t="shared" ref="H71:H74" si="46">IF((E71+G71)/C71&gt;=100%,100%,(E71+G71)/C71)</f>
        <v>1</v>
      </c>
      <c r="I71" s="712">
        <f t="shared" ref="I71:I74" si="47">IF(F71/D71&gt;=100%,100%,F71/D71)</f>
        <v>1</v>
      </c>
      <c r="J71" s="561"/>
      <c r="K71" s="561"/>
      <c r="L71" s="561"/>
      <c r="M71" s="561"/>
      <c r="N71" s="561"/>
      <c r="O71" s="561"/>
      <c r="P71" s="561"/>
      <c r="Q71" s="561"/>
      <c r="R71" s="561"/>
      <c r="S71" s="561"/>
      <c r="T71" s="698">
        <v>4</v>
      </c>
      <c r="U71" s="739">
        <f t="shared" ref="U71:U74" si="48">SUM(E71:G71)</f>
        <v>2</v>
      </c>
      <c r="V71" s="717">
        <f t="shared" ref="V71:V74" si="49">IF(U71/T71&gt;=100%,100%,U71/T71)</f>
        <v>0.5</v>
      </c>
      <c r="W71" s="712">
        <v>0.25</v>
      </c>
      <c r="X71" s="712">
        <v>0.5</v>
      </c>
      <c r="Y71" s="562"/>
      <c r="Z71" s="561"/>
      <c r="AA71" s="703"/>
      <c r="AB71" s="561"/>
      <c r="AC71" s="703"/>
      <c r="AD71" s="561"/>
      <c r="AE71" s="561"/>
      <c r="AF71" s="561"/>
      <c r="AG71" s="561"/>
      <c r="AH71" s="561"/>
      <c r="AI71" s="562"/>
      <c r="AJ71" s="712"/>
      <c r="AK71" s="686"/>
      <c r="AL71" s="689"/>
      <c r="AM71" s="688" t="s">
        <v>449</v>
      </c>
      <c r="AN71" s="690"/>
      <c r="AO71" s="690"/>
      <c r="AP71" s="690"/>
    </row>
    <row r="72" spans="1:42" ht="61.15" x14ac:dyDescent="0.25">
      <c r="A72" s="554" t="s">
        <v>1671</v>
      </c>
      <c r="B72" s="696" t="s">
        <v>1756</v>
      </c>
      <c r="C72" s="702">
        <v>0</v>
      </c>
      <c r="D72" s="702">
        <v>0</v>
      </c>
      <c r="E72" s="696"/>
      <c r="F72" s="696"/>
      <c r="G72" s="696"/>
      <c r="H72" s="702" t="e">
        <f t="shared" si="46"/>
        <v>#DIV/0!</v>
      </c>
      <c r="I72" s="702" t="e">
        <f t="shared" si="47"/>
        <v>#DIV/0!</v>
      </c>
      <c r="J72" s="555"/>
      <c r="K72" s="555"/>
      <c r="L72" s="555"/>
      <c r="M72" s="555"/>
      <c r="N72" s="555"/>
      <c r="O72" s="555"/>
      <c r="P72" s="555"/>
      <c r="Q72" s="555"/>
      <c r="R72" s="555"/>
      <c r="S72" s="555"/>
      <c r="T72" s="696">
        <v>2</v>
      </c>
      <c r="U72" s="708">
        <f t="shared" si="48"/>
        <v>0</v>
      </c>
      <c r="V72" s="715">
        <f t="shared" si="49"/>
        <v>0</v>
      </c>
      <c r="W72" s="711">
        <v>0.25</v>
      </c>
      <c r="X72" s="711">
        <v>0</v>
      </c>
      <c r="Y72" s="556"/>
      <c r="Z72" s="555"/>
      <c r="AA72" s="701"/>
      <c r="AB72" s="555"/>
      <c r="AC72" s="701"/>
      <c r="AD72" s="555"/>
      <c r="AE72" s="555"/>
      <c r="AF72" s="555"/>
      <c r="AG72" s="555"/>
      <c r="AH72" s="555"/>
      <c r="AI72" s="556"/>
      <c r="AJ72" s="711"/>
      <c r="AK72" s="685"/>
      <c r="AL72" s="689"/>
      <c r="AM72" s="688" t="s">
        <v>449</v>
      </c>
      <c r="AN72" s="690"/>
      <c r="AO72" s="690"/>
      <c r="AP72" s="690"/>
    </row>
    <row r="73" spans="1:42" ht="110.05" x14ac:dyDescent="0.25">
      <c r="A73" s="554" t="s">
        <v>1672</v>
      </c>
      <c r="B73" s="696" t="s">
        <v>1791</v>
      </c>
      <c r="C73" s="702">
        <v>0</v>
      </c>
      <c r="D73" s="698">
        <v>1</v>
      </c>
      <c r="E73" s="696"/>
      <c r="F73" s="696">
        <v>1</v>
      </c>
      <c r="G73" s="696"/>
      <c r="H73" s="702" t="e">
        <f t="shared" si="46"/>
        <v>#DIV/0!</v>
      </c>
      <c r="I73" s="712">
        <f t="shared" si="47"/>
        <v>1</v>
      </c>
      <c r="J73" s="555"/>
      <c r="K73" s="555"/>
      <c r="L73" s="555"/>
      <c r="M73" s="555"/>
      <c r="N73" s="555"/>
      <c r="O73" s="555"/>
      <c r="P73" s="555"/>
      <c r="Q73" s="555"/>
      <c r="R73" s="555"/>
      <c r="S73" s="555"/>
      <c r="T73" s="696">
        <v>1</v>
      </c>
      <c r="U73" s="708">
        <f t="shared" si="48"/>
        <v>1</v>
      </c>
      <c r="V73" s="715">
        <f t="shared" si="49"/>
        <v>1</v>
      </c>
      <c r="W73" s="711">
        <v>0.25</v>
      </c>
      <c r="X73" s="711">
        <v>0.5</v>
      </c>
      <c r="Y73" s="556"/>
      <c r="Z73" s="555"/>
      <c r="AA73" s="701"/>
      <c r="AB73" s="555"/>
      <c r="AC73" s="701"/>
      <c r="AD73" s="555"/>
      <c r="AE73" s="555"/>
      <c r="AF73" s="555"/>
      <c r="AG73" s="555"/>
      <c r="AH73" s="555"/>
      <c r="AI73" s="556"/>
      <c r="AJ73" s="711"/>
      <c r="AK73" s="685"/>
      <c r="AL73" s="689"/>
      <c r="AM73" s="688" t="s">
        <v>348</v>
      </c>
      <c r="AN73" s="690"/>
      <c r="AO73" s="690"/>
      <c r="AP73" s="690"/>
    </row>
    <row r="74" spans="1:42" ht="37.4" thickBot="1" x14ac:dyDescent="0.3">
      <c r="A74" s="695" t="s">
        <v>1673</v>
      </c>
      <c r="B74" s="697" t="s">
        <v>1792</v>
      </c>
      <c r="C74" s="702">
        <v>0</v>
      </c>
      <c r="D74" s="702">
        <v>0</v>
      </c>
      <c r="E74" s="697"/>
      <c r="F74" s="697"/>
      <c r="G74" s="697"/>
      <c r="H74" s="702" t="e">
        <f t="shared" si="46"/>
        <v>#DIV/0!</v>
      </c>
      <c r="I74" s="702" t="e">
        <f t="shared" si="47"/>
        <v>#DIV/0!</v>
      </c>
      <c r="J74" s="565"/>
      <c r="K74" s="565"/>
      <c r="L74" s="565"/>
      <c r="M74" s="565"/>
      <c r="N74" s="565"/>
      <c r="O74" s="565"/>
      <c r="P74" s="565"/>
      <c r="Q74" s="565"/>
      <c r="R74" s="565"/>
      <c r="S74" s="565"/>
      <c r="T74" s="697">
        <v>1</v>
      </c>
      <c r="U74" s="709">
        <f t="shared" si="48"/>
        <v>0</v>
      </c>
      <c r="V74" s="716">
        <f t="shared" si="49"/>
        <v>0</v>
      </c>
      <c r="W74" s="707">
        <v>0.25</v>
      </c>
      <c r="X74" s="707">
        <v>0</v>
      </c>
      <c r="Y74" s="566"/>
      <c r="Z74" s="565"/>
      <c r="AA74" s="704"/>
      <c r="AB74" s="565"/>
      <c r="AC74" s="704"/>
      <c r="AD74" s="565"/>
      <c r="AE74" s="565"/>
      <c r="AF74" s="565"/>
      <c r="AG74" s="565"/>
      <c r="AH74" s="565"/>
      <c r="AI74" s="566"/>
      <c r="AJ74" s="707"/>
      <c r="AK74" s="687"/>
      <c r="AL74" s="691"/>
      <c r="AM74" s="692"/>
      <c r="AN74" s="693"/>
      <c r="AO74" s="693"/>
      <c r="AP74" s="693"/>
    </row>
    <row r="75" spans="1:42" ht="36.700000000000003" x14ac:dyDescent="0.25">
      <c r="A75" s="883" t="s">
        <v>1674</v>
      </c>
      <c r="B75" s="865"/>
      <c r="C75" s="866"/>
      <c r="D75" s="866"/>
      <c r="E75" s="866"/>
      <c r="F75" s="866"/>
      <c r="G75" s="866"/>
      <c r="H75" s="866">
        <f>+(H76*W76)+(H83*W83)</f>
        <v>1</v>
      </c>
      <c r="I75" s="866">
        <f>+(I76*X76)+(I83*X83)</f>
        <v>0.9</v>
      </c>
      <c r="J75" s="867"/>
      <c r="K75" s="867"/>
      <c r="L75" s="867"/>
      <c r="M75" s="867"/>
      <c r="N75" s="867"/>
      <c r="O75" s="867"/>
      <c r="P75" s="867"/>
      <c r="Q75" s="867"/>
      <c r="R75" s="867"/>
      <c r="S75" s="867"/>
      <c r="T75" s="866">
        <v>1</v>
      </c>
      <c r="U75" s="866"/>
      <c r="V75" s="866">
        <f>+(V76*W76)+(V83*W83)</f>
        <v>0.31</v>
      </c>
      <c r="W75" s="906">
        <v>0.15</v>
      </c>
      <c r="X75" s="906">
        <v>0.15</v>
      </c>
      <c r="Y75" s="868">
        <f>SUM(Y76:Y94)</f>
        <v>4009666524.3699999</v>
      </c>
      <c r="Z75" s="868">
        <f>SUM(Z76:Z94)</f>
        <v>1813781467</v>
      </c>
      <c r="AA75" s="869">
        <f>Z75/Y75</f>
        <v>0.45235219836267604</v>
      </c>
      <c r="AB75" s="868">
        <f>SUM(AB76:AB94)</f>
        <v>1254599574</v>
      </c>
      <c r="AC75" s="869">
        <f>AB75/Z75</f>
        <v>0.69170382255317198</v>
      </c>
      <c r="AD75" s="868">
        <f>SUM(AD76:AD94)</f>
        <v>559181893</v>
      </c>
      <c r="AE75" s="868">
        <f>SUM(AE76:AE94)</f>
        <v>508100000</v>
      </c>
      <c r="AF75" s="868">
        <f>SUM(AF76:AF94)</f>
        <v>459100000</v>
      </c>
      <c r="AG75" s="870">
        <f>+AF75/AE75</f>
        <v>0.90356229088762052</v>
      </c>
      <c r="AH75" s="868">
        <f>SUM(AH76:AH94)</f>
        <v>21556983990.192688</v>
      </c>
      <c r="AI75" s="868">
        <f>SUM(AI76:AI94)</f>
        <v>2724877701</v>
      </c>
      <c r="AJ75" s="915">
        <f>AI75/AH75</f>
        <v>0.12640347565502105</v>
      </c>
      <c r="AK75" s="871"/>
      <c r="AL75" s="872" t="s">
        <v>1599</v>
      </c>
      <c r="AM75" s="871"/>
      <c r="AN75" s="873" t="s">
        <v>1881</v>
      </c>
      <c r="AO75" s="873" t="s">
        <v>1881</v>
      </c>
      <c r="AP75" s="873" t="s">
        <v>1881</v>
      </c>
    </row>
    <row r="76" spans="1:42" ht="36.700000000000003" x14ac:dyDescent="0.25">
      <c r="A76" s="882" t="s">
        <v>1675</v>
      </c>
      <c r="B76" s="881" t="s">
        <v>1841</v>
      </c>
      <c r="C76" s="875"/>
      <c r="D76" s="875"/>
      <c r="E76" s="875"/>
      <c r="F76" s="875"/>
      <c r="G76" s="875"/>
      <c r="H76" s="876">
        <f>H81</f>
        <v>1</v>
      </c>
      <c r="I76" s="876">
        <f>+(I77*X77)+(I79*X79)+(I80*X80)+(I81*X81)+(I82*X82)</f>
        <v>0.8</v>
      </c>
      <c r="J76" s="900"/>
      <c r="K76" s="900"/>
      <c r="L76" s="900"/>
      <c r="M76" s="900"/>
      <c r="N76" s="900"/>
      <c r="O76" s="900"/>
      <c r="P76" s="900"/>
      <c r="Q76" s="900"/>
      <c r="R76" s="900"/>
      <c r="S76" s="900"/>
      <c r="T76" s="875">
        <v>1</v>
      </c>
      <c r="U76" s="875"/>
      <c r="V76" s="909">
        <f>+SUMPRODUCT(V77:V82,W77:W82)</f>
        <v>0.40500000000000003</v>
      </c>
      <c r="W76" s="909">
        <v>0.5</v>
      </c>
      <c r="X76" s="909">
        <v>0.5</v>
      </c>
      <c r="Y76" s="901">
        <v>2309549791.6199999</v>
      </c>
      <c r="Z76" s="900">
        <v>808357636</v>
      </c>
      <c r="AA76" s="875">
        <f>Z76/Y76</f>
        <v>0.35000658523711209</v>
      </c>
      <c r="AB76" s="900">
        <v>529175743</v>
      </c>
      <c r="AC76" s="875">
        <f>AB76/Z76</f>
        <v>0.65463072213744755</v>
      </c>
      <c r="AD76" s="902">
        <f>+Z76-AB76</f>
        <v>279181893</v>
      </c>
      <c r="AE76" s="902">
        <v>0</v>
      </c>
      <c r="AF76" s="902">
        <v>0</v>
      </c>
      <c r="AG76" s="903" t="e">
        <f>+AF76/AE76</f>
        <v>#DIV/0!</v>
      </c>
      <c r="AH76" s="900">
        <v>9222681722</v>
      </c>
      <c r="AI76" s="901">
        <v>808357636</v>
      </c>
      <c r="AJ76" s="876">
        <f>AI76/AH76</f>
        <v>8.7648870509292848E-2</v>
      </c>
      <c r="AK76" s="877"/>
      <c r="AL76" s="878" t="s">
        <v>1599</v>
      </c>
      <c r="AM76" s="879"/>
      <c r="AN76" s="880"/>
      <c r="AO76" s="880"/>
      <c r="AP76" s="880"/>
    </row>
    <row r="77" spans="1:42" ht="85.6" x14ac:dyDescent="0.25">
      <c r="A77" s="911" t="s">
        <v>2857</v>
      </c>
      <c r="B77" s="696" t="s">
        <v>1793</v>
      </c>
      <c r="C77" s="702">
        <v>0</v>
      </c>
      <c r="D77" s="698">
        <v>1</v>
      </c>
      <c r="E77" s="696"/>
      <c r="F77" s="698">
        <v>1</v>
      </c>
      <c r="G77" s="696"/>
      <c r="H77" s="702" t="e">
        <f t="shared" ref="H77:H82" si="50">IF((E77+G77)/C77&gt;=100%,100%,(E77+G77)/C77)</f>
        <v>#DIV/0!</v>
      </c>
      <c r="I77" s="701">
        <f t="shared" ref="I77:I82" si="51">IF(F77/D77&gt;=100%,100%,F77/D77)</f>
        <v>1</v>
      </c>
      <c r="J77" s="555"/>
      <c r="K77" s="555"/>
      <c r="L77" s="555"/>
      <c r="M77" s="555"/>
      <c r="N77" s="555"/>
      <c r="O77" s="555"/>
      <c r="P77" s="555"/>
      <c r="Q77" s="555"/>
      <c r="R77" s="555"/>
      <c r="S77" s="555"/>
      <c r="T77" s="696">
        <v>1</v>
      </c>
      <c r="U77" s="696">
        <f t="shared" ref="U77:U82" si="52">SUM(E77:G77)</f>
        <v>1</v>
      </c>
      <c r="V77" s="701">
        <f t="shared" ref="V77:V82" si="53">IF(U77/T77&gt;=100%,100%,U77/T77)</f>
        <v>1</v>
      </c>
      <c r="W77" s="711">
        <v>0.16</v>
      </c>
      <c r="X77" s="711">
        <v>0.2</v>
      </c>
      <c r="Y77" s="556"/>
      <c r="Z77" s="556"/>
      <c r="AA77" s="711"/>
      <c r="AB77" s="556"/>
      <c r="AC77" s="711"/>
      <c r="AD77" s="556"/>
      <c r="AE77" s="556"/>
      <c r="AF77" s="556"/>
      <c r="AG77" s="556"/>
      <c r="AH77" s="556"/>
      <c r="AI77" s="556"/>
      <c r="AJ77" s="711"/>
      <c r="AK77" s="557"/>
      <c r="AL77" s="689"/>
      <c r="AM77" s="688" t="s">
        <v>131</v>
      </c>
      <c r="AN77" s="690"/>
      <c r="AO77" s="690"/>
      <c r="AP77" s="690"/>
    </row>
    <row r="78" spans="1:42" ht="85.6" x14ac:dyDescent="0.25">
      <c r="A78" s="912" t="s">
        <v>2858</v>
      </c>
      <c r="B78" s="696" t="s">
        <v>1794</v>
      </c>
      <c r="C78" s="702">
        <v>0</v>
      </c>
      <c r="D78" s="702">
        <v>0</v>
      </c>
      <c r="E78" s="696"/>
      <c r="F78" s="696"/>
      <c r="G78" s="696"/>
      <c r="H78" s="702" t="e">
        <f t="shared" si="50"/>
        <v>#DIV/0!</v>
      </c>
      <c r="I78" s="702" t="e">
        <f t="shared" si="51"/>
        <v>#DIV/0!</v>
      </c>
      <c r="J78" s="555"/>
      <c r="K78" s="555"/>
      <c r="L78" s="555"/>
      <c r="M78" s="555"/>
      <c r="N78" s="555"/>
      <c r="O78" s="555"/>
      <c r="P78" s="555"/>
      <c r="Q78" s="555"/>
      <c r="R78" s="555"/>
      <c r="S78" s="555"/>
      <c r="T78" s="696">
        <v>2</v>
      </c>
      <c r="U78" s="696">
        <f t="shared" si="52"/>
        <v>0</v>
      </c>
      <c r="V78" s="701">
        <f t="shared" si="53"/>
        <v>0</v>
      </c>
      <c r="W78" s="711">
        <v>0.17</v>
      </c>
      <c r="X78" s="711">
        <v>0</v>
      </c>
      <c r="Y78" s="556"/>
      <c r="Z78" s="556"/>
      <c r="AA78" s="711"/>
      <c r="AB78" s="556"/>
      <c r="AC78" s="711"/>
      <c r="AD78" s="556"/>
      <c r="AE78" s="556"/>
      <c r="AF78" s="556"/>
      <c r="AG78" s="556"/>
      <c r="AH78" s="556"/>
      <c r="AI78" s="556"/>
      <c r="AJ78" s="711"/>
      <c r="AK78" s="557"/>
      <c r="AL78" s="689"/>
      <c r="AM78" s="688" t="s">
        <v>131</v>
      </c>
      <c r="AN78" s="690"/>
      <c r="AO78" s="690"/>
      <c r="AP78" s="690"/>
    </row>
    <row r="79" spans="1:42" ht="183.4" x14ac:dyDescent="0.25">
      <c r="A79" s="554" t="s">
        <v>1676</v>
      </c>
      <c r="B79" s="960" t="s">
        <v>1795</v>
      </c>
      <c r="C79" s="702">
        <v>0</v>
      </c>
      <c r="D79" s="701">
        <v>0.2</v>
      </c>
      <c r="E79" s="696"/>
      <c r="F79" s="701">
        <v>0.2</v>
      </c>
      <c r="G79" s="696"/>
      <c r="H79" s="702" t="e">
        <f t="shared" si="50"/>
        <v>#DIV/0!</v>
      </c>
      <c r="I79" s="701">
        <f t="shared" si="51"/>
        <v>1</v>
      </c>
      <c r="J79" s="555"/>
      <c r="K79" s="555"/>
      <c r="L79" s="555"/>
      <c r="M79" s="555"/>
      <c r="N79" s="555"/>
      <c r="O79" s="555"/>
      <c r="P79" s="555"/>
      <c r="Q79" s="555"/>
      <c r="R79" s="555"/>
      <c r="S79" s="555"/>
      <c r="T79" s="701">
        <v>1</v>
      </c>
      <c r="U79" s="701">
        <f t="shared" si="52"/>
        <v>0.2</v>
      </c>
      <c r="V79" s="701">
        <f t="shared" si="53"/>
        <v>0.2</v>
      </c>
      <c r="W79" s="711">
        <v>0.17</v>
      </c>
      <c r="X79" s="711">
        <v>0.2</v>
      </c>
      <c r="Y79" s="556"/>
      <c r="Z79" s="556"/>
      <c r="AA79" s="711"/>
      <c r="AB79" s="556"/>
      <c r="AC79" s="711"/>
      <c r="AD79" s="556"/>
      <c r="AE79" s="556"/>
      <c r="AF79" s="556"/>
      <c r="AG79" s="556"/>
      <c r="AH79" s="556"/>
      <c r="AI79" s="556"/>
      <c r="AJ79" s="711"/>
      <c r="AK79" s="557"/>
      <c r="AL79" s="689"/>
      <c r="AM79" s="688" t="s">
        <v>1156</v>
      </c>
      <c r="AN79" s="690"/>
      <c r="AO79" s="690"/>
      <c r="AP79" s="690"/>
    </row>
    <row r="80" spans="1:42" ht="66.75" customHeight="1" x14ac:dyDescent="0.25">
      <c r="A80" s="554" t="s">
        <v>1677</v>
      </c>
      <c r="B80" s="961"/>
      <c r="C80" s="702">
        <v>0</v>
      </c>
      <c r="D80" s="701">
        <v>0.2</v>
      </c>
      <c r="E80" s="696"/>
      <c r="F80" s="701">
        <v>0</v>
      </c>
      <c r="G80" s="696"/>
      <c r="H80" s="702" t="e">
        <f t="shared" si="50"/>
        <v>#DIV/0!</v>
      </c>
      <c r="I80" s="701">
        <f t="shared" si="51"/>
        <v>0</v>
      </c>
      <c r="J80" s="555"/>
      <c r="K80" s="555"/>
      <c r="L80" s="555"/>
      <c r="M80" s="555"/>
      <c r="N80" s="555"/>
      <c r="O80" s="555"/>
      <c r="P80" s="555"/>
      <c r="Q80" s="555"/>
      <c r="R80" s="555"/>
      <c r="S80" s="555"/>
      <c r="T80" s="701">
        <v>1</v>
      </c>
      <c r="U80" s="701">
        <f t="shared" si="52"/>
        <v>0</v>
      </c>
      <c r="V80" s="701">
        <f t="shared" si="53"/>
        <v>0</v>
      </c>
      <c r="W80" s="711">
        <v>0.17</v>
      </c>
      <c r="X80" s="711">
        <v>0.2</v>
      </c>
      <c r="Y80" s="556"/>
      <c r="Z80" s="556"/>
      <c r="AA80" s="711"/>
      <c r="AB80" s="556"/>
      <c r="AC80" s="711"/>
      <c r="AD80" s="556"/>
      <c r="AE80" s="556"/>
      <c r="AF80" s="556"/>
      <c r="AG80" s="556"/>
      <c r="AH80" s="556"/>
      <c r="AI80" s="556"/>
      <c r="AJ80" s="711"/>
      <c r="AK80" s="557"/>
      <c r="AL80" s="689"/>
      <c r="AM80" s="688" t="s">
        <v>1156</v>
      </c>
      <c r="AN80" s="690"/>
      <c r="AO80" s="690"/>
      <c r="AP80" s="690"/>
    </row>
    <row r="81" spans="1:42" ht="158.94999999999999" x14ac:dyDescent="0.25">
      <c r="A81" s="554" t="s">
        <v>1678</v>
      </c>
      <c r="B81" s="696" t="s">
        <v>1796</v>
      </c>
      <c r="C81" s="701">
        <v>0.1</v>
      </c>
      <c r="D81" s="701">
        <v>0.2</v>
      </c>
      <c r="E81" s="701">
        <v>0.1</v>
      </c>
      <c r="F81" s="701">
        <v>0.2</v>
      </c>
      <c r="G81" s="701"/>
      <c r="H81" s="701">
        <f t="shared" si="50"/>
        <v>1</v>
      </c>
      <c r="I81" s="701">
        <f t="shared" si="51"/>
        <v>1</v>
      </c>
      <c r="J81" s="555"/>
      <c r="K81" s="555"/>
      <c r="L81" s="555"/>
      <c r="M81" s="555"/>
      <c r="N81" s="555"/>
      <c r="O81" s="555"/>
      <c r="P81" s="555"/>
      <c r="Q81" s="555"/>
      <c r="R81" s="555"/>
      <c r="S81" s="555"/>
      <c r="T81" s="701">
        <v>1</v>
      </c>
      <c r="U81" s="701">
        <f t="shared" si="52"/>
        <v>0.30000000000000004</v>
      </c>
      <c r="V81" s="701">
        <f t="shared" si="53"/>
        <v>0.30000000000000004</v>
      </c>
      <c r="W81" s="711">
        <v>0.17</v>
      </c>
      <c r="X81" s="711">
        <v>0.2</v>
      </c>
      <c r="Y81" s="556"/>
      <c r="Z81" s="556"/>
      <c r="AA81" s="711"/>
      <c r="AB81" s="556"/>
      <c r="AC81" s="711"/>
      <c r="AD81" s="556"/>
      <c r="AE81" s="556"/>
      <c r="AF81" s="556"/>
      <c r="AG81" s="556"/>
      <c r="AH81" s="556"/>
      <c r="AI81" s="556"/>
      <c r="AJ81" s="711"/>
      <c r="AK81" s="557"/>
      <c r="AL81" s="689"/>
      <c r="AM81" s="688" t="s">
        <v>220</v>
      </c>
      <c r="AN81" s="690"/>
      <c r="AO81" s="690"/>
      <c r="AP81" s="690"/>
    </row>
    <row r="82" spans="1:42" ht="97.85" x14ac:dyDescent="0.25">
      <c r="A82" s="554" t="s">
        <v>1797</v>
      </c>
      <c r="B82" s="696" t="s">
        <v>1798</v>
      </c>
      <c r="C82" s="702">
        <v>0</v>
      </c>
      <c r="D82" s="696">
        <v>1</v>
      </c>
      <c r="E82" s="696"/>
      <c r="F82" s="696">
        <v>1</v>
      </c>
      <c r="G82" s="696"/>
      <c r="H82" s="702" t="e">
        <f t="shared" si="50"/>
        <v>#DIV/0!</v>
      </c>
      <c r="I82" s="701">
        <f t="shared" si="51"/>
        <v>1</v>
      </c>
      <c r="J82" s="555"/>
      <c r="K82" s="555"/>
      <c r="L82" s="555"/>
      <c r="M82" s="555"/>
      <c r="N82" s="555"/>
      <c r="O82" s="555"/>
      <c r="P82" s="555"/>
      <c r="Q82" s="555"/>
      <c r="R82" s="555"/>
      <c r="S82" s="555"/>
      <c r="T82" s="696">
        <v>1</v>
      </c>
      <c r="U82" s="696">
        <f t="shared" si="52"/>
        <v>1</v>
      </c>
      <c r="V82" s="701">
        <f t="shared" si="53"/>
        <v>1</v>
      </c>
      <c r="W82" s="711">
        <v>0.16</v>
      </c>
      <c r="X82" s="711">
        <v>0.2</v>
      </c>
      <c r="Y82" s="556"/>
      <c r="Z82" s="556"/>
      <c r="AA82" s="711"/>
      <c r="AB82" s="556"/>
      <c r="AC82" s="711"/>
      <c r="AD82" s="556"/>
      <c r="AE82" s="556"/>
      <c r="AF82" s="556"/>
      <c r="AG82" s="556"/>
      <c r="AH82" s="556"/>
      <c r="AI82" s="556"/>
      <c r="AJ82" s="711"/>
      <c r="AK82" s="557"/>
      <c r="AL82" s="689"/>
      <c r="AM82" s="688" t="s">
        <v>655</v>
      </c>
      <c r="AN82" s="690"/>
      <c r="AO82" s="690"/>
      <c r="AP82" s="690"/>
    </row>
    <row r="83" spans="1:42" ht="36.700000000000003" x14ac:dyDescent="0.25">
      <c r="A83" s="882" t="s">
        <v>1679</v>
      </c>
      <c r="B83" s="881" t="s">
        <v>1841</v>
      </c>
      <c r="C83" s="875"/>
      <c r="D83" s="875"/>
      <c r="E83" s="875"/>
      <c r="F83" s="875"/>
      <c r="G83" s="875"/>
      <c r="H83" s="876">
        <f>(+H84)</f>
        <v>1</v>
      </c>
      <c r="I83" s="876">
        <f>+(I84*X84)+(I86*X86)+(I92*X92)+(I94*X94)</f>
        <v>1</v>
      </c>
      <c r="J83" s="900"/>
      <c r="K83" s="900"/>
      <c r="L83" s="900"/>
      <c r="M83" s="900"/>
      <c r="N83" s="900"/>
      <c r="O83" s="900"/>
      <c r="P83" s="900"/>
      <c r="Q83" s="900"/>
      <c r="R83" s="900"/>
      <c r="S83" s="900"/>
      <c r="T83" s="875">
        <v>1</v>
      </c>
      <c r="U83" s="875"/>
      <c r="V83" s="876">
        <f>+SUMPRODUCT(V84:V94,W84:W94)</f>
        <v>0.215</v>
      </c>
      <c r="W83" s="876">
        <v>0.5</v>
      </c>
      <c r="X83" s="876">
        <v>0.5</v>
      </c>
      <c r="Y83" s="901">
        <v>1700116732.75</v>
      </c>
      <c r="Z83" s="900">
        <v>1005423831</v>
      </c>
      <c r="AA83" s="875">
        <f>Z83/Y83</f>
        <v>0.59138517469544039</v>
      </c>
      <c r="AB83" s="900">
        <v>725423831</v>
      </c>
      <c r="AC83" s="875">
        <f>AB83/Z83</f>
        <v>0.72151048009125618</v>
      </c>
      <c r="AD83" s="902">
        <f>+Z83-AB83</f>
        <v>280000000</v>
      </c>
      <c r="AE83" s="902">
        <v>508100000</v>
      </c>
      <c r="AF83" s="902">
        <v>459100000</v>
      </c>
      <c r="AG83" s="903">
        <f>+AF83/AE83</f>
        <v>0.90356229088762052</v>
      </c>
      <c r="AH83" s="900">
        <v>12334302268.192688</v>
      </c>
      <c r="AI83" s="901">
        <v>1916520065</v>
      </c>
      <c r="AJ83" s="876">
        <f>AI83/AH83</f>
        <v>0.15538131167275362</v>
      </c>
      <c r="AK83" s="877"/>
      <c r="AL83" s="878" t="s">
        <v>1599</v>
      </c>
      <c r="AM83" s="879"/>
      <c r="AN83" s="880"/>
      <c r="AO83" s="880"/>
      <c r="AP83" s="880"/>
    </row>
    <row r="84" spans="1:42" ht="48.9" x14ac:dyDescent="0.25">
      <c r="A84" s="554" t="s">
        <v>1680</v>
      </c>
      <c r="B84" s="696" t="s">
        <v>1799</v>
      </c>
      <c r="C84" s="696">
        <v>14</v>
      </c>
      <c r="D84" s="696">
        <v>14</v>
      </c>
      <c r="E84" s="696">
        <v>14</v>
      </c>
      <c r="F84" s="696">
        <v>14</v>
      </c>
      <c r="G84" s="696"/>
      <c r="H84" s="701">
        <f t="shared" ref="H84:H94" si="54">IF((E84+G84)/C84&gt;=100%,100%,(E84+G84)/C84)</f>
        <v>1</v>
      </c>
      <c r="I84" s="701">
        <f t="shared" ref="I84:I94" si="55">IF(F84/D84&gt;=100%,100%,F84/D84)</f>
        <v>1</v>
      </c>
      <c r="J84" s="555"/>
      <c r="K84" s="555"/>
      <c r="L84" s="555"/>
      <c r="M84" s="555"/>
      <c r="N84" s="555"/>
      <c r="O84" s="555"/>
      <c r="P84" s="555"/>
      <c r="Q84" s="555"/>
      <c r="R84" s="555"/>
      <c r="S84" s="555"/>
      <c r="T84" s="696">
        <v>56</v>
      </c>
      <c r="U84" s="696">
        <f t="shared" ref="U84:U94" si="56">SUM(E84:G84)</f>
        <v>28</v>
      </c>
      <c r="V84" s="701">
        <f t="shared" ref="V84:V94" si="57">IF(U84/T84&gt;=100%,100%,U84/T84)</f>
        <v>0.5</v>
      </c>
      <c r="W84" s="711">
        <v>0.1</v>
      </c>
      <c r="X84" s="711">
        <v>0.25</v>
      </c>
      <c r="Y84" s="556"/>
      <c r="Z84" s="556"/>
      <c r="AA84" s="711"/>
      <c r="AB84" s="556"/>
      <c r="AC84" s="711"/>
      <c r="AD84" s="556"/>
      <c r="AE84" s="556"/>
      <c r="AF84" s="556"/>
      <c r="AG84" s="556"/>
      <c r="AH84" s="556"/>
      <c r="AI84" s="556"/>
      <c r="AJ84" s="711"/>
      <c r="AK84" s="557"/>
      <c r="AL84" s="689"/>
      <c r="AM84" s="688"/>
      <c r="AN84" s="690"/>
      <c r="AO84" s="690"/>
      <c r="AP84" s="690"/>
    </row>
    <row r="85" spans="1:42" ht="36.700000000000003" x14ac:dyDescent="0.25">
      <c r="A85" s="554" t="s">
        <v>1681</v>
      </c>
      <c r="B85" s="696" t="s">
        <v>1790</v>
      </c>
      <c r="C85" s="702">
        <v>0</v>
      </c>
      <c r="D85" s="696"/>
      <c r="E85" s="696"/>
      <c r="F85" s="696"/>
      <c r="G85" s="696"/>
      <c r="H85" s="702" t="e">
        <f t="shared" si="54"/>
        <v>#DIV/0!</v>
      </c>
      <c r="I85" s="701" t="e">
        <f t="shared" si="55"/>
        <v>#DIV/0!</v>
      </c>
      <c r="J85" s="555"/>
      <c r="K85" s="555"/>
      <c r="L85" s="555"/>
      <c r="M85" s="555"/>
      <c r="N85" s="555"/>
      <c r="O85" s="555"/>
      <c r="P85" s="555"/>
      <c r="Q85" s="555"/>
      <c r="R85" s="555"/>
      <c r="S85" s="555"/>
      <c r="T85" s="696">
        <v>3</v>
      </c>
      <c r="U85" s="696">
        <f t="shared" si="56"/>
        <v>0</v>
      </c>
      <c r="V85" s="701">
        <f t="shared" si="57"/>
        <v>0</v>
      </c>
      <c r="W85" s="711">
        <v>0.09</v>
      </c>
      <c r="X85" s="711">
        <v>0</v>
      </c>
      <c r="Y85" s="556"/>
      <c r="Z85" s="556"/>
      <c r="AA85" s="711"/>
      <c r="AB85" s="556"/>
      <c r="AC85" s="711"/>
      <c r="AD85" s="556"/>
      <c r="AE85" s="556"/>
      <c r="AF85" s="556"/>
      <c r="AG85" s="556"/>
      <c r="AH85" s="556"/>
      <c r="AI85" s="556"/>
      <c r="AJ85" s="711"/>
      <c r="AK85" s="557"/>
      <c r="AL85" s="689"/>
      <c r="AM85" s="688"/>
      <c r="AN85" s="690"/>
      <c r="AO85" s="690"/>
      <c r="AP85" s="690"/>
    </row>
    <row r="86" spans="1:42" ht="36.700000000000003" x14ac:dyDescent="0.25">
      <c r="A86" s="558" t="s">
        <v>1682</v>
      </c>
      <c r="B86" s="696" t="s">
        <v>1800</v>
      </c>
      <c r="C86" s="702">
        <v>0</v>
      </c>
      <c r="D86" s="696">
        <v>1</v>
      </c>
      <c r="E86" s="696"/>
      <c r="F86" s="696">
        <v>1</v>
      </c>
      <c r="G86" s="696"/>
      <c r="H86" s="702" t="e">
        <f t="shared" si="54"/>
        <v>#DIV/0!</v>
      </c>
      <c r="I86" s="701">
        <f t="shared" si="55"/>
        <v>1</v>
      </c>
      <c r="J86" s="555"/>
      <c r="K86" s="555"/>
      <c r="L86" s="555"/>
      <c r="M86" s="555"/>
      <c r="N86" s="555"/>
      <c r="O86" s="555"/>
      <c r="P86" s="555"/>
      <c r="Q86" s="555"/>
      <c r="R86" s="555"/>
      <c r="S86" s="555"/>
      <c r="T86" s="696">
        <v>2</v>
      </c>
      <c r="U86" s="696">
        <f t="shared" si="56"/>
        <v>1</v>
      </c>
      <c r="V86" s="701">
        <f t="shared" si="57"/>
        <v>0.5</v>
      </c>
      <c r="W86" s="711">
        <v>0.09</v>
      </c>
      <c r="X86" s="711">
        <v>0.25</v>
      </c>
      <c r="Y86" s="556"/>
      <c r="Z86" s="556"/>
      <c r="AA86" s="711"/>
      <c r="AB86" s="556"/>
      <c r="AC86" s="711"/>
      <c r="AD86" s="556"/>
      <c r="AE86" s="556"/>
      <c r="AF86" s="556"/>
      <c r="AG86" s="556"/>
      <c r="AH86" s="556"/>
      <c r="AI86" s="556"/>
      <c r="AJ86" s="711"/>
      <c r="AK86" s="557"/>
      <c r="AL86" s="689"/>
      <c r="AM86" s="688"/>
      <c r="AN86" s="690"/>
      <c r="AO86" s="690"/>
      <c r="AP86" s="690"/>
    </row>
    <row r="87" spans="1:42" ht="48.9" x14ac:dyDescent="0.25">
      <c r="A87" s="958" t="s">
        <v>1683</v>
      </c>
      <c r="B87" s="696" t="s">
        <v>1808</v>
      </c>
      <c r="C87" s="702">
        <v>0</v>
      </c>
      <c r="D87" s="696"/>
      <c r="E87" s="696"/>
      <c r="F87" s="696"/>
      <c r="G87" s="696"/>
      <c r="H87" s="702" t="e">
        <f t="shared" si="54"/>
        <v>#DIV/0!</v>
      </c>
      <c r="I87" s="701" t="e">
        <f t="shared" si="55"/>
        <v>#DIV/0!</v>
      </c>
      <c r="J87" s="555"/>
      <c r="K87" s="555"/>
      <c r="L87" s="555"/>
      <c r="M87" s="555"/>
      <c r="N87" s="555"/>
      <c r="O87" s="555"/>
      <c r="P87" s="555"/>
      <c r="Q87" s="555"/>
      <c r="R87" s="555"/>
      <c r="S87" s="555"/>
      <c r="T87" s="696">
        <v>1</v>
      </c>
      <c r="U87" s="696">
        <f t="shared" si="56"/>
        <v>0</v>
      </c>
      <c r="V87" s="701">
        <f t="shared" si="57"/>
        <v>0</v>
      </c>
      <c r="W87" s="711">
        <v>0.09</v>
      </c>
      <c r="X87" s="711">
        <v>0</v>
      </c>
      <c r="Y87" s="556"/>
      <c r="Z87" s="556"/>
      <c r="AA87" s="711"/>
      <c r="AB87" s="556"/>
      <c r="AC87" s="711"/>
      <c r="AD87" s="556"/>
      <c r="AE87" s="556"/>
      <c r="AF87" s="556"/>
      <c r="AG87" s="556"/>
      <c r="AH87" s="556"/>
      <c r="AI87" s="556"/>
      <c r="AJ87" s="711"/>
      <c r="AK87" s="557"/>
      <c r="AL87" s="689"/>
      <c r="AM87" s="688"/>
      <c r="AN87" s="690"/>
      <c r="AO87" s="690"/>
      <c r="AP87" s="690"/>
    </row>
    <row r="88" spans="1:42" ht="48.9" x14ac:dyDescent="0.25">
      <c r="A88" s="959"/>
      <c r="B88" s="698" t="s">
        <v>1807</v>
      </c>
      <c r="C88" s="702">
        <v>0</v>
      </c>
      <c r="D88" s="702">
        <v>0</v>
      </c>
      <c r="E88" s="698"/>
      <c r="F88" s="698"/>
      <c r="G88" s="698"/>
      <c r="H88" s="702" t="e">
        <f t="shared" si="54"/>
        <v>#DIV/0!</v>
      </c>
      <c r="I88" s="702" t="e">
        <f t="shared" si="55"/>
        <v>#DIV/0!</v>
      </c>
      <c r="J88" s="561"/>
      <c r="K88" s="561"/>
      <c r="L88" s="561"/>
      <c r="M88" s="561"/>
      <c r="N88" s="561"/>
      <c r="O88" s="561"/>
      <c r="P88" s="561"/>
      <c r="Q88" s="561"/>
      <c r="R88" s="561"/>
      <c r="S88" s="561"/>
      <c r="T88" s="703">
        <v>1</v>
      </c>
      <c r="U88" s="701">
        <f t="shared" si="56"/>
        <v>0</v>
      </c>
      <c r="V88" s="703">
        <f t="shared" si="57"/>
        <v>0</v>
      </c>
      <c r="W88" s="712">
        <v>0.09</v>
      </c>
      <c r="X88" s="712">
        <v>0</v>
      </c>
      <c r="Y88" s="562"/>
      <c r="Z88" s="562"/>
      <c r="AA88" s="712"/>
      <c r="AB88" s="562"/>
      <c r="AC88" s="712"/>
      <c r="AD88" s="562"/>
      <c r="AE88" s="562"/>
      <c r="AF88" s="562"/>
      <c r="AG88" s="562"/>
      <c r="AH88" s="562"/>
      <c r="AI88" s="562"/>
      <c r="AJ88" s="712"/>
      <c r="AK88" s="563"/>
      <c r="AL88" s="689"/>
      <c r="AM88" s="688"/>
      <c r="AN88" s="690"/>
      <c r="AO88" s="690"/>
      <c r="AP88" s="690"/>
    </row>
    <row r="89" spans="1:42" ht="73.400000000000006" x14ac:dyDescent="0.25">
      <c r="A89" s="554" t="s">
        <v>1684</v>
      </c>
      <c r="B89" s="698" t="s">
        <v>1801</v>
      </c>
      <c r="C89" s="702">
        <v>0</v>
      </c>
      <c r="D89" s="702">
        <v>0</v>
      </c>
      <c r="E89" s="698"/>
      <c r="F89" s="698"/>
      <c r="G89" s="698"/>
      <c r="H89" s="702" t="e">
        <f t="shared" si="54"/>
        <v>#DIV/0!</v>
      </c>
      <c r="I89" s="702" t="e">
        <f t="shared" si="55"/>
        <v>#DIV/0!</v>
      </c>
      <c r="J89" s="561"/>
      <c r="K89" s="561"/>
      <c r="L89" s="561"/>
      <c r="M89" s="561"/>
      <c r="N89" s="561"/>
      <c r="O89" s="561"/>
      <c r="P89" s="561"/>
      <c r="Q89" s="561"/>
      <c r="R89" s="561"/>
      <c r="S89" s="561"/>
      <c r="T89" s="698">
        <v>4</v>
      </c>
      <c r="U89" s="698">
        <f t="shared" si="56"/>
        <v>0</v>
      </c>
      <c r="V89" s="703">
        <f t="shared" si="57"/>
        <v>0</v>
      </c>
      <c r="W89" s="712">
        <v>0.09</v>
      </c>
      <c r="X89" s="712">
        <v>0</v>
      </c>
      <c r="Y89" s="562"/>
      <c r="Z89" s="562"/>
      <c r="AA89" s="712"/>
      <c r="AB89" s="562"/>
      <c r="AC89" s="712"/>
      <c r="AD89" s="562"/>
      <c r="AE89" s="562"/>
      <c r="AF89" s="562"/>
      <c r="AG89" s="562"/>
      <c r="AH89" s="562"/>
      <c r="AI89" s="562"/>
      <c r="AJ89" s="712"/>
      <c r="AK89" s="563"/>
      <c r="AL89" s="689"/>
      <c r="AM89" s="688" t="s">
        <v>183</v>
      </c>
      <c r="AN89" s="690"/>
      <c r="AO89" s="690"/>
      <c r="AP89" s="690"/>
    </row>
    <row r="90" spans="1:42" ht="36.700000000000003" x14ac:dyDescent="0.25">
      <c r="A90" s="554" t="s">
        <v>1685</v>
      </c>
      <c r="B90" s="698" t="s">
        <v>1802</v>
      </c>
      <c r="C90" s="702">
        <v>0</v>
      </c>
      <c r="D90" s="702">
        <v>0</v>
      </c>
      <c r="E90" s="698"/>
      <c r="F90" s="698"/>
      <c r="G90" s="698"/>
      <c r="H90" s="702" t="e">
        <f t="shared" si="54"/>
        <v>#DIV/0!</v>
      </c>
      <c r="I90" s="702" t="e">
        <f t="shared" si="55"/>
        <v>#DIV/0!</v>
      </c>
      <c r="J90" s="561"/>
      <c r="K90" s="561"/>
      <c r="L90" s="561"/>
      <c r="M90" s="561"/>
      <c r="N90" s="561"/>
      <c r="O90" s="561"/>
      <c r="P90" s="561"/>
      <c r="Q90" s="561"/>
      <c r="R90" s="561"/>
      <c r="S90" s="561"/>
      <c r="T90" s="698">
        <v>1</v>
      </c>
      <c r="U90" s="698">
        <f t="shared" si="56"/>
        <v>0</v>
      </c>
      <c r="V90" s="703">
        <f t="shared" si="57"/>
        <v>0</v>
      </c>
      <c r="W90" s="712">
        <v>0.09</v>
      </c>
      <c r="X90" s="712">
        <v>0</v>
      </c>
      <c r="Y90" s="562"/>
      <c r="Z90" s="562"/>
      <c r="AA90" s="712"/>
      <c r="AB90" s="562"/>
      <c r="AC90" s="712"/>
      <c r="AD90" s="562"/>
      <c r="AE90" s="562"/>
      <c r="AF90" s="562"/>
      <c r="AG90" s="562"/>
      <c r="AH90" s="562"/>
      <c r="AI90" s="562"/>
      <c r="AJ90" s="712"/>
      <c r="AK90" s="563"/>
      <c r="AL90" s="689"/>
      <c r="AM90" s="688"/>
      <c r="AN90" s="690"/>
      <c r="AO90" s="690"/>
      <c r="AP90" s="690"/>
    </row>
    <row r="91" spans="1:42" ht="36.700000000000003" x14ac:dyDescent="0.25">
      <c r="A91" s="554" t="s">
        <v>1686</v>
      </c>
      <c r="B91" s="696" t="s">
        <v>1803</v>
      </c>
      <c r="C91" s="702">
        <v>0</v>
      </c>
      <c r="D91" s="702">
        <v>0</v>
      </c>
      <c r="E91" s="696"/>
      <c r="F91" s="696"/>
      <c r="G91" s="696"/>
      <c r="H91" s="702" t="e">
        <f t="shared" si="54"/>
        <v>#DIV/0!</v>
      </c>
      <c r="I91" s="702" t="e">
        <f t="shared" si="55"/>
        <v>#DIV/0!</v>
      </c>
      <c r="J91" s="555"/>
      <c r="K91" s="555"/>
      <c r="L91" s="555"/>
      <c r="M91" s="555"/>
      <c r="N91" s="555"/>
      <c r="O91" s="555"/>
      <c r="P91" s="555"/>
      <c r="Q91" s="555"/>
      <c r="R91" s="555"/>
      <c r="S91" s="555"/>
      <c r="T91" s="696">
        <v>1</v>
      </c>
      <c r="U91" s="696">
        <f t="shared" si="56"/>
        <v>0</v>
      </c>
      <c r="V91" s="701">
        <f t="shared" si="57"/>
        <v>0</v>
      </c>
      <c r="W91" s="711">
        <v>0.09</v>
      </c>
      <c r="X91" s="711">
        <v>0</v>
      </c>
      <c r="Y91" s="556"/>
      <c r="Z91" s="556"/>
      <c r="AA91" s="711"/>
      <c r="AB91" s="556"/>
      <c r="AC91" s="711"/>
      <c r="AD91" s="556"/>
      <c r="AE91" s="556"/>
      <c r="AF91" s="556"/>
      <c r="AG91" s="556"/>
      <c r="AH91" s="556"/>
      <c r="AI91" s="556"/>
      <c r="AJ91" s="711"/>
      <c r="AK91" s="557"/>
      <c r="AL91" s="689"/>
      <c r="AM91" s="688"/>
      <c r="AN91" s="690"/>
      <c r="AO91" s="690"/>
      <c r="AP91" s="690"/>
    </row>
    <row r="92" spans="1:42" ht="48.9" x14ac:dyDescent="0.25">
      <c r="A92" s="554" t="s">
        <v>1687</v>
      </c>
      <c r="B92" s="696" t="s">
        <v>1806</v>
      </c>
      <c r="C92" s="702">
        <v>0</v>
      </c>
      <c r="D92" s="696">
        <v>2</v>
      </c>
      <c r="E92" s="696"/>
      <c r="F92" s="696">
        <v>2</v>
      </c>
      <c r="G92" s="696"/>
      <c r="H92" s="702" t="e">
        <f t="shared" si="54"/>
        <v>#DIV/0!</v>
      </c>
      <c r="I92" s="701">
        <f t="shared" si="55"/>
        <v>1</v>
      </c>
      <c r="J92" s="555"/>
      <c r="K92" s="555"/>
      <c r="L92" s="555"/>
      <c r="M92" s="555"/>
      <c r="N92" s="555"/>
      <c r="O92" s="555"/>
      <c r="P92" s="555"/>
      <c r="Q92" s="555"/>
      <c r="R92" s="555"/>
      <c r="S92" s="555"/>
      <c r="T92" s="696">
        <v>6</v>
      </c>
      <c r="U92" s="696">
        <f t="shared" si="56"/>
        <v>2</v>
      </c>
      <c r="V92" s="701">
        <f t="shared" si="57"/>
        <v>0.33333333333333331</v>
      </c>
      <c r="W92" s="711">
        <v>0.09</v>
      </c>
      <c r="X92" s="711">
        <v>0.25</v>
      </c>
      <c r="Y92" s="556"/>
      <c r="Z92" s="556"/>
      <c r="AA92" s="711"/>
      <c r="AB92" s="556"/>
      <c r="AC92" s="711"/>
      <c r="AD92" s="556"/>
      <c r="AE92" s="556"/>
      <c r="AF92" s="556"/>
      <c r="AG92" s="556"/>
      <c r="AH92" s="556"/>
      <c r="AI92" s="556"/>
      <c r="AJ92" s="711"/>
      <c r="AK92" s="557"/>
      <c r="AL92" s="689"/>
      <c r="AM92" s="688"/>
      <c r="AN92" s="690"/>
      <c r="AO92" s="690"/>
      <c r="AP92" s="690"/>
    </row>
    <row r="93" spans="1:42" ht="36.700000000000003" x14ac:dyDescent="0.25">
      <c r="A93" s="554" t="s">
        <v>1688</v>
      </c>
      <c r="B93" s="696" t="s">
        <v>1805</v>
      </c>
      <c r="C93" s="702">
        <v>0</v>
      </c>
      <c r="D93" s="696"/>
      <c r="E93" s="696"/>
      <c r="F93" s="696"/>
      <c r="G93" s="696"/>
      <c r="H93" s="702" t="e">
        <f t="shared" si="54"/>
        <v>#DIV/0!</v>
      </c>
      <c r="I93" s="701" t="e">
        <f t="shared" si="55"/>
        <v>#DIV/0!</v>
      </c>
      <c r="J93" s="555"/>
      <c r="K93" s="555"/>
      <c r="L93" s="555"/>
      <c r="M93" s="555"/>
      <c r="N93" s="555"/>
      <c r="O93" s="555"/>
      <c r="P93" s="555"/>
      <c r="Q93" s="555"/>
      <c r="R93" s="555"/>
      <c r="S93" s="555"/>
      <c r="T93" s="696">
        <v>1</v>
      </c>
      <c r="U93" s="696">
        <f t="shared" si="56"/>
        <v>0</v>
      </c>
      <c r="V93" s="701">
        <f t="shared" si="57"/>
        <v>0</v>
      </c>
      <c r="W93" s="711">
        <v>0.09</v>
      </c>
      <c r="X93" s="711">
        <v>0</v>
      </c>
      <c r="Y93" s="556"/>
      <c r="Z93" s="556"/>
      <c r="AA93" s="711"/>
      <c r="AB93" s="556"/>
      <c r="AC93" s="711"/>
      <c r="AD93" s="556"/>
      <c r="AE93" s="556"/>
      <c r="AF93" s="556"/>
      <c r="AG93" s="556"/>
      <c r="AH93" s="556"/>
      <c r="AI93" s="556"/>
      <c r="AJ93" s="711"/>
      <c r="AK93" s="557"/>
      <c r="AL93" s="689"/>
      <c r="AM93" s="688"/>
      <c r="AN93" s="690"/>
      <c r="AO93" s="690"/>
      <c r="AP93" s="690"/>
    </row>
    <row r="94" spans="1:42" ht="25.15" thickBot="1" x14ac:dyDescent="0.3">
      <c r="A94" s="695" t="s">
        <v>1689</v>
      </c>
      <c r="B94" s="697" t="s">
        <v>1804</v>
      </c>
      <c r="C94" s="705">
        <v>0</v>
      </c>
      <c r="D94" s="696">
        <v>1</v>
      </c>
      <c r="E94" s="697"/>
      <c r="F94" s="696">
        <v>1</v>
      </c>
      <c r="G94" s="697"/>
      <c r="H94" s="705" t="e">
        <f t="shared" si="54"/>
        <v>#DIV/0!</v>
      </c>
      <c r="I94" s="701">
        <f t="shared" si="55"/>
        <v>1</v>
      </c>
      <c r="J94" s="565"/>
      <c r="K94" s="565"/>
      <c r="L94" s="565"/>
      <c r="M94" s="565"/>
      <c r="N94" s="565"/>
      <c r="O94" s="565"/>
      <c r="P94" s="565"/>
      <c r="Q94" s="565"/>
      <c r="R94" s="565"/>
      <c r="S94" s="565"/>
      <c r="T94" s="697">
        <v>1</v>
      </c>
      <c r="U94" s="697">
        <f t="shared" si="56"/>
        <v>1</v>
      </c>
      <c r="V94" s="704">
        <f t="shared" si="57"/>
        <v>1</v>
      </c>
      <c r="W94" s="707">
        <v>0.09</v>
      </c>
      <c r="X94" s="707">
        <v>0.25</v>
      </c>
      <c r="Y94" s="566"/>
      <c r="Z94" s="566"/>
      <c r="AA94" s="707"/>
      <c r="AB94" s="566"/>
      <c r="AC94" s="707"/>
      <c r="AD94" s="566"/>
      <c r="AE94" s="566"/>
      <c r="AF94" s="566"/>
      <c r="AG94" s="566"/>
      <c r="AH94" s="566"/>
      <c r="AI94" s="566"/>
      <c r="AJ94" s="707"/>
      <c r="AK94" s="567"/>
      <c r="AL94" s="691"/>
      <c r="AM94" s="692"/>
      <c r="AN94" s="693"/>
      <c r="AO94" s="693"/>
      <c r="AP94" s="693"/>
    </row>
    <row r="95" spans="1:42" ht="48.9" x14ac:dyDescent="0.25">
      <c r="A95" s="883" t="s">
        <v>1690</v>
      </c>
      <c r="B95" s="865"/>
      <c r="C95" s="866"/>
      <c r="D95" s="866"/>
      <c r="E95" s="866"/>
      <c r="F95" s="866"/>
      <c r="G95" s="866"/>
      <c r="H95" s="866">
        <f>(+H96)</f>
        <v>0.88</v>
      </c>
      <c r="I95" s="866">
        <f>(+I96)</f>
        <v>0.93070000000000008</v>
      </c>
      <c r="J95" s="867"/>
      <c r="K95" s="867"/>
      <c r="L95" s="867"/>
      <c r="M95" s="867"/>
      <c r="N95" s="867"/>
      <c r="O95" s="867"/>
      <c r="P95" s="867"/>
      <c r="Q95" s="867"/>
      <c r="R95" s="867"/>
      <c r="S95" s="867"/>
      <c r="T95" s="866">
        <v>1</v>
      </c>
      <c r="U95" s="866"/>
      <c r="V95" s="866">
        <f>+(V96*W96)</f>
        <v>0.27187500000000003</v>
      </c>
      <c r="W95" s="906">
        <v>0.14000000000000001</v>
      </c>
      <c r="X95" s="906">
        <v>0.14000000000000001</v>
      </c>
      <c r="Y95" s="868">
        <f>SUM(Y96:Y100)</f>
        <v>25000000</v>
      </c>
      <c r="Z95" s="868">
        <f>SUM(Z96:Z100)</f>
        <v>25000000</v>
      </c>
      <c r="AA95" s="869">
        <f>Z95/Y95</f>
        <v>1</v>
      </c>
      <c r="AB95" s="868">
        <f>SUM(AB96:AB100)</f>
        <v>18500000</v>
      </c>
      <c r="AC95" s="869">
        <f>AB95/Z95</f>
        <v>0.74</v>
      </c>
      <c r="AD95" s="868">
        <f>SUM(AD96:AD100)</f>
        <v>6500000</v>
      </c>
      <c r="AE95" s="868">
        <f>SUM(AE96:AE100)</f>
        <v>79824201</v>
      </c>
      <c r="AF95" s="868">
        <f>SUM(AF96:AF100)</f>
        <v>79824201</v>
      </c>
      <c r="AG95" s="870">
        <f>+AF95/AE95</f>
        <v>1</v>
      </c>
      <c r="AH95" s="868">
        <f>SUM(AH96:AH100)</f>
        <v>485000000</v>
      </c>
      <c r="AI95" s="868">
        <f>SUM(AI96:AI100)</f>
        <v>124780251</v>
      </c>
      <c r="AJ95" s="915">
        <f>AI95/AH95</f>
        <v>0.25727886804123712</v>
      </c>
      <c r="AK95" s="871"/>
      <c r="AL95" s="872" t="s">
        <v>1600</v>
      </c>
      <c r="AM95" s="871"/>
      <c r="AN95" s="873"/>
      <c r="AO95" s="873"/>
      <c r="AP95" s="873"/>
    </row>
    <row r="96" spans="1:42" ht="48.9" x14ac:dyDescent="0.25">
      <c r="A96" s="882" t="s">
        <v>1691</v>
      </c>
      <c r="B96" s="881" t="s">
        <v>1841</v>
      </c>
      <c r="C96" s="875"/>
      <c r="D96" s="875"/>
      <c r="E96" s="875"/>
      <c r="F96" s="875"/>
      <c r="G96" s="875"/>
      <c r="H96" s="876">
        <f>+(H98*50%)+(H99*50%)</f>
        <v>0.88</v>
      </c>
      <c r="I96" s="876">
        <f>+(I98*X98)+(I99*X99)+(I100*X100)</f>
        <v>0.93070000000000008</v>
      </c>
      <c r="J96" s="900"/>
      <c r="K96" s="900"/>
      <c r="L96" s="900"/>
      <c r="M96" s="900"/>
      <c r="N96" s="900"/>
      <c r="O96" s="900"/>
      <c r="P96" s="900"/>
      <c r="Q96" s="900"/>
      <c r="R96" s="900"/>
      <c r="S96" s="900"/>
      <c r="T96" s="875">
        <v>1</v>
      </c>
      <c r="U96" s="875"/>
      <c r="V96" s="909">
        <f>+SUMPRODUCT(V97:V100,W97:W100)</f>
        <v>0.27187500000000003</v>
      </c>
      <c r="W96" s="909">
        <v>1</v>
      </c>
      <c r="X96" s="909">
        <v>1</v>
      </c>
      <c r="Y96" s="901">
        <v>25000000</v>
      </c>
      <c r="Z96" s="900">
        <v>25000000</v>
      </c>
      <c r="AA96" s="875">
        <f>Z96/Y96</f>
        <v>1</v>
      </c>
      <c r="AB96" s="900">
        <v>18500000</v>
      </c>
      <c r="AC96" s="875">
        <f>AB96/Z96</f>
        <v>0.74</v>
      </c>
      <c r="AD96" s="902">
        <f>+Z96-AB96</f>
        <v>6500000</v>
      </c>
      <c r="AE96" s="902">
        <v>79824201</v>
      </c>
      <c r="AF96" s="902">
        <v>79824201</v>
      </c>
      <c r="AG96" s="903">
        <f>+AF96/AE96</f>
        <v>1</v>
      </c>
      <c r="AH96" s="900">
        <v>485000000</v>
      </c>
      <c r="AI96" s="901">
        <v>124780251</v>
      </c>
      <c r="AJ96" s="876">
        <f>AI96/AH96</f>
        <v>0.25727886804123712</v>
      </c>
      <c r="AK96" s="877"/>
      <c r="AL96" s="878" t="s">
        <v>1600</v>
      </c>
      <c r="AM96" s="879"/>
      <c r="AN96" s="880"/>
      <c r="AO96" s="880"/>
      <c r="AP96" s="880"/>
    </row>
    <row r="97" spans="1:42" ht="36.700000000000003" x14ac:dyDescent="0.25">
      <c r="A97" s="554" t="s">
        <v>1692</v>
      </c>
      <c r="B97" s="696" t="s">
        <v>1809</v>
      </c>
      <c r="C97" s="702">
        <v>0</v>
      </c>
      <c r="D97" s="702">
        <v>0</v>
      </c>
      <c r="E97" s="696"/>
      <c r="F97" s="696"/>
      <c r="G97" s="696"/>
      <c r="H97" s="711" t="e">
        <f t="shared" ref="H97:H100" si="58">IF((E97+G97)/C97&gt;=100%,100%,(E97+G97)/C97)</f>
        <v>#DIV/0!</v>
      </c>
      <c r="I97" s="711" t="e">
        <f t="shared" ref="I97:I100" si="59">IF(F97/D97&gt;=100%,100%,F97/D97)</f>
        <v>#DIV/0!</v>
      </c>
      <c r="J97" s="555"/>
      <c r="K97" s="555"/>
      <c r="L97" s="555"/>
      <c r="M97" s="555"/>
      <c r="N97" s="555"/>
      <c r="O97" s="555"/>
      <c r="P97" s="555"/>
      <c r="Q97" s="555"/>
      <c r="R97" s="555"/>
      <c r="S97" s="555"/>
      <c r="T97" s="696">
        <v>2</v>
      </c>
      <c r="U97" s="708">
        <f t="shared" ref="U97:U100" si="60">SUM(E97:G97)</f>
        <v>0</v>
      </c>
      <c r="V97" s="715">
        <f t="shared" ref="V97:V100" si="61">IF(U97/T97&gt;=100%,100%,U97/T97)</f>
        <v>0</v>
      </c>
      <c r="W97" s="711">
        <v>0.25</v>
      </c>
      <c r="X97" s="711">
        <v>0</v>
      </c>
      <c r="Y97" s="556"/>
      <c r="Z97" s="555"/>
      <c r="AA97" s="701"/>
      <c r="AB97" s="555"/>
      <c r="AC97" s="701"/>
      <c r="AD97" s="555"/>
      <c r="AE97" s="555"/>
      <c r="AF97" s="555"/>
      <c r="AG97" s="555"/>
      <c r="AH97" s="555"/>
      <c r="AI97" s="556"/>
      <c r="AJ97" s="711"/>
      <c r="AK97" s="685"/>
      <c r="AL97" s="689"/>
      <c r="AM97" s="688"/>
      <c r="AN97" s="690"/>
      <c r="AO97" s="690"/>
      <c r="AP97" s="690"/>
    </row>
    <row r="98" spans="1:42" ht="61.15" x14ac:dyDescent="0.25">
      <c r="A98" s="554" t="s">
        <v>1693</v>
      </c>
      <c r="B98" s="696" t="s">
        <v>1811</v>
      </c>
      <c r="C98" s="701">
        <v>0.1</v>
      </c>
      <c r="D98" s="701">
        <v>0.3</v>
      </c>
      <c r="E98" s="701">
        <v>0.1</v>
      </c>
      <c r="F98" s="701">
        <v>0.3</v>
      </c>
      <c r="G98" s="701"/>
      <c r="H98" s="711">
        <f t="shared" si="58"/>
        <v>1</v>
      </c>
      <c r="I98" s="711">
        <f t="shared" si="59"/>
        <v>1</v>
      </c>
      <c r="J98" s="555"/>
      <c r="K98" s="555"/>
      <c r="L98" s="555"/>
      <c r="M98" s="555"/>
      <c r="N98" s="555"/>
      <c r="O98" s="555"/>
      <c r="P98" s="555"/>
      <c r="Q98" s="555"/>
      <c r="R98" s="555"/>
      <c r="S98" s="555"/>
      <c r="T98" s="701">
        <v>1</v>
      </c>
      <c r="U98" s="711">
        <f t="shared" si="60"/>
        <v>0.4</v>
      </c>
      <c r="V98" s="715">
        <f t="shared" si="61"/>
        <v>0.4</v>
      </c>
      <c r="W98" s="711">
        <v>0.25</v>
      </c>
      <c r="X98" s="711">
        <v>0.34</v>
      </c>
      <c r="Y98" s="556"/>
      <c r="Z98" s="555"/>
      <c r="AA98" s="701"/>
      <c r="AB98" s="555"/>
      <c r="AC98" s="701"/>
      <c r="AD98" s="555"/>
      <c r="AE98" s="555"/>
      <c r="AF98" s="555"/>
      <c r="AG98" s="555"/>
      <c r="AH98" s="555"/>
      <c r="AI98" s="556"/>
      <c r="AJ98" s="711"/>
      <c r="AK98" s="685"/>
      <c r="AL98" s="689"/>
      <c r="AM98" s="688"/>
      <c r="AN98" s="690"/>
      <c r="AO98" s="690"/>
      <c r="AP98" s="690"/>
    </row>
    <row r="99" spans="1:42" ht="61.15" x14ac:dyDescent="0.25">
      <c r="A99" s="554" t="s">
        <v>1694</v>
      </c>
      <c r="B99" s="696" t="s">
        <v>1812</v>
      </c>
      <c r="C99" s="701">
        <v>1</v>
      </c>
      <c r="D99" s="701">
        <v>1</v>
      </c>
      <c r="E99" s="701">
        <v>0.76</v>
      </c>
      <c r="F99" s="701">
        <v>0.79</v>
      </c>
      <c r="G99" s="701"/>
      <c r="H99" s="711">
        <f t="shared" si="58"/>
        <v>0.76</v>
      </c>
      <c r="I99" s="711">
        <f t="shared" si="59"/>
        <v>0.79</v>
      </c>
      <c r="J99" s="555"/>
      <c r="K99" s="555"/>
      <c r="L99" s="555"/>
      <c r="M99" s="555"/>
      <c r="N99" s="555"/>
      <c r="O99" s="555"/>
      <c r="P99" s="555"/>
      <c r="Q99" s="555"/>
      <c r="R99" s="555"/>
      <c r="S99" s="555"/>
      <c r="T99" s="701">
        <v>1</v>
      </c>
      <c r="U99" s="711">
        <f>SUM(E99:G99)/4</f>
        <v>0.38750000000000001</v>
      </c>
      <c r="V99" s="715">
        <f t="shared" si="61"/>
        <v>0.38750000000000001</v>
      </c>
      <c r="W99" s="711">
        <v>0.25</v>
      </c>
      <c r="X99" s="711">
        <v>0.33</v>
      </c>
      <c r="Y99" s="556"/>
      <c r="Z99" s="555"/>
      <c r="AA99" s="701"/>
      <c r="AB99" s="555"/>
      <c r="AC99" s="701"/>
      <c r="AD99" s="555"/>
      <c r="AE99" s="555"/>
      <c r="AF99" s="555"/>
      <c r="AG99" s="555"/>
      <c r="AH99" s="555"/>
      <c r="AI99" s="556"/>
      <c r="AJ99" s="711"/>
      <c r="AK99" s="685"/>
      <c r="AL99" s="689"/>
      <c r="AM99" s="688" t="s">
        <v>1074</v>
      </c>
      <c r="AN99" s="690"/>
      <c r="AO99" s="690"/>
      <c r="AP99" s="690"/>
    </row>
    <row r="100" spans="1:42" ht="74.05" thickBot="1" x14ac:dyDescent="0.3">
      <c r="A100" s="695" t="s">
        <v>1695</v>
      </c>
      <c r="B100" s="697" t="s">
        <v>1810</v>
      </c>
      <c r="C100" s="705">
        <v>0</v>
      </c>
      <c r="D100" s="701">
        <v>0.3</v>
      </c>
      <c r="E100" s="697"/>
      <c r="F100" s="701">
        <v>0.3</v>
      </c>
      <c r="G100" s="697"/>
      <c r="H100" s="704" t="e">
        <f t="shared" si="58"/>
        <v>#DIV/0!</v>
      </c>
      <c r="I100" s="711">
        <f t="shared" si="59"/>
        <v>1</v>
      </c>
      <c r="J100" s="565"/>
      <c r="K100" s="565"/>
      <c r="L100" s="565"/>
      <c r="M100" s="565"/>
      <c r="N100" s="565"/>
      <c r="O100" s="565"/>
      <c r="P100" s="565"/>
      <c r="Q100" s="565"/>
      <c r="R100" s="565"/>
      <c r="S100" s="565"/>
      <c r="T100" s="704">
        <v>1</v>
      </c>
      <c r="U100" s="711">
        <f t="shared" si="60"/>
        <v>0.3</v>
      </c>
      <c r="V100" s="704">
        <f t="shared" si="61"/>
        <v>0.3</v>
      </c>
      <c r="W100" s="707">
        <v>0.25</v>
      </c>
      <c r="X100" s="707">
        <v>0.33</v>
      </c>
      <c r="Y100" s="566"/>
      <c r="Z100" s="566"/>
      <c r="AA100" s="707"/>
      <c r="AB100" s="566"/>
      <c r="AC100" s="707"/>
      <c r="AD100" s="566"/>
      <c r="AE100" s="566"/>
      <c r="AF100" s="566"/>
      <c r="AG100" s="566"/>
      <c r="AH100" s="566"/>
      <c r="AI100" s="566"/>
      <c r="AJ100" s="707"/>
      <c r="AK100" s="567"/>
      <c r="AL100" s="691"/>
      <c r="AM100" s="692"/>
      <c r="AN100" s="693"/>
      <c r="AO100" s="693"/>
      <c r="AP100" s="693"/>
    </row>
    <row r="101" spans="1:42" ht="48.9" x14ac:dyDescent="0.25">
      <c r="A101" s="883" t="s">
        <v>1696</v>
      </c>
      <c r="B101" s="865"/>
      <c r="C101" s="866"/>
      <c r="D101" s="866"/>
      <c r="E101" s="866"/>
      <c r="F101" s="866"/>
      <c r="G101" s="866"/>
      <c r="H101" s="866">
        <f>+(H102*W102)+(H106*W106)+(H112*W112)+(H116*W116)</f>
        <v>1</v>
      </c>
      <c r="I101" s="866">
        <f>+(I102*X102)+(I106*X106)+(I112*X112)+(I116*X116)</f>
        <v>1</v>
      </c>
      <c r="J101" s="867"/>
      <c r="K101" s="867"/>
      <c r="L101" s="867"/>
      <c r="M101" s="867"/>
      <c r="N101" s="867"/>
      <c r="O101" s="867"/>
      <c r="P101" s="867"/>
      <c r="Q101" s="867"/>
      <c r="R101" s="867"/>
      <c r="S101" s="867"/>
      <c r="T101" s="866">
        <v>1</v>
      </c>
      <c r="U101" s="866"/>
      <c r="V101" s="866">
        <f>+(V102*W102)+(V106*W106)+(V112*W112)+(V116*W116)</f>
        <v>0.61</v>
      </c>
      <c r="W101" s="906">
        <v>0.14000000000000001</v>
      </c>
      <c r="X101" s="906">
        <v>0.14000000000000001</v>
      </c>
      <c r="Y101" s="868">
        <f>SUM(Y102:Y118)</f>
        <v>9297402883</v>
      </c>
      <c r="Z101" s="868">
        <f>SUM(Z102:Z118)</f>
        <v>7358064679</v>
      </c>
      <c r="AA101" s="869">
        <f>Z101/Y101</f>
        <v>0.79141075971376729</v>
      </c>
      <c r="AB101" s="868">
        <f>SUM(AB102:AB118)</f>
        <v>3613387722</v>
      </c>
      <c r="AC101" s="869">
        <f>AB101/Z101</f>
        <v>0.49107854845481985</v>
      </c>
      <c r="AD101" s="868">
        <f>SUM(AD102:AD118)</f>
        <v>3744676957</v>
      </c>
      <c r="AE101" s="868">
        <f>SUM(AE102:AE118)</f>
        <v>564635276</v>
      </c>
      <c r="AF101" s="868">
        <f>SUM(AF102:AF118)</f>
        <v>564635276</v>
      </c>
      <c r="AG101" s="870">
        <f>+AF101/AE101</f>
        <v>1</v>
      </c>
      <c r="AH101" s="868">
        <f>SUM(AH102:AH118)</f>
        <v>66554754548.016304</v>
      </c>
      <c r="AI101" s="868">
        <f>SUM(AI102:AI118)</f>
        <v>8691410337</v>
      </c>
      <c r="AJ101" s="915">
        <f>AI101/AH101</f>
        <v>0.13059037473768359</v>
      </c>
      <c r="AK101" s="871"/>
      <c r="AL101" s="872" t="s">
        <v>1601</v>
      </c>
      <c r="AM101" s="871"/>
      <c r="AN101" s="873" t="s">
        <v>1882</v>
      </c>
      <c r="AO101" s="873" t="s">
        <v>1882</v>
      </c>
      <c r="AP101" s="873" t="s">
        <v>1882</v>
      </c>
    </row>
    <row r="102" spans="1:42" ht="48.9" x14ac:dyDescent="0.25">
      <c r="A102" s="882" t="s">
        <v>1699</v>
      </c>
      <c r="B102" s="881" t="s">
        <v>1841</v>
      </c>
      <c r="C102" s="875"/>
      <c r="D102" s="875"/>
      <c r="E102" s="875"/>
      <c r="F102" s="875"/>
      <c r="G102" s="875"/>
      <c r="H102" s="876">
        <f>+(H103*50%)+(H105*50%)</f>
        <v>1</v>
      </c>
      <c r="I102" s="876">
        <f>I105</f>
        <v>1</v>
      </c>
      <c r="J102" s="900"/>
      <c r="K102" s="900"/>
      <c r="L102" s="900"/>
      <c r="M102" s="900"/>
      <c r="N102" s="900"/>
      <c r="O102" s="900"/>
      <c r="P102" s="900"/>
      <c r="Q102" s="900"/>
      <c r="R102" s="900"/>
      <c r="S102" s="900"/>
      <c r="T102" s="875">
        <v>1</v>
      </c>
      <c r="U102" s="875"/>
      <c r="V102" s="909">
        <f>+SUMPRODUCT(V103:V105,W103:W105)</f>
        <v>0.67</v>
      </c>
      <c r="W102" s="909">
        <v>0.25</v>
      </c>
      <c r="X102" s="909">
        <v>0.25</v>
      </c>
      <c r="Y102" s="901">
        <v>0</v>
      </c>
      <c r="Z102" s="900">
        <v>0</v>
      </c>
      <c r="AA102" s="875"/>
      <c r="AB102" s="900"/>
      <c r="AC102" s="875"/>
      <c r="AD102" s="902">
        <f>+Z102-AB102</f>
        <v>0</v>
      </c>
      <c r="AE102" s="902">
        <v>0</v>
      </c>
      <c r="AF102" s="902">
        <v>0</v>
      </c>
      <c r="AG102" s="903" t="e">
        <f>+AF102/AE102</f>
        <v>#DIV/0!</v>
      </c>
      <c r="AH102" s="900">
        <v>200000000</v>
      </c>
      <c r="AI102" s="901">
        <v>0</v>
      </c>
      <c r="AJ102" s="876">
        <f>AI102/AH102</f>
        <v>0</v>
      </c>
      <c r="AK102" s="877"/>
      <c r="AL102" s="878" t="s">
        <v>1601</v>
      </c>
      <c r="AM102" s="879"/>
      <c r="AN102" s="880"/>
      <c r="AO102" s="880"/>
      <c r="AP102" s="880"/>
    </row>
    <row r="103" spans="1:42" ht="61.15" x14ac:dyDescent="0.25">
      <c r="A103" s="554" t="s">
        <v>2859</v>
      </c>
      <c r="B103" s="696" t="s">
        <v>1813</v>
      </c>
      <c r="C103" s="696">
        <v>1</v>
      </c>
      <c r="D103" s="696"/>
      <c r="E103" s="696">
        <v>1</v>
      </c>
      <c r="F103" s="696"/>
      <c r="G103" s="696"/>
      <c r="H103" s="701">
        <f t="shared" ref="H103:H105" si="62">IF((E103+G103)/C103&gt;=100%,100%,(E103+G103)/C103)</f>
        <v>1</v>
      </c>
      <c r="I103" s="701" t="e">
        <f t="shared" ref="I103:I105" si="63">IF(F103/D103&gt;=100%,100%,F103/D103)</f>
        <v>#DIV/0!</v>
      </c>
      <c r="J103" s="555"/>
      <c r="K103" s="555"/>
      <c r="L103" s="555"/>
      <c r="M103" s="555"/>
      <c r="N103" s="555"/>
      <c r="O103" s="555"/>
      <c r="P103" s="555"/>
      <c r="Q103" s="555"/>
      <c r="R103" s="555"/>
      <c r="S103" s="555"/>
      <c r="T103" s="696">
        <v>1</v>
      </c>
      <c r="U103" s="696">
        <f t="shared" ref="U103:U105" si="64">SUM(E103:G103)</f>
        <v>1</v>
      </c>
      <c r="V103" s="701">
        <f t="shared" ref="V103:V105" si="65">IF(U103/T103&gt;=100%,100%,U103/T103)</f>
        <v>1</v>
      </c>
      <c r="W103" s="711">
        <v>0.33</v>
      </c>
      <c r="X103" s="711">
        <v>0</v>
      </c>
      <c r="Y103" s="556"/>
      <c r="Z103" s="556"/>
      <c r="AA103" s="711"/>
      <c r="AB103" s="556"/>
      <c r="AC103" s="711"/>
      <c r="AD103" s="556"/>
      <c r="AE103" s="556"/>
      <c r="AF103" s="556"/>
      <c r="AG103" s="556"/>
      <c r="AH103" s="556"/>
      <c r="AI103" s="556"/>
      <c r="AJ103" s="711"/>
      <c r="AK103" s="557"/>
      <c r="AL103" s="689"/>
      <c r="AM103" s="688"/>
      <c r="AN103" s="690"/>
      <c r="AO103" s="690"/>
      <c r="AP103" s="690"/>
    </row>
    <row r="104" spans="1:42" ht="61.15" x14ac:dyDescent="0.25">
      <c r="A104" s="554" t="s">
        <v>2860</v>
      </c>
      <c r="B104" s="696" t="s">
        <v>1814</v>
      </c>
      <c r="C104" s="702">
        <v>0</v>
      </c>
      <c r="D104" s="701"/>
      <c r="E104" s="696"/>
      <c r="F104" s="701"/>
      <c r="G104" s="696"/>
      <c r="H104" s="701" t="e">
        <f t="shared" si="62"/>
        <v>#DIV/0!</v>
      </c>
      <c r="I104" s="711" t="e">
        <f t="shared" si="63"/>
        <v>#DIV/0!</v>
      </c>
      <c r="J104" s="555"/>
      <c r="K104" s="555"/>
      <c r="L104" s="555"/>
      <c r="M104" s="555"/>
      <c r="N104" s="555"/>
      <c r="O104" s="555"/>
      <c r="P104" s="555"/>
      <c r="Q104" s="555"/>
      <c r="R104" s="555"/>
      <c r="S104" s="555"/>
      <c r="T104" s="701">
        <v>1</v>
      </c>
      <c r="U104" s="701">
        <f t="shared" si="64"/>
        <v>0</v>
      </c>
      <c r="V104" s="701">
        <f t="shared" si="65"/>
        <v>0</v>
      </c>
      <c r="W104" s="711">
        <v>0.33</v>
      </c>
      <c r="X104" s="711">
        <v>0</v>
      </c>
      <c r="Y104" s="556"/>
      <c r="Z104" s="556"/>
      <c r="AA104" s="711"/>
      <c r="AB104" s="556"/>
      <c r="AC104" s="711"/>
      <c r="AD104" s="556"/>
      <c r="AE104" s="556"/>
      <c r="AF104" s="556"/>
      <c r="AG104" s="556"/>
      <c r="AH104" s="556"/>
      <c r="AI104" s="556"/>
      <c r="AJ104" s="711"/>
      <c r="AK104" s="557"/>
      <c r="AL104" s="689"/>
      <c r="AM104" s="688"/>
      <c r="AN104" s="690"/>
      <c r="AO104" s="690"/>
      <c r="AP104" s="690"/>
    </row>
    <row r="105" spans="1:42" ht="207.85" x14ac:dyDescent="0.25">
      <c r="A105" s="554" t="s">
        <v>1697</v>
      </c>
      <c r="B105" s="696" t="s">
        <v>1755</v>
      </c>
      <c r="C105" s="696">
        <v>10</v>
      </c>
      <c r="D105" s="696">
        <v>10</v>
      </c>
      <c r="E105" s="696">
        <v>19</v>
      </c>
      <c r="F105" s="696">
        <v>11</v>
      </c>
      <c r="G105" s="696"/>
      <c r="H105" s="701">
        <f t="shared" si="62"/>
        <v>1</v>
      </c>
      <c r="I105" s="711">
        <f t="shared" si="63"/>
        <v>1</v>
      </c>
      <c r="J105" s="555"/>
      <c r="K105" s="555"/>
      <c r="L105" s="555"/>
      <c r="M105" s="555"/>
      <c r="N105" s="555"/>
      <c r="O105" s="555"/>
      <c r="P105" s="555"/>
      <c r="Q105" s="555"/>
      <c r="R105" s="555"/>
      <c r="S105" s="555"/>
      <c r="T105" s="696">
        <v>30</v>
      </c>
      <c r="U105" s="696">
        <f t="shared" si="64"/>
        <v>30</v>
      </c>
      <c r="V105" s="701">
        <f t="shared" si="65"/>
        <v>1</v>
      </c>
      <c r="W105" s="711">
        <v>0.34</v>
      </c>
      <c r="X105" s="711">
        <v>1</v>
      </c>
      <c r="Y105" s="556"/>
      <c r="Z105" s="556"/>
      <c r="AA105" s="711"/>
      <c r="AB105" s="556"/>
      <c r="AC105" s="711"/>
      <c r="AD105" s="556"/>
      <c r="AE105" s="556"/>
      <c r="AF105" s="556"/>
      <c r="AG105" s="556"/>
      <c r="AH105" s="556"/>
      <c r="AI105" s="556"/>
      <c r="AJ105" s="711"/>
      <c r="AK105" s="557"/>
      <c r="AL105" s="689"/>
      <c r="AM105" s="688" t="s">
        <v>972</v>
      </c>
      <c r="AN105" s="690"/>
      <c r="AO105" s="690"/>
      <c r="AP105" s="690"/>
    </row>
    <row r="106" spans="1:42" ht="48.9" x14ac:dyDescent="0.25">
      <c r="A106" s="882" t="s">
        <v>1698</v>
      </c>
      <c r="B106" s="881" t="s">
        <v>1841</v>
      </c>
      <c r="C106" s="875"/>
      <c r="D106" s="875"/>
      <c r="E106" s="875"/>
      <c r="F106" s="875"/>
      <c r="G106" s="875"/>
      <c r="H106" s="876">
        <f>(+H111)</f>
        <v>1</v>
      </c>
      <c r="I106" s="876">
        <f>+(I108*X109)+(I110*X110)</f>
        <v>1</v>
      </c>
      <c r="J106" s="900"/>
      <c r="K106" s="900"/>
      <c r="L106" s="900"/>
      <c r="M106" s="900"/>
      <c r="N106" s="900"/>
      <c r="O106" s="900"/>
      <c r="P106" s="900"/>
      <c r="Q106" s="900"/>
      <c r="R106" s="900"/>
      <c r="S106" s="900"/>
      <c r="T106" s="875">
        <v>1</v>
      </c>
      <c r="U106" s="875"/>
      <c r="V106" s="876">
        <f>+SUMPRODUCT(V107:V111,W107:W111)</f>
        <v>0.28000000000000003</v>
      </c>
      <c r="W106" s="876">
        <v>0.25</v>
      </c>
      <c r="X106" s="876">
        <v>0.25</v>
      </c>
      <c r="Y106" s="901">
        <v>510000000</v>
      </c>
      <c r="Z106" s="900">
        <v>504999543</v>
      </c>
      <c r="AA106" s="875">
        <f>Z106/Y106</f>
        <v>0.99019518235294113</v>
      </c>
      <c r="AB106" s="900">
        <v>355011093</v>
      </c>
      <c r="AC106" s="875">
        <f>AB106/Z106</f>
        <v>0.70299289954010913</v>
      </c>
      <c r="AD106" s="902">
        <f>+Z106-AB106</f>
        <v>149988450</v>
      </c>
      <c r="AE106" s="902">
        <v>0</v>
      </c>
      <c r="AF106" s="902">
        <v>0</v>
      </c>
      <c r="AG106" s="903" t="e">
        <f>+AF106/AE106</f>
        <v>#DIV/0!</v>
      </c>
      <c r="AH106" s="900">
        <v>5990962836</v>
      </c>
      <c r="AI106" s="901">
        <v>504999543</v>
      </c>
      <c r="AJ106" s="876">
        <f>AI106/AH106</f>
        <v>8.4293552943682459E-2</v>
      </c>
      <c r="AK106" s="877"/>
      <c r="AL106" s="878" t="s">
        <v>1601</v>
      </c>
      <c r="AM106" s="879"/>
      <c r="AN106" s="880"/>
      <c r="AO106" s="880"/>
      <c r="AP106" s="880"/>
    </row>
    <row r="107" spans="1:42" ht="36.700000000000003" x14ac:dyDescent="0.25">
      <c r="A107" s="554" t="s">
        <v>1700</v>
      </c>
      <c r="B107" s="696" t="s">
        <v>1817</v>
      </c>
      <c r="C107" s="702">
        <v>0</v>
      </c>
      <c r="D107" s="698"/>
      <c r="E107" s="696"/>
      <c r="F107" s="698"/>
      <c r="G107" s="696"/>
      <c r="H107" s="701" t="e">
        <f t="shared" ref="H107:H111" si="66">IF((E107+G107)/C107&gt;=100%,100%,(E107+G107)/C107)</f>
        <v>#DIV/0!</v>
      </c>
      <c r="I107" s="701" t="e">
        <f t="shared" ref="I107:I111" si="67">IF(F107/D107&gt;=100%,100%,F107/D107)</f>
        <v>#DIV/0!</v>
      </c>
      <c r="J107" s="555"/>
      <c r="K107" s="555"/>
      <c r="L107" s="555"/>
      <c r="M107" s="555"/>
      <c r="N107" s="555"/>
      <c r="O107" s="555"/>
      <c r="P107" s="555"/>
      <c r="Q107" s="555"/>
      <c r="R107" s="555"/>
      <c r="S107" s="555"/>
      <c r="T107" s="696">
        <v>1</v>
      </c>
      <c r="U107" s="696">
        <f t="shared" ref="U107:U111" si="68">SUM(E107:G107)</f>
        <v>0</v>
      </c>
      <c r="V107" s="701">
        <f t="shared" ref="V107:V111" si="69">IF(U107/T107&gt;=100%,100%,U107/T107)</f>
        <v>0</v>
      </c>
      <c r="W107" s="711">
        <v>0.2</v>
      </c>
      <c r="X107" s="711">
        <v>0</v>
      </c>
      <c r="Y107" s="556"/>
      <c r="Z107" s="556"/>
      <c r="AA107" s="711"/>
      <c r="AB107" s="556"/>
      <c r="AC107" s="711"/>
      <c r="AD107" s="556"/>
      <c r="AE107" s="556"/>
      <c r="AF107" s="556"/>
      <c r="AG107" s="556"/>
      <c r="AH107" s="556"/>
      <c r="AI107" s="556"/>
      <c r="AJ107" s="711"/>
      <c r="AK107" s="557"/>
      <c r="AL107" s="689"/>
      <c r="AM107" s="688"/>
      <c r="AN107" s="690"/>
      <c r="AO107" s="690"/>
      <c r="AP107" s="690"/>
    </row>
    <row r="108" spans="1:42" ht="73.400000000000006" x14ac:dyDescent="0.25">
      <c r="A108" s="554" t="s">
        <v>1701</v>
      </c>
      <c r="B108" s="696" t="s">
        <v>1815</v>
      </c>
      <c r="C108" s="702">
        <v>0</v>
      </c>
      <c r="D108" s="701">
        <v>0.3</v>
      </c>
      <c r="E108" s="696"/>
      <c r="F108" s="701">
        <v>0.3</v>
      </c>
      <c r="G108" s="696"/>
      <c r="H108" s="701" t="e">
        <f t="shared" si="66"/>
        <v>#DIV/0!</v>
      </c>
      <c r="I108" s="701">
        <f t="shared" si="67"/>
        <v>1</v>
      </c>
      <c r="J108" s="555"/>
      <c r="K108" s="555"/>
      <c r="L108" s="555"/>
      <c r="M108" s="555"/>
      <c r="N108" s="555"/>
      <c r="O108" s="555"/>
      <c r="P108" s="555"/>
      <c r="Q108" s="555"/>
      <c r="R108" s="555"/>
      <c r="S108" s="555"/>
      <c r="T108" s="701">
        <v>1</v>
      </c>
      <c r="U108" s="701">
        <f t="shared" si="68"/>
        <v>0.3</v>
      </c>
      <c r="V108" s="701">
        <f t="shared" si="69"/>
        <v>0.3</v>
      </c>
      <c r="W108" s="711">
        <v>0.2</v>
      </c>
      <c r="X108" s="711">
        <v>0</v>
      </c>
      <c r="Y108" s="556"/>
      <c r="Z108" s="556"/>
      <c r="AA108" s="711"/>
      <c r="AB108" s="556"/>
      <c r="AC108" s="711"/>
      <c r="AD108" s="556"/>
      <c r="AE108" s="556"/>
      <c r="AF108" s="556"/>
      <c r="AG108" s="556"/>
      <c r="AH108" s="556"/>
      <c r="AI108" s="556"/>
      <c r="AJ108" s="711"/>
      <c r="AK108" s="557"/>
      <c r="AL108" s="689"/>
      <c r="AM108" s="688" t="s">
        <v>418</v>
      </c>
      <c r="AN108" s="690"/>
      <c r="AO108" s="690"/>
      <c r="AP108" s="690"/>
    </row>
    <row r="109" spans="1:42" ht="97.85" x14ac:dyDescent="0.25">
      <c r="A109" s="554" t="s">
        <v>1702</v>
      </c>
      <c r="B109" s="696" t="s">
        <v>1816</v>
      </c>
      <c r="C109" s="702">
        <v>0</v>
      </c>
      <c r="D109" s="698"/>
      <c r="E109" s="696"/>
      <c r="F109" s="698"/>
      <c r="G109" s="696"/>
      <c r="H109" s="701" t="e">
        <f t="shared" si="66"/>
        <v>#DIV/0!</v>
      </c>
      <c r="I109" s="701" t="e">
        <f t="shared" si="67"/>
        <v>#DIV/0!</v>
      </c>
      <c r="J109" s="555"/>
      <c r="K109" s="555"/>
      <c r="L109" s="555"/>
      <c r="M109" s="555"/>
      <c r="N109" s="555"/>
      <c r="O109" s="555"/>
      <c r="P109" s="555"/>
      <c r="Q109" s="555"/>
      <c r="R109" s="555"/>
      <c r="S109" s="555"/>
      <c r="T109" s="696">
        <v>2</v>
      </c>
      <c r="U109" s="696">
        <f t="shared" si="68"/>
        <v>0</v>
      </c>
      <c r="V109" s="701">
        <f t="shared" si="69"/>
        <v>0</v>
      </c>
      <c r="W109" s="711">
        <v>0.2</v>
      </c>
      <c r="X109" s="711">
        <v>0.5</v>
      </c>
      <c r="Y109" s="556"/>
      <c r="Z109" s="556"/>
      <c r="AA109" s="711"/>
      <c r="AB109" s="556"/>
      <c r="AC109" s="711"/>
      <c r="AD109" s="556"/>
      <c r="AE109" s="556"/>
      <c r="AF109" s="556"/>
      <c r="AG109" s="556"/>
      <c r="AH109" s="556"/>
      <c r="AI109" s="556"/>
      <c r="AJ109" s="711"/>
      <c r="AK109" s="557"/>
      <c r="AL109" s="689"/>
      <c r="AM109" s="688" t="s">
        <v>396</v>
      </c>
      <c r="AN109" s="690"/>
      <c r="AO109" s="690"/>
      <c r="AP109" s="690"/>
    </row>
    <row r="110" spans="1:42" ht="36.700000000000003" x14ac:dyDescent="0.25">
      <c r="A110" s="554" t="s">
        <v>1703</v>
      </c>
      <c r="B110" s="696" t="s">
        <v>1792</v>
      </c>
      <c r="C110" s="702">
        <v>0</v>
      </c>
      <c r="D110" s="698">
        <v>1</v>
      </c>
      <c r="E110" s="696"/>
      <c r="F110" s="698">
        <v>1</v>
      </c>
      <c r="G110" s="696"/>
      <c r="H110" s="701" t="e">
        <f t="shared" si="66"/>
        <v>#DIV/0!</v>
      </c>
      <c r="I110" s="701">
        <f t="shared" si="67"/>
        <v>1</v>
      </c>
      <c r="J110" s="555"/>
      <c r="K110" s="555"/>
      <c r="L110" s="555"/>
      <c r="M110" s="555"/>
      <c r="N110" s="555"/>
      <c r="O110" s="555"/>
      <c r="P110" s="555"/>
      <c r="Q110" s="555"/>
      <c r="R110" s="555"/>
      <c r="S110" s="555"/>
      <c r="T110" s="696">
        <v>1</v>
      </c>
      <c r="U110" s="696">
        <f t="shared" si="68"/>
        <v>1</v>
      </c>
      <c r="V110" s="701">
        <f t="shared" si="69"/>
        <v>1</v>
      </c>
      <c r="W110" s="711">
        <v>0.2</v>
      </c>
      <c r="X110" s="711">
        <v>0.5</v>
      </c>
      <c r="Y110" s="556"/>
      <c r="Z110" s="556"/>
      <c r="AA110" s="711"/>
      <c r="AB110" s="556"/>
      <c r="AC110" s="711"/>
      <c r="AD110" s="556"/>
      <c r="AE110" s="556"/>
      <c r="AF110" s="556"/>
      <c r="AG110" s="556"/>
      <c r="AH110" s="556"/>
      <c r="AI110" s="556"/>
      <c r="AJ110" s="711"/>
      <c r="AK110" s="557"/>
      <c r="AL110" s="689"/>
      <c r="AM110" s="688"/>
      <c r="AN110" s="690"/>
      <c r="AO110" s="690"/>
      <c r="AP110" s="690"/>
    </row>
    <row r="111" spans="1:42" ht="36.700000000000003" x14ac:dyDescent="0.25">
      <c r="A111" s="558" t="s">
        <v>1704</v>
      </c>
      <c r="B111" s="696" t="s">
        <v>1771</v>
      </c>
      <c r="C111" s="701">
        <v>0.1</v>
      </c>
      <c r="D111" s="701"/>
      <c r="E111" s="701">
        <v>0.1</v>
      </c>
      <c r="F111" s="701"/>
      <c r="G111" s="701"/>
      <c r="H111" s="701">
        <f t="shared" si="66"/>
        <v>1</v>
      </c>
      <c r="I111" s="701" t="e">
        <f t="shared" si="67"/>
        <v>#DIV/0!</v>
      </c>
      <c r="J111" s="555"/>
      <c r="K111" s="555"/>
      <c r="L111" s="555"/>
      <c r="M111" s="555"/>
      <c r="N111" s="555"/>
      <c r="O111" s="555"/>
      <c r="P111" s="555"/>
      <c r="Q111" s="555"/>
      <c r="R111" s="555"/>
      <c r="S111" s="555"/>
      <c r="T111" s="701">
        <v>1</v>
      </c>
      <c r="U111" s="701">
        <f t="shared" si="68"/>
        <v>0.1</v>
      </c>
      <c r="V111" s="701">
        <f t="shared" si="69"/>
        <v>0.1</v>
      </c>
      <c r="W111" s="711">
        <v>0.2</v>
      </c>
      <c r="X111" s="711">
        <v>0</v>
      </c>
      <c r="Y111" s="556"/>
      <c r="Z111" s="556"/>
      <c r="AA111" s="711"/>
      <c r="AB111" s="556"/>
      <c r="AC111" s="711"/>
      <c r="AD111" s="556"/>
      <c r="AE111" s="556"/>
      <c r="AF111" s="556"/>
      <c r="AG111" s="556"/>
      <c r="AH111" s="556"/>
      <c r="AI111" s="556"/>
      <c r="AJ111" s="711"/>
      <c r="AK111" s="557"/>
      <c r="AL111" s="689"/>
      <c r="AM111" s="688"/>
      <c r="AN111" s="690"/>
      <c r="AO111" s="690"/>
      <c r="AP111" s="690"/>
    </row>
    <row r="112" spans="1:42" ht="48.9" x14ac:dyDescent="0.25">
      <c r="A112" s="882" t="s">
        <v>1705</v>
      </c>
      <c r="B112" s="881" t="s">
        <v>1841</v>
      </c>
      <c r="C112" s="875"/>
      <c r="D112" s="875"/>
      <c r="E112" s="875"/>
      <c r="F112" s="875"/>
      <c r="G112" s="875"/>
      <c r="H112" s="876">
        <f>(H114*50%)+(H115*50%)</f>
        <v>1</v>
      </c>
      <c r="I112" s="876">
        <f>+SUMPRODUCT(I113:I115,X113:X115)</f>
        <v>1</v>
      </c>
      <c r="J112" s="900"/>
      <c r="K112" s="900"/>
      <c r="L112" s="900"/>
      <c r="M112" s="900"/>
      <c r="N112" s="900"/>
      <c r="O112" s="900"/>
      <c r="P112" s="900"/>
      <c r="Q112" s="900"/>
      <c r="R112" s="900"/>
      <c r="S112" s="900"/>
      <c r="T112" s="875">
        <v>1</v>
      </c>
      <c r="U112" s="875"/>
      <c r="V112" s="876">
        <f>+SUMPRODUCT(V113:V115,W113:W115)</f>
        <v>0.49</v>
      </c>
      <c r="W112" s="876">
        <v>0.25</v>
      </c>
      <c r="X112" s="876">
        <v>0.25</v>
      </c>
      <c r="Y112" s="901">
        <v>125000000</v>
      </c>
      <c r="Z112" s="900">
        <v>100000000</v>
      </c>
      <c r="AA112" s="875">
        <f>Z112/Y112</f>
        <v>0.8</v>
      </c>
      <c r="AB112" s="900">
        <v>100000000</v>
      </c>
      <c r="AC112" s="875">
        <f>AB112/Z112</f>
        <v>1</v>
      </c>
      <c r="AD112" s="902">
        <f>+Z112-AB112</f>
        <v>0</v>
      </c>
      <c r="AE112" s="902">
        <v>50000000</v>
      </c>
      <c r="AF112" s="902">
        <v>50000000</v>
      </c>
      <c r="AG112" s="903">
        <f>+AF112/AE112</f>
        <v>1</v>
      </c>
      <c r="AH112" s="900">
        <v>750282497</v>
      </c>
      <c r="AI112" s="901">
        <v>255000000</v>
      </c>
      <c r="AJ112" s="876">
        <f>AI112/AH112</f>
        <v>0.33987198291259085</v>
      </c>
      <c r="AK112" s="877"/>
      <c r="AL112" s="878" t="s">
        <v>1601</v>
      </c>
      <c r="AM112" s="879"/>
      <c r="AN112" s="880"/>
      <c r="AO112" s="880"/>
      <c r="AP112" s="880"/>
    </row>
    <row r="113" spans="1:42" ht="24.45" x14ac:dyDescent="0.25">
      <c r="A113" s="554" t="s">
        <v>1706</v>
      </c>
      <c r="B113" s="698" t="s">
        <v>1756</v>
      </c>
      <c r="C113" s="702">
        <v>0</v>
      </c>
      <c r="D113" s="698">
        <v>1</v>
      </c>
      <c r="E113" s="698"/>
      <c r="F113" s="698">
        <v>1</v>
      </c>
      <c r="G113" s="698"/>
      <c r="H113" s="703" t="e">
        <f t="shared" ref="H113:H115" si="70">IF((E113+G113)/C113&gt;=100%,100%,(E113+G113)/C113)</f>
        <v>#DIV/0!</v>
      </c>
      <c r="I113" s="701">
        <f t="shared" ref="I113:I115" si="71">IF(F113/D113&gt;=100%,100%,F113/D113)</f>
        <v>1</v>
      </c>
      <c r="J113" s="561"/>
      <c r="K113" s="561"/>
      <c r="L113" s="561"/>
      <c r="M113" s="561"/>
      <c r="N113" s="561"/>
      <c r="O113" s="561"/>
      <c r="P113" s="561"/>
      <c r="Q113" s="561"/>
      <c r="R113" s="561"/>
      <c r="S113" s="561"/>
      <c r="T113" s="698">
        <v>3</v>
      </c>
      <c r="U113" s="698">
        <f t="shared" ref="U113:U115" si="72">SUM(E113:G113)</f>
        <v>1</v>
      </c>
      <c r="V113" s="703">
        <f t="shared" ref="V113:V115" si="73">IF(U113/T113&gt;=100%,100%,U113/T113)</f>
        <v>0.33333333333333331</v>
      </c>
      <c r="W113" s="712">
        <v>0.33</v>
      </c>
      <c r="X113" s="712">
        <v>0.33</v>
      </c>
      <c r="Y113" s="562"/>
      <c r="Z113" s="562"/>
      <c r="AA113" s="712"/>
      <c r="AB113" s="562"/>
      <c r="AC113" s="712"/>
      <c r="AD113" s="562"/>
      <c r="AE113" s="562"/>
      <c r="AF113" s="562"/>
      <c r="AG113" s="562"/>
      <c r="AH113" s="562"/>
      <c r="AI113" s="562"/>
      <c r="AJ113" s="712"/>
      <c r="AK113" s="563"/>
      <c r="AL113" s="689"/>
      <c r="AM113" s="688"/>
      <c r="AN113" s="690"/>
      <c r="AO113" s="690"/>
      <c r="AP113" s="690"/>
    </row>
    <row r="114" spans="1:42" ht="37.4" thickBot="1" x14ac:dyDescent="0.3">
      <c r="A114" s="554" t="s">
        <v>1707</v>
      </c>
      <c r="B114" s="698" t="s">
        <v>1756</v>
      </c>
      <c r="C114" s="698">
        <v>2</v>
      </c>
      <c r="D114" s="698">
        <v>3</v>
      </c>
      <c r="E114" s="698">
        <v>4</v>
      </c>
      <c r="F114" s="698">
        <v>3</v>
      </c>
      <c r="G114" s="698"/>
      <c r="H114" s="703">
        <f t="shared" si="70"/>
        <v>1</v>
      </c>
      <c r="I114" s="701">
        <f t="shared" si="71"/>
        <v>1</v>
      </c>
      <c r="J114" s="561"/>
      <c r="K114" s="561"/>
      <c r="L114" s="561"/>
      <c r="M114" s="561"/>
      <c r="N114" s="561"/>
      <c r="O114" s="561"/>
      <c r="P114" s="561"/>
      <c r="Q114" s="561"/>
      <c r="R114" s="561"/>
      <c r="S114" s="561"/>
      <c r="T114" s="698">
        <v>11</v>
      </c>
      <c r="U114" s="698">
        <f t="shared" si="72"/>
        <v>7</v>
      </c>
      <c r="V114" s="703">
        <f t="shared" si="73"/>
        <v>0.63636363636363635</v>
      </c>
      <c r="W114" s="712">
        <v>0.33</v>
      </c>
      <c r="X114" s="712">
        <v>0.33</v>
      </c>
      <c r="Y114" s="562"/>
      <c r="Z114" s="562"/>
      <c r="AA114" s="712"/>
      <c r="AB114" s="562"/>
      <c r="AC114" s="712"/>
      <c r="AD114" s="562"/>
      <c r="AE114" s="562"/>
      <c r="AF114" s="562"/>
      <c r="AG114" s="562"/>
      <c r="AH114" s="562"/>
      <c r="AI114" s="562"/>
      <c r="AJ114" s="712"/>
      <c r="AK114" s="563"/>
      <c r="AL114" s="689"/>
      <c r="AM114" s="688"/>
      <c r="AN114" s="690"/>
      <c r="AO114" s="690"/>
      <c r="AP114" s="690"/>
    </row>
    <row r="115" spans="1:42" ht="159.65" thickBot="1" x14ac:dyDescent="0.3">
      <c r="A115" s="554" t="s">
        <v>1708</v>
      </c>
      <c r="B115" s="698" t="s">
        <v>1756</v>
      </c>
      <c r="C115" s="698">
        <v>3</v>
      </c>
      <c r="D115" s="698">
        <v>3</v>
      </c>
      <c r="E115" s="698">
        <v>3</v>
      </c>
      <c r="F115" s="698">
        <v>3</v>
      </c>
      <c r="G115" s="698"/>
      <c r="H115" s="703">
        <f t="shared" si="70"/>
        <v>1</v>
      </c>
      <c r="I115" s="703">
        <f t="shared" si="71"/>
        <v>1</v>
      </c>
      <c r="J115" s="561"/>
      <c r="K115" s="561"/>
      <c r="L115" s="561"/>
      <c r="M115" s="561"/>
      <c r="N115" s="561"/>
      <c r="O115" s="561"/>
      <c r="P115" s="561"/>
      <c r="Q115" s="561"/>
      <c r="R115" s="561"/>
      <c r="S115" s="561"/>
      <c r="T115" s="698">
        <v>12</v>
      </c>
      <c r="U115" s="698">
        <f t="shared" si="72"/>
        <v>6</v>
      </c>
      <c r="V115" s="703">
        <f t="shared" si="73"/>
        <v>0.5</v>
      </c>
      <c r="W115" s="712">
        <v>0.34</v>
      </c>
      <c r="X115" s="712">
        <v>0.34</v>
      </c>
      <c r="Y115" s="562"/>
      <c r="Z115" s="562"/>
      <c r="AA115" s="712"/>
      <c r="AB115" s="562"/>
      <c r="AC115" s="712"/>
      <c r="AD115" s="755"/>
      <c r="AE115" s="562"/>
      <c r="AF115" s="562"/>
      <c r="AG115" s="562"/>
      <c r="AH115" s="562"/>
      <c r="AI115" s="562"/>
      <c r="AJ115" s="712"/>
      <c r="AK115" s="563"/>
      <c r="AL115" s="689"/>
      <c r="AM115" s="688" t="s">
        <v>280</v>
      </c>
      <c r="AN115" s="690"/>
      <c r="AO115" s="690"/>
      <c r="AP115" s="690"/>
    </row>
    <row r="116" spans="1:42" ht="48.9" x14ac:dyDescent="0.25">
      <c r="A116" s="882" t="s">
        <v>1709</v>
      </c>
      <c r="B116" s="881" t="s">
        <v>1841</v>
      </c>
      <c r="C116" s="875"/>
      <c r="D116" s="875"/>
      <c r="E116" s="875"/>
      <c r="F116" s="875"/>
      <c r="G116" s="875"/>
      <c r="H116" s="876">
        <f>+(H117*50%)+(H118*50%)</f>
        <v>1</v>
      </c>
      <c r="I116" s="876">
        <f>+SUMPRODUCT(I117:I118,X117:X118)</f>
        <v>1</v>
      </c>
      <c r="J116" s="900"/>
      <c r="K116" s="900"/>
      <c r="L116" s="900"/>
      <c r="M116" s="900"/>
      <c r="N116" s="900"/>
      <c r="O116" s="900"/>
      <c r="P116" s="900"/>
      <c r="Q116" s="900"/>
      <c r="R116" s="900"/>
      <c r="S116" s="900"/>
      <c r="T116" s="875">
        <v>1</v>
      </c>
      <c r="U116" s="875"/>
      <c r="V116" s="876">
        <f>+SUMPRODUCT(V117:V118,W117:W118)</f>
        <v>1</v>
      </c>
      <c r="W116" s="876">
        <v>0.25</v>
      </c>
      <c r="X116" s="876">
        <v>0.25</v>
      </c>
      <c r="Y116" s="901">
        <v>8662402883</v>
      </c>
      <c r="Z116" s="900">
        <v>6753065136</v>
      </c>
      <c r="AA116" s="875">
        <f>Z116/Y116</f>
        <v>0.77958335893761266</v>
      </c>
      <c r="AB116" s="900">
        <v>3158376629</v>
      </c>
      <c r="AC116" s="875">
        <f>AB116/Z116</f>
        <v>0.4676952710204097</v>
      </c>
      <c r="AD116" s="902">
        <f>+Z116-AB116</f>
        <v>3594688507</v>
      </c>
      <c r="AE116" s="902">
        <v>514635276</v>
      </c>
      <c r="AF116" s="902">
        <v>514635276</v>
      </c>
      <c r="AG116" s="903">
        <f>+AF116/AE116</f>
        <v>1</v>
      </c>
      <c r="AH116" s="900">
        <v>59613509215.016304</v>
      </c>
      <c r="AI116" s="901">
        <v>7931410794</v>
      </c>
      <c r="AJ116" s="876">
        <f>AI116/AH116</f>
        <v>0.13304720521304461</v>
      </c>
      <c r="AK116" s="877"/>
      <c r="AL116" s="878" t="s">
        <v>1601</v>
      </c>
      <c r="AM116" s="879"/>
      <c r="AN116" s="880"/>
      <c r="AO116" s="880"/>
      <c r="AP116" s="880"/>
    </row>
    <row r="117" spans="1:42" ht="24.45" x14ac:dyDescent="0.25">
      <c r="A117" s="554" t="s">
        <v>1710</v>
      </c>
      <c r="B117" s="698" t="s">
        <v>1818</v>
      </c>
      <c r="C117" s="698">
        <v>3</v>
      </c>
      <c r="D117" s="698">
        <v>2</v>
      </c>
      <c r="E117" s="698">
        <v>5</v>
      </c>
      <c r="F117" s="698">
        <v>13</v>
      </c>
      <c r="G117" s="698"/>
      <c r="H117" s="703">
        <f t="shared" ref="H117:H118" si="74">IF((E117+G117)/C117&gt;=100%,100%,(E117+G117)/C117)</f>
        <v>1</v>
      </c>
      <c r="I117" s="703">
        <f t="shared" ref="I117:I118" si="75">IF(F117/D117&gt;=100%,100%,F117/D117)</f>
        <v>1</v>
      </c>
      <c r="J117" s="561"/>
      <c r="K117" s="561"/>
      <c r="L117" s="561"/>
      <c r="M117" s="561"/>
      <c r="N117" s="561"/>
      <c r="O117" s="561"/>
      <c r="P117" s="561"/>
      <c r="Q117" s="561"/>
      <c r="R117" s="561"/>
      <c r="S117" s="561"/>
      <c r="T117" s="698">
        <v>9</v>
      </c>
      <c r="U117" s="698">
        <f t="shared" ref="U117:U118" si="76">SUM(E117:G117)</f>
        <v>18</v>
      </c>
      <c r="V117" s="703">
        <f t="shared" ref="V117:V118" si="77">IF(U117/T117&gt;=100%,100%,U117/T117)</f>
        <v>1</v>
      </c>
      <c r="W117" s="712">
        <v>0.5</v>
      </c>
      <c r="X117" s="712">
        <v>0.5</v>
      </c>
      <c r="Y117" s="562"/>
      <c r="Z117" s="562"/>
      <c r="AA117" s="712"/>
      <c r="AB117" s="562"/>
      <c r="AC117" s="712"/>
      <c r="AD117" s="562"/>
      <c r="AE117" s="562"/>
      <c r="AF117" s="562"/>
      <c r="AG117" s="562"/>
      <c r="AH117" s="562"/>
      <c r="AI117" s="562"/>
      <c r="AJ117" s="712"/>
      <c r="AK117" s="563"/>
      <c r="AL117" s="689"/>
      <c r="AM117" s="688"/>
      <c r="AN117" s="690"/>
      <c r="AO117" s="690"/>
      <c r="AP117" s="690"/>
    </row>
    <row r="118" spans="1:42" ht="37.4" thickBot="1" x14ac:dyDescent="0.3">
      <c r="A118" s="695" t="s">
        <v>1711</v>
      </c>
      <c r="B118" s="697" t="s">
        <v>1819</v>
      </c>
      <c r="C118" s="697">
        <v>3</v>
      </c>
      <c r="D118" s="697">
        <v>2</v>
      </c>
      <c r="E118" s="697">
        <v>10</v>
      </c>
      <c r="F118" s="697">
        <v>10</v>
      </c>
      <c r="G118" s="697"/>
      <c r="H118" s="704">
        <f t="shared" si="74"/>
        <v>1</v>
      </c>
      <c r="I118" s="703">
        <f t="shared" si="75"/>
        <v>1</v>
      </c>
      <c r="J118" s="565"/>
      <c r="K118" s="565"/>
      <c r="L118" s="565"/>
      <c r="M118" s="565"/>
      <c r="N118" s="565"/>
      <c r="O118" s="565"/>
      <c r="P118" s="565"/>
      <c r="Q118" s="565"/>
      <c r="R118" s="565"/>
      <c r="S118" s="565"/>
      <c r="T118" s="697">
        <v>8</v>
      </c>
      <c r="U118" s="697">
        <f t="shared" si="76"/>
        <v>20</v>
      </c>
      <c r="V118" s="704">
        <f t="shared" si="77"/>
        <v>1</v>
      </c>
      <c r="W118" s="707">
        <v>0.5</v>
      </c>
      <c r="X118" s="707">
        <v>0.5</v>
      </c>
      <c r="Y118" s="566"/>
      <c r="Z118" s="566"/>
      <c r="AA118" s="707"/>
      <c r="AB118" s="566"/>
      <c r="AC118" s="707"/>
      <c r="AD118" s="566"/>
      <c r="AE118" s="566"/>
      <c r="AF118" s="566"/>
      <c r="AG118" s="566"/>
      <c r="AH118" s="566"/>
      <c r="AI118" s="566"/>
      <c r="AJ118" s="707"/>
      <c r="AK118" s="567"/>
      <c r="AL118" s="691"/>
      <c r="AM118" s="692"/>
      <c r="AN118" s="693"/>
      <c r="AO118" s="693"/>
      <c r="AP118" s="693"/>
    </row>
    <row r="119" spans="1:42" ht="61.15" x14ac:dyDescent="0.25">
      <c r="A119" s="883" t="s">
        <v>1712</v>
      </c>
      <c r="B119" s="865"/>
      <c r="C119" s="866"/>
      <c r="D119" s="866"/>
      <c r="E119" s="866"/>
      <c r="F119" s="866"/>
      <c r="G119" s="866"/>
      <c r="H119" s="866">
        <f>(H124)</f>
        <v>1</v>
      </c>
      <c r="I119" s="866">
        <f>+(I120*X120)+(I124*X124)</f>
        <v>0.91</v>
      </c>
      <c r="J119" s="867"/>
      <c r="K119" s="867"/>
      <c r="L119" s="867"/>
      <c r="M119" s="867"/>
      <c r="N119" s="867"/>
      <c r="O119" s="867"/>
      <c r="P119" s="867"/>
      <c r="Q119" s="867"/>
      <c r="R119" s="867"/>
      <c r="S119" s="867"/>
      <c r="T119" s="866">
        <v>1</v>
      </c>
      <c r="U119" s="866"/>
      <c r="V119" s="866">
        <f>+(V120*W120)+(V124*W124)</f>
        <v>0.38944444444444448</v>
      </c>
      <c r="W119" s="906">
        <v>0.14000000000000001</v>
      </c>
      <c r="X119" s="906">
        <v>0.14000000000000001</v>
      </c>
      <c r="Y119" s="868">
        <f>SUM(Y120:Y126)</f>
        <v>418155149.72000003</v>
      </c>
      <c r="Z119" s="868">
        <f>SUM(Z120:Z126)</f>
        <v>339991856</v>
      </c>
      <c r="AA119" s="869">
        <f>Z119/Y119</f>
        <v>0.8130758552840045</v>
      </c>
      <c r="AB119" s="868">
        <f>SUM(AB120:AB126)</f>
        <v>142500000</v>
      </c>
      <c r="AC119" s="869">
        <f>AB119/Z119</f>
        <v>0.41912768639964126</v>
      </c>
      <c r="AD119" s="868">
        <f>SUM(AD120:AD126)</f>
        <v>197491856</v>
      </c>
      <c r="AE119" s="868">
        <f>SUM(AE120:AE126)</f>
        <v>76500000</v>
      </c>
      <c r="AF119" s="868">
        <f>SUM(AF120:AF126)</f>
        <v>76500000</v>
      </c>
      <c r="AG119" s="870">
        <f t="shared" ref="AG119:AG120" si="78">+AF119/AE119</f>
        <v>1</v>
      </c>
      <c r="AH119" s="868">
        <f>SUM(AH120:AH126)</f>
        <v>1430454017.7699699</v>
      </c>
      <c r="AI119" s="868">
        <f>SUM(AI120:AI126)</f>
        <v>492991856</v>
      </c>
      <c r="AJ119" s="915">
        <f>AI119/AH119</f>
        <v>0.34464012815214978</v>
      </c>
      <c r="AK119" s="871"/>
      <c r="AL119" s="872" t="s">
        <v>1602</v>
      </c>
      <c r="AM119" s="871"/>
      <c r="AN119" s="873" t="s">
        <v>1168</v>
      </c>
      <c r="AO119" s="873" t="s">
        <v>1168</v>
      </c>
      <c r="AP119" s="873" t="s">
        <v>1168</v>
      </c>
    </row>
    <row r="120" spans="1:42" ht="61.15" x14ac:dyDescent="0.25">
      <c r="A120" s="882" t="s">
        <v>1713</v>
      </c>
      <c r="B120" s="881" t="s">
        <v>1841</v>
      </c>
      <c r="C120" s="875"/>
      <c r="D120" s="875"/>
      <c r="E120" s="875"/>
      <c r="F120" s="875"/>
      <c r="G120" s="875"/>
      <c r="H120" s="876" t="e">
        <f>(+H121+H122+H123)/3</f>
        <v>#DIV/0!</v>
      </c>
      <c r="I120" s="876">
        <f>+SUMPRODUCT(I121:I122,X121:X122)</f>
        <v>1</v>
      </c>
      <c r="J120" s="900"/>
      <c r="K120" s="900"/>
      <c r="L120" s="900"/>
      <c r="M120" s="900"/>
      <c r="N120" s="900"/>
      <c r="O120" s="900"/>
      <c r="P120" s="900"/>
      <c r="Q120" s="900"/>
      <c r="R120" s="900"/>
      <c r="S120" s="900"/>
      <c r="T120" s="875">
        <v>1</v>
      </c>
      <c r="U120" s="875"/>
      <c r="V120" s="876">
        <f>+SUMPRODUCT(V121:V123,W121:W123)</f>
        <v>0.44</v>
      </c>
      <c r="W120" s="876">
        <v>0.5</v>
      </c>
      <c r="X120" s="876">
        <v>0.5</v>
      </c>
      <c r="Y120" s="901">
        <v>0</v>
      </c>
      <c r="Z120" s="900">
        <v>0</v>
      </c>
      <c r="AA120" s="875" t="e">
        <f>Z120/Y120</f>
        <v>#DIV/0!</v>
      </c>
      <c r="AB120" s="900"/>
      <c r="AC120" s="875" t="e">
        <f>AB120/Z120</f>
        <v>#DIV/0!</v>
      </c>
      <c r="AD120" s="902">
        <f>+Z120-AB120</f>
        <v>0</v>
      </c>
      <c r="AE120" s="902">
        <v>0</v>
      </c>
      <c r="AF120" s="902">
        <v>0</v>
      </c>
      <c r="AG120" s="903" t="e">
        <f t="shared" si="78"/>
        <v>#DIV/0!</v>
      </c>
      <c r="AH120" s="900">
        <v>180000000</v>
      </c>
      <c r="AI120" s="901">
        <v>0</v>
      </c>
      <c r="AJ120" s="876">
        <f>AI120/AH120</f>
        <v>0</v>
      </c>
      <c r="AK120" s="877"/>
      <c r="AL120" s="878" t="s">
        <v>1602</v>
      </c>
      <c r="AM120" s="879"/>
      <c r="AN120" s="880"/>
      <c r="AO120" s="880"/>
      <c r="AP120" s="880"/>
    </row>
    <row r="121" spans="1:42" ht="36.700000000000003" x14ac:dyDescent="0.25">
      <c r="A121" s="554" t="s">
        <v>1714</v>
      </c>
      <c r="B121" s="699" t="s">
        <v>1756</v>
      </c>
      <c r="C121" s="702">
        <v>0</v>
      </c>
      <c r="D121" s="698">
        <v>1</v>
      </c>
      <c r="E121" s="699"/>
      <c r="F121" s="699">
        <v>1</v>
      </c>
      <c r="G121" s="699"/>
      <c r="H121" s="703" t="e">
        <f t="shared" ref="H121:H123" si="79">IF((E121+G121)/C121&gt;=100%,100%,(E121+G121)/C121)</f>
        <v>#DIV/0!</v>
      </c>
      <c r="I121" s="701">
        <f t="shared" ref="I121:I123" si="80">IF(F121/D121&gt;=100%,100%,F121/D121)</f>
        <v>1</v>
      </c>
      <c r="J121" s="568"/>
      <c r="K121" s="568"/>
      <c r="L121" s="568"/>
      <c r="M121" s="568"/>
      <c r="N121" s="568"/>
      <c r="O121" s="568"/>
      <c r="P121" s="568"/>
      <c r="Q121" s="568"/>
      <c r="R121" s="568"/>
      <c r="S121" s="568"/>
      <c r="T121" s="699">
        <v>3</v>
      </c>
      <c r="U121" s="699">
        <f t="shared" ref="U121:U123" si="81">SUM(E121:G121)</f>
        <v>1</v>
      </c>
      <c r="V121" s="703">
        <f t="shared" ref="V121:V123" si="82">IF(U121/T121&gt;=100%,100%,U121/T121)</f>
        <v>0.33333333333333331</v>
      </c>
      <c r="W121" s="712">
        <v>0.33</v>
      </c>
      <c r="X121" s="712">
        <v>0.5</v>
      </c>
      <c r="Y121" s="562"/>
      <c r="Z121" s="562"/>
      <c r="AA121" s="712"/>
      <c r="AB121" s="562"/>
      <c r="AC121" s="712"/>
      <c r="AD121" s="562"/>
      <c r="AE121" s="562"/>
      <c r="AF121" s="562"/>
      <c r="AG121" s="562"/>
      <c r="AH121" s="562"/>
      <c r="AI121" s="562"/>
      <c r="AJ121" s="712"/>
      <c r="AK121" s="563"/>
      <c r="AL121" s="689"/>
      <c r="AM121" s="688"/>
      <c r="AN121" s="690"/>
      <c r="AO121" s="690"/>
      <c r="AP121" s="690"/>
    </row>
    <row r="122" spans="1:42" ht="85.6" x14ac:dyDescent="0.25">
      <c r="A122" s="554" t="s">
        <v>1715</v>
      </c>
      <c r="B122" s="699" t="s">
        <v>1820</v>
      </c>
      <c r="C122" s="702">
        <v>0</v>
      </c>
      <c r="D122" s="698">
        <v>1</v>
      </c>
      <c r="E122" s="699"/>
      <c r="F122" s="699">
        <v>1</v>
      </c>
      <c r="G122" s="699"/>
      <c r="H122" s="703" t="e">
        <f t="shared" si="79"/>
        <v>#DIV/0!</v>
      </c>
      <c r="I122" s="701">
        <f t="shared" si="80"/>
        <v>1</v>
      </c>
      <c r="J122" s="568"/>
      <c r="K122" s="568"/>
      <c r="L122" s="568"/>
      <c r="M122" s="568"/>
      <c r="N122" s="568"/>
      <c r="O122" s="568"/>
      <c r="P122" s="568"/>
      <c r="Q122" s="568"/>
      <c r="R122" s="568"/>
      <c r="S122" s="568"/>
      <c r="T122" s="699">
        <v>1</v>
      </c>
      <c r="U122" s="699">
        <f t="shared" si="81"/>
        <v>1</v>
      </c>
      <c r="V122" s="703">
        <f t="shared" si="82"/>
        <v>1</v>
      </c>
      <c r="W122" s="712">
        <v>0.33</v>
      </c>
      <c r="X122" s="712">
        <v>0.5</v>
      </c>
      <c r="Y122" s="562"/>
      <c r="Z122" s="562"/>
      <c r="AA122" s="712"/>
      <c r="AB122" s="562"/>
      <c r="AC122" s="712"/>
      <c r="AD122" s="562"/>
      <c r="AE122" s="562"/>
      <c r="AF122" s="562"/>
      <c r="AG122" s="562"/>
      <c r="AH122" s="562"/>
      <c r="AI122" s="562"/>
      <c r="AJ122" s="712"/>
      <c r="AK122" s="563"/>
      <c r="AL122" s="689"/>
      <c r="AM122" s="688"/>
      <c r="AN122" s="690"/>
      <c r="AO122" s="690"/>
      <c r="AP122" s="690"/>
    </row>
    <row r="123" spans="1:42" ht="48.9" x14ac:dyDescent="0.25">
      <c r="A123" s="554" t="s">
        <v>1716</v>
      </c>
      <c r="B123" s="699" t="s">
        <v>1821</v>
      </c>
      <c r="C123" s="702">
        <v>0</v>
      </c>
      <c r="D123" s="702">
        <v>0</v>
      </c>
      <c r="E123" s="699"/>
      <c r="F123" s="699"/>
      <c r="G123" s="699"/>
      <c r="H123" s="703" t="e">
        <f t="shared" si="79"/>
        <v>#DIV/0!</v>
      </c>
      <c r="I123" s="703" t="e">
        <f t="shared" si="80"/>
        <v>#DIV/0!</v>
      </c>
      <c r="J123" s="568"/>
      <c r="K123" s="568"/>
      <c r="L123" s="568"/>
      <c r="M123" s="568"/>
      <c r="N123" s="568"/>
      <c r="O123" s="568"/>
      <c r="P123" s="568"/>
      <c r="Q123" s="568"/>
      <c r="R123" s="568"/>
      <c r="S123" s="568"/>
      <c r="T123" s="699">
        <v>1</v>
      </c>
      <c r="U123" s="699">
        <f t="shared" si="81"/>
        <v>0</v>
      </c>
      <c r="V123" s="703">
        <f t="shared" si="82"/>
        <v>0</v>
      </c>
      <c r="W123" s="712">
        <v>0.34</v>
      </c>
      <c r="X123" s="712">
        <v>0</v>
      </c>
      <c r="Y123" s="562"/>
      <c r="Z123" s="562"/>
      <c r="AA123" s="712"/>
      <c r="AB123" s="562"/>
      <c r="AC123" s="712"/>
      <c r="AD123" s="562"/>
      <c r="AE123" s="562"/>
      <c r="AF123" s="562"/>
      <c r="AG123" s="562"/>
      <c r="AH123" s="562"/>
      <c r="AI123" s="562"/>
      <c r="AJ123" s="712"/>
      <c r="AK123" s="563"/>
      <c r="AL123" s="689"/>
      <c r="AM123" s="688"/>
      <c r="AN123" s="690"/>
      <c r="AO123" s="690"/>
      <c r="AP123" s="690"/>
    </row>
    <row r="124" spans="1:42" ht="61.15" x14ac:dyDescent="0.25">
      <c r="A124" s="882" t="s">
        <v>1717</v>
      </c>
      <c r="B124" s="881" t="s">
        <v>1841</v>
      </c>
      <c r="C124" s="875"/>
      <c r="D124" s="875"/>
      <c r="E124" s="875"/>
      <c r="F124" s="875"/>
      <c r="G124" s="875"/>
      <c r="H124" s="876">
        <f>(H126)</f>
        <v>1</v>
      </c>
      <c r="I124" s="876">
        <f>+SUMPRODUCT(I125:I126,X125:X126)</f>
        <v>0.82000000000000006</v>
      </c>
      <c r="J124" s="900"/>
      <c r="K124" s="900"/>
      <c r="L124" s="900"/>
      <c r="M124" s="900"/>
      <c r="N124" s="900"/>
      <c r="O124" s="900"/>
      <c r="P124" s="900"/>
      <c r="Q124" s="900"/>
      <c r="R124" s="900"/>
      <c r="S124" s="900"/>
      <c r="T124" s="875">
        <v>1</v>
      </c>
      <c r="U124" s="875"/>
      <c r="V124" s="876">
        <f>+SUMPRODUCT(V125:V126,W125:W126)</f>
        <v>0.33888888888888891</v>
      </c>
      <c r="W124" s="876">
        <v>0.5</v>
      </c>
      <c r="X124" s="876">
        <v>0.5</v>
      </c>
      <c r="Y124" s="901">
        <v>418155149.72000003</v>
      </c>
      <c r="Z124" s="900">
        <v>339991856</v>
      </c>
      <c r="AA124" s="875">
        <f>Z124/Y124</f>
        <v>0.8130758552840045</v>
      </c>
      <c r="AB124" s="900">
        <v>142500000</v>
      </c>
      <c r="AC124" s="875">
        <f>AB124/Z124</f>
        <v>0.41912768639964126</v>
      </c>
      <c r="AD124" s="902">
        <f>+Z124-AB124</f>
        <v>197491856</v>
      </c>
      <c r="AE124" s="902">
        <v>76500000</v>
      </c>
      <c r="AF124" s="902">
        <v>76500000</v>
      </c>
      <c r="AG124" s="903">
        <f>+AF124/AE124</f>
        <v>1</v>
      </c>
      <c r="AH124" s="900">
        <v>1250454017.7699699</v>
      </c>
      <c r="AI124" s="901">
        <v>492991856</v>
      </c>
      <c r="AJ124" s="876">
        <f>AI124/AH124</f>
        <v>0.39425028749093066</v>
      </c>
      <c r="AK124" s="877"/>
      <c r="AL124" s="878" t="s">
        <v>1602</v>
      </c>
      <c r="AM124" s="879"/>
      <c r="AN124" s="880"/>
      <c r="AO124" s="880"/>
      <c r="AP124" s="880"/>
    </row>
    <row r="125" spans="1:42" ht="61.15" x14ac:dyDescent="0.25">
      <c r="A125" s="554" t="s">
        <v>1718</v>
      </c>
      <c r="B125" s="699" t="s">
        <v>1822</v>
      </c>
      <c r="C125" s="702">
        <v>0</v>
      </c>
      <c r="D125" s="698">
        <v>50</v>
      </c>
      <c r="E125" s="699"/>
      <c r="F125" s="699">
        <v>32</v>
      </c>
      <c r="G125" s="699"/>
      <c r="H125" s="703" t="e">
        <f t="shared" ref="H125:H126" si="83">IF((E125+G125)/C125&gt;=100%,100%,(E125+G125)/C125)</f>
        <v>#DIV/0!</v>
      </c>
      <c r="I125" s="701">
        <f t="shared" ref="I125:I126" si="84">IF(F125/D125&gt;=100%,100%,F125/D125)</f>
        <v>0.64</v>
      </c>
      <c r="J125" s="568"/>
      <c r="K125" s="568"/>
      <c r="L125" s="568"/>
      <c r="M125" s="568"/>
      <c r="N125" s="568"/>
      <c r="O125" s="568"/>
      <c r="P125" s="568"/>
      <c r="Q125" s="568"/>
      <c r="R125" s="568"/>
      <c r="S125" s="568"/>
      <c r="T125" s="699">
        <v>180</v>
      </c>
      <c r="U125" s="699">
        <f t="shared" ref="U125:U126" si="85">SUM(E125:G125)</f>
        <v>32</v>
      </c>
      <c r="V125" s="703">
        <f t="shared" ref="V125:V126" si="86">IF(U125/T125&gt;=100%,100%,U125/T125)</f>
        <v>0.17777777777777778</v>
      </c>
      <c r="W125" s="712">
        <v>0.5</v>
      </c>
      <c r="X125" s="712">
        <v>0.5</v>
      </c>
      <c r="Y125" s="562"/>
      <c r="Z125" s="562"/>
      <c r="AA125" s="712"/>
      <c r="AB125" s="562"/>
      <c r="AC125" s="712"/>
      <c r="AD125" s="844"/>
      <c r="AE125" s="562"/>
      <c r="AF125" s="562"/>
      <c r="AG125" s="562"/>
      <c r="AH125" s="562"/>
      <c r="AI125" s="562"/>
      <c r="AJ125" s="712"/>
      <c r="AK125" s="563"/>
      <c r="AL125" s="689"/>
      <c r="AM125" s="688"/>
      <c r="AN125" s="690"/>
      <c r="AO125" s="690"/>
      <c r="AP125" s="690"/>
    </row>
    <row r="126" spans="1:42" ht="37.4" thickBot="1" x14ac:dyDescent="0.3">
      <c r="A126" s="695" t="s">
        <v>1719</v>
      </c>
      <c r="B126" s="697" t="s">
        <v>1823</v>
      </c>
      <c r="C126" s="697">
        <v>1</v>
      </c>
      <c r="D126" s="697">
        <v>1</v>
      </c>
      <c r="E126" s="697">
        <v>1</v>
      </c>
      <c r="F126" s="697">
        <v>1</v>
      </c>
      <c r="G126" s="697"/>
      <c r="H126" s="704">
        <f t="shared" si="83"/>
        <v>1</v>
      </c>
      <c r="I126" s="704">
        <f t="shared" si="84"/>
        <v>1</v>
      </c>
      <c r="J126" s="565"/>
      <c r="K126" s="565"/>
      <c r="L126" s="565"/>
      <c r="M126" s="565"/>
      <c r="N126" s="565"/>
      <c r="O126" s="565"/>
      <c r="P126" s="565"/>
      <c r="Q126" s="565"/>
      <c r="R126" s="565"/>
      <c r="S126" s="565"/>
      <c r="T126" s="697">
        <v>4</v>
      </c>
      <c r="U126" s="697">
        <f t="shared" si="85"/>
        <v>2</v>
      </c>
      <c r="V126" s="704">
        <f t="shared" si="86"/>
        <v>0.5</v>
      </c>
      <c r="W126" s="707">
        <v>0.5</v>
      </c>
      <c r="X126" s="707">
        <v>0.5</v>
      </c>
      <c r="Y126" s="566"/>
      <c r="Z126" s="566"/>
      <c r="AA126" s="707"/>
      <c r="AB126" s="566"/>
      <c r="AC126" s="707"/>
      <c r="AD126" s="566"/>
      <c r="AE126" s="566"/>
      <c r="AF126" s="566"/>
      <c r="AG126" s="566"/>
      <c r="AH126" s="566"/>
      <c r="AI126" s="566"/>
      <c r="AJ126" s="707"/>
      <c r="AK126" s="567"/>
      <c r="AL126" s="691"/>
      <c r="AM126" s="692"/>
      <c r="AN126" s="693"/>
      <c r="AO126" s="693"/>
      <c r="AP126" s="693"/>
    </row>
    <row r="127" spans="1:42" ht="48.9" x14ac:dyDescent="0.25">
      <c r="A127" s="883" t="s">
        <v>1720</v>
      </c>
      <c r="B127" s="865"/>
      <c r="C127" s="866"/>
      <c r="D127" s="866"/>
      <c r="E127" s="866"/>
      <c r="F127" s="866"/>
      <c r="G127" s="866"/>
      <c r="H127" s="866">
        <f>(H128)</f>
        <v>1</v>
      </c>
      <c r="I127" s="866">
        <f>(I128*X128)+(I131*X131)</f>
        <v>1</v>
      </c>
      <c r="J127" s="867"/>
      <c r="K127" s="867"/>
      <c r="L127" s="867"/>
      <c r="M127" s="867"/>
      <c r="N127" s="867"/>
      <c r="O127" s="867"/>
      <c r="P127" s="867"/>
      <c r="Q127" s="867"/>
      <c r="R127" s="867"/>
      <c r="S127" s="867"/>
      <c r="T127" s="866">
        <v>1</v>
      </c>
      <c r="U127" s="866"/>
      <c r="V127" s="866">
        <f>+(V128*W128)+(V131*W131)</f>
        <v>0.32500000000000001</v>
      </c>
      <c r="W127" s="906">
        <v>0.14000000000000001</v>
      </c>
      <c r="X127" s="906">
        <v>0.14000000000000001</v>
      </c>
      <c r="Y127" s="868">
        <f>SUM(Y128:Y132)</f>
        <v>0</v>
      </c>
      <c r="Z127" s="868">
        <f>SUM(Z128:Z132)</f>
        <v>0</v>
      </c>
      <c r="AA127" s="869" t="e">
        <f>Z127/Y127</f>
        <v>#DIV/0!</v>
      </c>
      <c r="AB127" s="868">
        <f>SUM(AB128:AB132)</f>
        <v>0</v>
      </c>
      <c r="AC127" s="869" t="e">
        <f>AB127/Z127</f>
        <v>#DIV/0!</v>
      </c>
      <c r="AD127" s="868">
        <f>SUM(AD128:AD132)</f>
        <v>0</v>
      </c>
      <c r="AE127" s="868">
        <f>SUM(AE128:AE132)</f>
        <v>0</v>
      </c>
      <c r="AF127" s="868">
        <f>SUM(AF128:AF132)</f>
        <v>0</v>
      </c>
      <c r="AG127" s="870" t="e">
        <f t="shared" ref="AG127:AG128" si="87">+AF127/AE127</f>
        <v>#DIV/0!</v>
      </c>
      <c r="AH127" s="868">
        <f>SUM(AH128:AH132)</f>
        <v>650000000</v>
      </c>
      <c r="AI127" s="868">
        <f>SUM(AI128:AI132)</f>
        <v>0</v>
      </c>
      <c r="AJ127" s="915">
        <f>AI127/AH127</f>
        <v>0</v>
      </c>
      <c r="AK127" s="871"/>
      <c r="AL127" s="872" t="s">
        <v>1603</v>
      </c>
      <c r="AM127" s="871"/>
      <c r="AN127" s="873" t="s">
        <v>1883</v>
      </c>
      <c r="AO127" s="873" t="s">
        <v>1883</v>
      </c>
      <c r="AP127" s="873" t="s">
        <v>1883</v>
      </c>
    </row>
    <row r="128" spans="1:42" ht="48.9" x14ac:dyDescent="0.25">
      <c r="A128" s="882" t="s">
        <v>1721</v>
      </c>
      <c r="B128" s="881" t="s">
        <v>1841</v>
      </c>
      <c r="C128" s="875"/>
      <c r="D128" s="875"/>
      <c r="E128" s="875"/>
      <c r="F128" s="875"/>
      <c r="G128" s="875"/>
      <c r="H128" s="876">
        <f>+(H129*W129)+(H130*W130)</f>
        <v>1</v>
      </c>
      <c r="I128" s="876">
        <f>+(I129*X129)+(I130*X130)</f>
        <v>1</v>
      </c>
      <c r="J128" s="900"/>
      <c r="K128" s="900"/>
      <c r="L128" s="900"/>
      <c r="M128" s="900"/>
      <c r="N128" s="900"/>
      <c r="O128" s="900"/>
      <c r="P128" s="900"/>
      <c r="Q128" s="900"/>
      <c r="R128" s="900"/>
      <c r="S128" s="900"/>
      <c r="T128" s="875">
        <v>1</v>
      </c>
      <c r="U128" s="875"/>
      <c r="V128" s="876">
        <f>+SUMPRODUCT(V129:V130,W129:W130)</f>
        <v>0.35000000000000003</v>
      </c>
      <c r="W128" s="876">
        <v>0.5</v>
      </c>
      <c r="X128" s="876">
        <v>0.5</v>
      </c>
      <c r="Y128" s="901">
        <v>0</v>
      </c>
      <c r="Z128" s="900">
        <v>0</v>
      </c>
      <c r="AA128" s="875" t="e">
        <f>Z128/Y128</f>
        <v>#DIV/0!</v>
      </c>
      <c r="AB128" s="900"/>
      <c r="AC128" s="875" t="e">
        <f>AB128/Z128</f>
        <v>#DIV/0!</v>
      </c>
      <c r="AD128" s="902">
        <f>+Z128-AB128</f>
        <v>0</v>
      </c>
      <c r="AE128" s="902">
        <v>0</v>
      </c>
      <c r="AF128" s="902">
        <v>0</v>
      </c>
      <c r="AG128" s="903" t="e">
        <f t="shared" si="87"/>
        <v>#DIV/0!</v>
      </c>
      <c r="AH128" s="900">
        <v>500000000</v>
      </c>
      <c r="AI128" s="901">
        <v>0</v>
      </c>
      <c r="AJ128" s="876">
        <f>AI128/AH128</f>
        <v>0</v>
      </c>
      <c r="AK128" s="877"/>
      <c r="AL128" s="878" t="s">
        <v>1603</v>
      </c>
      <c r="AM128" s="879"/>
      <c r="AN128" s="880"/>
      <c r="AO128" s="880"/>
      <c r="AP128" s="880"/>
    </row>
    <row r="129" spans="1:42" ht="48.9" x14ac:dyDescent="0.25">
      <c r="A129" s="558" t="s">
        <v>1722</v>
      </c>
      <c r="B129" s="699" t="s">
        <v>1756</v>
      </c>
      <c r="C129" s="699">
        <v>1</v>
      </c>
      <c r="D129" s="699">
        <v>3</v>
      </c>
      <c r="E129" s="699">
        <v>1</v>
      </c>
      <c r="F129" s="699">
        <v>3</v>
      </c>
      <c r="G129" s="699"/>
      <c r="H129" s="703">
        <f t="shared" ref="H129:H130" si="88">IF((E129+G129)/C129&gt;=100%,100%,(E129+G129)/C129)</f>
        <v>1</v>
      </c>
      <c r="I129" s="703">
        <f t="shared" ref="I129:I130" si="89">IF(F129/D129&gt;=100%,100%,F129/D129)</f>
        <v>1</v>
      </c>
      <c r="J129" s="568"/>
      <c r="K129" s="568"/>
      <c r="L129" s="568"/>
      <c r="M129" s="568"/>
      <c r="N129" s="568"/>
      <c r="O129" s="568"/>
      <c r="P129" s="568"/>
      <c r="Q129" s="568"/>
      <c r="R129" s="568"/>
      <c r="S129" s="568"/>
      <c r="T129" s="699">
        <v>10</v>
      </c>
      <c r="U129" s="699">
        <f t="shared" ref="U129:U130" si="90">SUM(E129:G129)</f>
        <v>4</v>
      </c>
      <c r="V129" s="703">
        <f t="shared" ref="V129:V130" si="91">IF(U129/T129&gt;=100%,100%,U129/T129)</f>
        <v>0.4</v>
      </c>
      <c r="W129" s="712">
        <v>0.5</v>
      </c>
      <c r="X129" s="712">
        <v>0.5</v>
      </c>
      <c r="Y129" s="562"/>
      <c r="Z129" s="562"/>
      <c r="AA129" s="712"/>
      <c r="AB129" s="562"/>
      <c r="AC129" s="712"/>
      <c r="AD129" s="562"/>
      <c r="AE129" s="562"/>
      <c r="AF129" s="562"/>
      <c r="AG129" s="562"/>
      <c r="AH129" s="562"/>
      <c r="AI129" s="562"/>
      <c r="AJ129" s="712"/>
      <c r="AK129" s="563"/>
      <c r="AL129" s="689"/>
      <c r="AM129" s="688" t="s">
        <v>585</v>
      </c>
      <c r="AN129" s="690"/>
      <c r="AO129" s="690"/>
      <c r="AP129" s="690"/>
    </row>
    <row r="130" spans="1:42" ht="48.9" x14ac:dyDescent="0.25">
      <c r="A130" s="554" t="s">
        <v>1723</v>
      </c>
      <c r="B130" s="699" t="s">
        <v>1824</v>
      </c>
      <c r="C130" s="706">
        <v>0.1</v>
      </c>
      <c r="D130" s="706">
        <v>0.2</v>
      </c>
      <c r="E130" s="706">
        <v>0.1</v>
      </c>
      <c r="F130" s="706">
        <v>0.2</v>
      </c>
      <c r="G130" s="706"/>
      <c r="H130" s="703">
        <f t="shared" si="88"/>
        <v>1</v>
      </c>
      <c r="I130" s="703">
        <f t="shared" si="89"/>
        <v>1</v>
      </c>
      <c r="J130" s="568"/>
      <c r="K130" s="568"/>
      <c r="L130" s="568"/>
      <c r="M130" s="568"/>
      <c r="N130" s="568"/>
      <c r="O130" s="568"/>
      <c r="P130" s="568"/>
      <c r="Q130" s="568"/>
      <c r="R130" s="568"/>
      <c r="S130" s="568"/>
      <c r="T130" s="703">
        <v>1</v>
      </c>
      <c r="U130" s="703">
        <f t="shared" si="90"/>
        <v>0.30000000000000004</v>
      </c>
      <c r="V130" s="703">
        <f t="shared" si="91"/>
        <v>0.30000000000000004</v>
      </c>
      <c r="W130" s="712">
        <v>0.5</v>
      </c>
      <c r="X130" s="712">
        <v>0.5</v>
      </c>
      <c r="Y130" s="562"/>
      <c r="Z130" s="562"/>
      <c r="AA130" s="712"/>
      <c r="AB130" s="562"/>
      <c r="AC130" s="712"/>
      <c r="AD130" s="562"/>
      <c r="AE130" s="562"/>
      <c r="AF130" s="562"/>
      <c r="AG130" s="562"/>
      <c r="AH130" s="562"/>
      <c r="AI130" s="562"/>
      <c r="AJ130" s="712"/>
      <c r="AK130" s="563"/>
      <c r="AL130" s="689"/>
      <c r="AM130" s="688" t="s">
        <v>585</v>
      </c>
      <c r="AN130" s="690"/>
      <c r="AO130" s="690"/>
      <c r="AP130" s="690"/>
    </row>
    <row r="131" spans="1:42" ht="48.9" x14ac:dyDescent="0.25">
      <c r="A131" s="882" t="s">
        <v>1724</v>
      </c>
      <c r="B131" s="881" t="s">
        <v>1841</v>
      </c>
      <c r="C131" s="875"/>
      <c r="D131" s="875"/>
      <c r="E131" s="875"/>
      <c r="F131" s="875"/>
      <c r="G131" s="875"/>
      <c r="H131" s="876" t="e">
        <f>(+H132)</f>
        <v>#DIV/0!</v>
      </c>
      <c r="I131" s="876">
        <f>(+I132)</f>
        <v>1</v>
      </c>
      <c r="J131" s="900"/>
      <c r="K131" s="900"/>
      <c r="L131" s="900"/>
      <c r="M131" s="900"/>
      <c r="N131" s="900"/>
      <c r="O131" s="900"/>
      <c r="P131" s="900"/>
      <c r="Q131" s="900"/>
      <c r="R131" s="900"/>
      <c r="S131" s="900"/>
      <c r="T131" s="875">
        <v>1</v>
      </c>
      <c r="U131" s="875"/>
      <c r="V131" s="876">
        <f>+(V132*W132)</f>
        <v>0.3</v>
      </c>
      <c r="W131" s="876">
        <v>0.5</v>
      </c>
      <c r="X131" s="876">
        <v>0.5</v>
      </c>
      <c r="Y131" s="901">
        <v>0</v>
      </c>
      <c r="Z131" s="900">
        <v>0</v>
      </c>
      <c r="AA131" s="875" t="e">
        <f>Z131/Y131</f>
        <v>#DIV/0!</v>
      </c>
      <c r="AB131" s="900">
        <v>0</v>
      </c>
      <c r="AC131" s="875" t="e">
        <f>AB131/Z131</f>
        <v>#DIV/0!</v>
      </c>
      <c r="AD131" s="902">
        <f>+Z131-AB131</f>
        <v>0</v>
      </c>
      <c r="AE131" s="902">
        <v>0</v>
      </c>
      <c r="AF131" s="902">
        <v>0</v>
      </c>
      <c r="AG131" s="903" t="e">
        <f>+AF131/AE131</f>
        <v>#DIV/0!</v>
      </c>
      <c r="AH131" s="900">
        <v>150000000</v>
      </c>
      <c r="AI131" s="901">
        <v>0</v>
      </c>
      <c r="AJ131" s="876">
        <f>AI131/AH131</f>
        <v>0</v>
      </c>
      <c r="AK131" s="877"/>
      <c r="AL131" s="878" t="s">
        <v>1603</v>
      </c>
      <c r="AM131" s="879"/>
      <c r="AN131" s="880"/>
      <c r="AO131" s="880"/>
      <c r="AP131" s="880"/>
    </row>
    <row r="132" spans="1:42" ht="37.4" thickBot="1" x14ac:dyDescent="0.3">
      <c r="A132" s="695" t="s">
        <v>1725</v>
      </c>
      <c r="B132" s="697" t="s">
        <v>1771</v>
      </c>
      <c r="C132" s="705">
        <v>0</v>
      </c>
      <c r="D132" s="707">
        <v>0.3</v>
      </c>
      <c r="E132" s="697"/>
      <c r="F132" s="704">
        <v>0.3</v>
      </c>
      <c r="G132" s="697"/>
      <c r="H132" s="704" t="e">
        <f>IF((E132+G132)/C132&gt;=100%,100%,(E132+G132)/C132)</f>
        <v>#DIV/0!</v>
      </c>
      <c r="I132" s="703">
        <f t="shared" ref="I132" si="92">IF(F132/D132&gt;=100%,100%,F132/D132)</f>
        <v>1</v>
      </c>
      <c r="J132" s="565"/>
      <c r="K132" s="565"/>
      <c r="L132" s="565"/>
      <c r="M132" s="565"/>
      <c r="N132" s="565"/>
      <c r="O132" s="565"/>
      <c r="P132" s="565"/>
      <c r="Q132" s="565"/>
      <c r="R132" s="565"/>
      <c r="S132" s="565"/>
      <c r="T132" s="707">
        <v>1</v>
      </c>
      <c r="U132" s="704">
        <f t="shared" ref="U132" si="93">SUM(E132:G132)</f>
        <v>0.3</v>
      </c>
      <c r="V132" s="704">
        <f t="shared" ref="V132" si="94">IF(U132/T132&gt;=100%,100%,U132/T132)</f>
        <v>0.3</v>
      </c>
      <c r="W132" s="707">
        <v>1</v>
      </c>
      <c r="X132" s="707">
        <v>1</v>
      </c>
      <c r="Y132" s="566"/>
      <c r="Z132" s="566"/>
      <c r="AA132" s="707"/>
      <c r="AB132" s="566"/>
      <c r="AC132" s="707"/>
      <c r="AD132" s="766"/>
      <c r="AE132" s="566"/>
      <c r="AF132" s="566"/>
      <c r="AG132" s="566"/>
      <c r="AH132" s="566"/>
      <c r="AI132" s="566"/>
      <c r="AJ132" s="707"/>
      <c r="AK132" s="567"/>
      <c r="AL132" s="691"/>
      <c r="AM132" s="692"/>
      <c r="AN132" s="693"/>
      <c r="AO132" s="693"/>
      <c r="AP132" s="693"/>
    </row>
    <row r="133" spans="1:42" ht="34.65" x14ac:dyDescent="0.25">
      <c r="A133" s="889" t="s">
        <v>2851</v>
      </c>
      <c r="B133" s="890"/>
      <c r="C133" s="891"/>
      <c r="D133" s="891"/>
      <c r="E133" s="891"/>
      <c r="F133" s="891"/>
      <c r="G133" s="891"/>
      <c r="H133" s="891">
        <f>+(H134*W134)</f>
        <v>0.87017083333333334</v>
      </c>
      <c r="I133" s="891">
        <f>+(I134*X134)</f>
        <v>0.93594444444444447</v>
      </c>
      <c r="J133" s="892"/>
      <c r="K133" s="892"/>
      <c r="L133" s="892"/>
      <c r="M133" s="892"/>
      <c r="N133" s="892"/>
      <c r="O133" s="892"/>
      <c r="P133" s="892"/>
      <c r="Q133" s="892"/>
      <c r="R133" s="892"/>
      <c r="S133" s="892"/>
      <c r="T133" s="891">
        <v>1</v>
      </c>
      <c r="U133" s="891"/>
      <c r="V133" s="905">
        <f>+(V134*X134)</f>
        <v>0.53721728535353541</v>
      </c>
      <c r="W133" s="904">
        <v>0.33</v>
      </c>
      <c r="X133" s="904">
        <v>0.33</v>
      </c>
      <c r="Y133" s="893"/>
      <c r="Z133" s="893"/>
      <c r="AA133" s="894"/>
      <c r="AB133" s="893"/>
      <c r="AC133" s="894"/>
      <c r="AD133" s="893"/>
      <c r="AE133" s="893"/>
      <c r="AF133" s="893"/>
      <c r="AG133" s="895"/>
      <c r="AH133" s="893"/>
      <c r="AI133" s="893"/>
      <c r="AJ133" s="913"/>
      <c r="AK133" s="896"/>
      <c r="AL133" s="897"/>
      <c r="AM133" s="896"/>
      <c r="AN133" s="898"/>
      <c r="AO133" s="898"/>
      <c r="AP133" s="898"/>
    </row>
    <row r="134" spans="1:42" ht="85.6" x14ac:dyDescent="0.25">
      <c r="A134" s="884" t="s">
        <v>1726</v>
      </c>
      <c r="B134" s="865"/>
      <c r="C134" s="885"/>
      <c r="D134" s="885"/>
      <c r="E134" s="885"/>
      <c r="F134" s="885"/>
      <c r="G134" s="885"/>
      <c r="H134" s="885">
        <f>+(H135*W135)+(H141*W141)+(H148*W148)+(H153*W153)</f>
        <v>0.87017083333333334</v>
      </c>
      <c r="I134" s="918">
        <f>+(I135*X135)+(I141*X141)+(I148*X148)+(I153*X153)</f>
        <v>0.93594444444444447</v>
      </c>
      <c r="J134" s="867"/>
      <c r="K134" s="867"/>
      <c r="L134" s="867"/>
      <c r="M134" s="867"/>
      <c r="N134" s="867"/>
      <c r="O134" s="867"/>
      <c r="P134" s="867"/>
      <c r="Q134" s="867"/>
      <c r="R134" s="867"/>
      <c r="S134" s="867"/>
      <c r="T134" s="885">
        <v>1</v>
      </c>
      <c r="U134" s="885"/>
      <c r="V134" s="885">
        <f>+(V135*W135)+(V141*W141)+(V148*W148)+(V153*W153)</f>
        <v>0.53721728535353541</v>
      </c>
      <c r="W134" s="907">
        <v>1</v>
      </c>
      <c r="X134" s="907">
        <v>1</v>
      </c>
      <c r="Y134" s="886">
        <f>SUM(Y135:Y161)</f>
        <v>2233521682</v>
      </c>
      <c r="Z134" s="886">
        <f>SUM(Z135:Z161)</f>
        <v>2144973450</v>
      </c>
      <c r="AA134" s="887">
        <f>Z134/Y134</f>
        <v>0.96035488139040148</v>
      </c>
      <c r="AB134" s="886">
        <f>SUM(AB135:AB161)</f>
        <v>1624392431</v>
      </c>
      <c r="AC134" s="887">
        <f>AB134/Z134</f>
        <v>0.75730188222143258</v>
      </c>
      <c r="AD134" s="886">
        <f>SUM(AD135:AD161)</f>
        <v>520581019</v>
      </c>
      <c r="AE134" s="886">
        <f>SUM(AE135:AE161)</f>
        <v>221450623</v>
      </c>
      <c r="AF134" s="886">
        <f>SUM(AF135:AF161)</f>
        <v>215584462</v>
      </c>
      <c r="AG134" s="888">
        <f>+AF134/AE134</f>
        <v>0.97351029804960176</v>
      </c>
      <c r="AH134" s="886">
        <f>SUM(AH135:AH161)</f>
        <v>6053382921</v>
      </c>
      <c r="AI134" s="886">
        <f>SUM(AI135:AI161)</f>
        <v>2987217857</v>
      </c>
      <c r="AJ134" s="914">
        <f>AI134/AH134</f>
        <v>0.49347908367682131</v>
      </c>
      <c r="AK134" s="871"/>
      <c r="AL134" s="872" t="s">
        <v>1605</v>
      </c>
      <c r="AM134" s="871"/>
      <c r="AN134" s="873" t="s">
        <v>1884</v>
      </c>
      <c r="AO134" s="873" t="s">
        <v>1884</v>
      </c>
      <c r="AP134" s="873" t="s">
        <v>1884</v>
      </c>
    </row>
    <row r="135" spans="1:42" ht="86.3" thickBot="1" x14ac:dyDescent="0.3">
      <c r="A135" s="882" t="s">
        <v>1727</v>
      </c>
      <c r="B135" s="881" t="s">
        <v>1841</v>
      </c>
      <c r="C135" s="875"/>
      <c r="D135" s="875"/>
      <c r="E135" s="875"/>
      <c r="F135" s="875"/>
      <c r="G135" s="875"/>
      <c r="H135" s="876">
        <f>+(H136*25%)+(H138*25%)+(H139*25%)+(H140*25%)</f>
        <v>0.8125</v>
      </c>
      <c r="I135" s="876">
        <f>+SUMPRODUCT(I137:I140,X137:X140)</f>
        <v>1</v>
      </c>
      <c r="J135" s="900"/>
      <c r="K135" s="900"/>
      <c r="L135" s="900"/>
      <c r="M135" s="900"/>
      <c r="N135" s="900"/>
      <c r="O135" s="900"/>
      <c r="P135" s="900"/>
      <c r="Q135" s="900"/>
      <c r="R135" s="900"/>
      <c r="S135" s="900"/>
      <c r="T135" s="908">
        <v>1</v>
      </c>
      <c r="U135" s="908"/>
      <c r="V135" s="909">
        <f>+SUMPRODUCT(V136:V140,W136:W140)</f>
        <v>0.64250000000000007</v>
      </c>
      <c r="W135" s="909">
        <v>0.25</v>
      </c>
      <c r="X135" s="909">
        <v>0.25</v>
      </c>
      <c r="Y135" s="901">
        <v>164135000</v>
      </c>
      <c r="Z135" s="900">
        <v>164135000</v>
      </c>
      <c r="AA135" s="875">
        <f>Z135/Y135</f>
        <v>1</v>
      </c>
      <c r="AB135" s="900">
        <v>119353185</v>
      </c>
      <c r="AC135" s="875">
        <f>AB135/Z135</f>
        <v>0.72716474243762752</v>
      </c>
      <c r="AD135" s="902">
        <f>+Z135-AB135</f>
        <v>44781815</v>
      </c>
      <c r="AE135" s="902">
        <v>0</v>
      </c>
      <c r="AF135" s="902">
        <v>0</v>
      </c>
      <c r="AG135" s="903" t="e">
        <f>+AF135/AE135</f>
        <v>#DIV/0!</v>
      </c>
      <c r="AH135" s="900">
        <v>544135000</v>
      </c>
      <c r="AI135" s="901">
        <v>164135000</v>
      </c>
      <c r="AJ135" s="876">
        <f>AI135/AH135</f>
        <v>0.30164389351907156</v>
      </c>
      <c r="AK135" s="877"/>
      <c r="AL135" s="878" t="s">
        <v>1605</v>
      </c>
      <c r="AM135" s="879"/>
      <c r="AN135" s="880"/>
      <c r="AO135" s="880"/>
      <c r="AP135" s="880"/>
    </row>
    <row r="136" spans="1:42" ht="25.15" thickBot="1" x14ac:dyDescent="0.3">
      <c r="A136" s="911" t="s">
        <v>2861</v>
      </c>
      <c r="B136" s="699" t="s">
        <v>1825</v>
      </c>
      <c r="C136" s="699">
        <v>1</v>
      </c>
      <c r="D136" s="699"/>
      <c r="E136" s="699">
        <v>1</v>
      </c>
      <c r="F136" s="699"/>
      <c r="G136" s="699"/>
      <c r="H136" s="703">
        <f t="shared" ref="H136:H140" si="95">IF((E136+G136)/C136&gt;=100%,100%,(E136+G136)/C136)</f>
        <v>1</v>
      </c>
      <c r="I136" s="703" t="e">
        <f t="shared" ref="I136:I140" si="96">IF(F136/D136&gt;=100%,100%,F136/D136)</f>
        <v>#DIV/0!</v>
      </c>
      <c r="J136" s="568"/>
      <c r="K136" s="568"/>
      <c r="L136" s="568"/>
      <c r="M136" s="568"/>
      <c r="N136" s="568"/>
      <c r="O136" s="568"/>
      <c r="P136" s="568"/>
      <c r="Q136" s="568"/>
      <c r="R136" s="568"/>
      <c r="S136" s="568"/>
      <c r="T136" s="699">
        <v>1</v>
      </c>
      <c r="U136" s="699">
        <f t="shared" ref="U136:U139" si="97">SUM(E136:G136)</f>
        <v>1</v>
      </c>
      <c r="V136" s="703">
        <f t="shared" ref="V136:V140" si="98">IF(U136/T136&gt;=100%,100%,U136/T136)</f>
        <v>1</v>
      </c>
      <c r="W136" s="712">
        <v>0.2</v>
      </c>
      <c r="X136" s="712">
        <v>0</v>
      </c>
      <c r="Y136" s="562"/>
      <c r="Z136" s="562"/>
      <c r="AA136" s="712"/>
      <c r="AB136" s="562"/>
      <c r="AC136" s="712"/>
      <c r="AD136" s="767">
        <f>+Z136-AB136</f>
        <v>0</v>
      </c>
      <c r="AE136" s="562"/>
      <c r="AF136" s="562"/>
      <c r="AG136" s="562"/>
      <c r="AH136" s="562"/>
      <c r="AI136" s="562"/>
      <c r="AJ136" s="712"/>
      <c r="AK136" s="563"/>
      <c r="AL136" s="689"/>
      <c r="AM136" s="688"/>
      <c r="AN136" s="690"/>
      <c r="AO136" s="690"/>
      <c r="AP136" s="690"/>
    </row>
    <row r="137" spans="1:42" ht="24.45" x14ac:dyDescent="0.25">
      <c r="A137" s="911" t="s">
        <v>2862</v>
      </c>
      <c r="B137" s="699" t="s">
        <v>1826</v>
      </c>
      <c r="C137" s="702">
        <v>0</v>
      </c>
      <c r="D137" s="703">
        <v>1</v>
      </c>
      <c r="E137" s="699"/>
      <c r="F137" s="703">
        <v>1</v>
      </c>
      <c r="G137" s="699"/>
      <c r="H137" s="703" t="e">
        <f t="shared" si="95"/>
        <v>#DIV/0!</v>
      </c>
      <c r="I137" s="703">
        <f t="shared" si="96"/>
        <v>1</v>
      </c>
      <c r="J137" s="568"/>
      <c r="K137" s="568"/>
      <c r="L137" s="568"/>
      <c r="M137" s="568"/>
      <c r="N137" s="568"/>
      <c r="O137" s="568"/>
      <c r="P137" s="568"/>
      <c r="Q137" s="568"/>
      <c r="R137" s="568"/>
      <c r="S137" s="568"/>
      <c r="T137" s="703">
        <v>1</v>
      </c>
      <c r="U137" s="703">
        <f t="shared" si="97"/>
        <v>1</v>
      </c>
      <c r="V137" s="703">
        <f t="shared" si="98"/>
        <v>1</v>
      </c>
      <c r="W137" s="712">
        <v>0.2</v>
      </c>
      <c r="X137" s="712">
        <v>0.25</v>
      </c>
      <c r="Y137" s="562"/>
      <c r="Z137" s="562"/>
      <c r="AA137" s="712"/>
      <c r="AB137" s="562"/>
      <c r="AC137" s="712"/>
      <c r="AD137" s="562"/>
      <c r="AE137" s="562"/>
      <c r="AF137" s="562"/>
      <c r="AG137" s="562"/>
      <c r="AH137" s="562"/>
      <c r="AI137" s="562"/>
      <c r="AJ137" s="712"/>
      <c r="AK137" s="563"/>
      <c r="AL137" s="689"/>
      <c r="AM137" s="688"/>
      <c r="AN137" s="690"/>
      <c r="AO137" s="690"/>
      <c r="AP137" s="690"/>
    </row>
    <row r="138" spans="1:42" ht="61.15" x14ac:dyDescent="0.25">
      <c r="A138" s="554" t="s">
        <v>1728</v>
      </c>
      <c r="B138" s="699" t="s">
        <v>1827</v>
      </c>
      <c r="C138" s="703">
        <v>1</v>
      </c>
      <c r="D138" s="703">
        <v>1</v>
      </c>
      <c r="E138" s="706">
        <v>1</v>
      </c>
      <c r="F138" s="706">
        <v>1</v>
      </c>
      <c r="G138" s="706"/>
      <c r="H138" s="703">
        <f t="shared" si="95"/>
        <v>1</v>
      </c>
      <c r="I138" s="703">
        <f t="shared" si="96"/>
        <v>1</v>
      </c>
      <c r="J138" s="568"/>
      <c r="K138" s="568"/>
      <c r="L138" s="568"/>
      <c r="M138" s="568"/>
      <c r="N138" s="568"/>
      <c r="O138" s="568"/>
      <c r="P138" s="568"/>
      <c r="Q138" s="568"/>
      <c r="R138" s="568"/>
      <c r="S138" s="568"/>
      <c r="T138" s="703">
        <v>1</v>
      </c>
      <c r="U138" s="703">
        <f>SUM(E138:G138)/4</f>
        <v>0.5</v>
      </c>
      <c r="V138" s="703">
        <f t="shared" si="98"/>
        <v>0.5</v>
      </c>
      <c r="W138" s="712">
        <v>0.2</v>
      </c>
      <c r="X138" s="712">
        <v>0.25</v>
      </c>
      <c r="Y138" s="562"/>
      <c r="Z138" s="562"/>
      <c r="AA138" s="712"/>
      <c r="AB138" s="562"/>
      <c r="AC138" s="712"/>
      <c r="AD138" s="562"/>
      <c r="AE138" s="562"/>
      <c r="AF138" s="562"/>
      <c r="AG138" s="562"/>
      <c r="AH138" s="562"/>
      <c r="AI138" s="562"/>
      <c r="AJ138" s="712"/>
      <c r="AK138" s="563"/>
      <c r="AL138" s="689"/>
      <c r="AM138" s="688"/>
      <c r="AN138" s="690"/>
      <c r="AO138" s="690"/>
      <c r="AP138" s="690"/>
    </row>
    <row r="139" spans="1:42" ht="24.45" x14ac:dyDescent="0.25">
      <c r="A139" s="554" t="s">
        <v>1729</v>
      </c>
      <c r="B139" s="699" t="s">
        <v>1756</v>
      </c>
      <c r="C139" s="699">
        <v>1</v>
      </c>
      <c r="D139" s="699">
        <v>3</v>
      </c>
      <c r="E139" s="699">
        <v>1</v>
      </c>
      <c r="F139" s="699">
        <v>3</v>
      </c>
      <c r="G139" s="699"/>
      <c r="H139" s="703">
        <f t="shared" si="95"/>
        <v>1</v>
      </c>
      <c r="I139" s="703">
        <f t="shared" si="96"/>
        <v>1</v>
      </c>
      <c r="J139" s="568"/>
      <c r="K139" s="568"/>
      <c r="L139" s="568"/>
      <c r="M139" s="568"/>
      <c r="N139" s="568"/>
      <c r="O139" s="568"/>
      <c r="P139" s="568"/>
      <c r="Q139" s="568"/>
      <c r="R139" s="568"/>
      <c r="S139" s="568"/>
      <c r="T139" s="699">
        <v>10</v>
      </c>
      <c r="U139" s="699">
        <f t="shared" si="97"/>
        <v>4</v>
      </c>
      <c r="V139" s="703">
        <f t="shared" si="98"/>
        <v>0.4</v>
      </c>
      <c r="W139" s="712">
        <v>0.2</v>
      </c>
      <c r="X139" s="712">
        <v>0.25</v>
      </c>
      <c r="Y139" s="562"/>
      <c r="Z139" s="562"/>
      <c r="AA139" s="712"/>
      <c r="AB139" s="562"/>
      <c r="AC139" s="712"/>
      <c r="AD139" s="562"/>
      <c r="AE139" s="562"/>
      <c r="AF139" s="562"/>
      <c r="AG139" s="562"/>
      <c r="AH139" s="562"/>
      <c r="AI139" s="562"/>
      <c r="AJ139" s="712"/>
      <c r="AK139" s="563"/>
      <c r="AL139" s="689"/>
      <c r="AM139" s="688"/>
      <c r="AN139" s="690"/>
      <c r="AO139" s="690"/>
      <c r="AP139" s="690"/>
    </row>
    <row r="140" spans="1:42" ht="61.15" x14ac:dyDescent="0.25">
      <c r="A140" s="554" t="s">
        <v>1730</v>
      </c>
      <c r="B140" s="699" t="s">
        <v>1828</v>
      </c>
      <c r="C140" s="703">
        <v>1</v>
      </c>
      <c r="D140" s="703">
        <v>1</v>
      </c>
      <c r="E140" s="703">
        <v>0.25</v>
      </c>
      <c r="F140" s="703">
        <v>1</v>
      </c>
      <c r="G140" s="703"/>
      <c r="H140" s="703">
        <f t="shared" si="95"/>
        <v>0.25</v>
      </c>
      <c r="I140" s="703">
        <f t="shared" si="96"/>
        <v>1</v>
      </c>
      <c r="J140" s="568"/>
      <c r="K140" s="568"/>
      <c r="L140" s="568"/>
      <c r="M140" s="568"/>
      <c r="N140" s="568"/>
      <c r="O140" s="568"/>
      <c r="P140" s="568"/>
      <c r="Q140" s="568"/>
      <c r="R140" s="568"/>
      <c r="S140" s="568"/>
      <c r="T140" s="703">
        <v>1</v>
      </c>
      <c r="U140" s="703">
        <f>SUM(E140:G140)/4</f>
        <v>0.3125</v>
      </c>
      <c r="V140" s="703">
        <f t="shared" si="98"/>
        <v>0.3125</v>
      </c>
      <c r="W140" s="712">
        <v>0.2</v>
      </c>
      <c r="X140" s="712">
        <v>0.25</v>
      </c>
      <c r="Y140" s="562"/>
      <c r="Z140" s="562"/>
      <c r="AA140" s="712"/>
      <c r="AB140" s="562"/>
      <c r="AC140" s="712"/>
      <c r="AD140" s="562"/>
      <c r="AE140" s="562"/>
      <c r="AF140" s="562"/>
      <c r="AG140" s="562"/>
      <c r="AH140" s="562"/>
      <c r="AI140" s="562"/>
      <c r="AJ140" s="712"/>
      <c r="AK140" s="563"/>
      <c r="AL140" s="689"/>
      <c r="AM140" s="688"/>
      <c r="AN140" s="690"/>
      <c r="AO140" s="690"/>
      <c r="AP140" s="690"/>
    </row>
    <row r="141" spans="1:42" ht="85.6" x14ac:dyDescent="0.25">
      <c r="A141" s="882" t="s">
        <v>1731</v>
      </c>
      <c r="B141" s="881" t="s">
        <v>1841</v>
      </c>
      <c r="C141" s="875"/>
      <c r="D141" s="875"/>
      <c r="E141" s="875"/>
      <c r="F141" s="875"/>
      <c r="G141" s="875"/>
      <c r="H141" s="876">
        <f>+(H142*25%)+(H145*25%)+(H146*25%)+(H147*25%)</f>
        <v>0.90008333333333335</v>
      </c>
      <c r="I141" s="876">
        <f>+SUMPRODUCT(I142:I147,X142:X147)</f>
        <v>0.92001777777777782</v>
      </c>
      <c r="J141" s="900"/>
      <c r="K141" s="900"/>
      <c r="L141" s="900"/>
      <c r="M141" s="900"/>
      <c r="N141" s="900"/>
      <c r="O141" s="900"/>
      <c r="P141" s="900"/>
      <c r="Q141" s="900"/>
      <c r="R141" s="900"/>
      <c r="S141" s="900"/>
      <c r="T141" s="875">
        <v>1</v>
      </c>
      <c r="U141" s="875"/>
      <c r="V141" s="876">
        <f>+SUMPRODUCT(V142:V147,W142:W147)</f>
        <v>0.65101777777777781</v>
      </c>
      <c r="W141" s="876">
        <v>0.25</v>
      </c>
      <c r="X141" s="876">
        <v>0.25</v>
      </c>
      <c r="Y141" s="901">
        <v>873000000</v>
      </c>
      <c r="Z141" s="900">
        <v>866957002</v>
      </c>
      <c r="AA141" s="875">
        <f>Z141/Y141</f>
        <v>0.99307789461626572</v>
      </c>
      <c r="AB141" s="900">
        <v>421657798</v>
      </c>
      <c r="AC141" s="875">
        <f>AB141/Z141</f>
        <v>0.48636529496534364</v>
      </c>
      <c r="AD141" s="902">
        <f>+Z141-AB141</f>
        <v>445299204</v>
      </c>
      <c r="AE141" s="902">
        <v>140850623</v>
      </c>
      <c r="AF141" s="902">
        <v>140641663</v>
      </c>
      <c r="AG141" s="903">
        <f>+AF141/AE141</f>
        <v>0.99851644248673288</v>
      </c>
      <c r="AH141" s="900">
        <v>2286523448</v>
      </c>
      <c r="AI141" s="901">
        <v>1160612283</v>
      </c>
      <c r="AJ141" s="876">
        <f>AI141/AH141</f>
        <v>0.50758818328111888</v>
      </c>
      <c r="AK141" s="877"/>
      <c r="AL141" s="878" t="s">
        <v>1605</v>
      </c>
      <c r="AM141" s="879"/>
      <c r="AN141" s="880"/>
      <c r="AO141" s="880"/>
      <c r="AP141" s="880"/>
    </row>
    <row r="142" spans="1:42" ht="36.700000000000003" x14ac:dyDescent="0.25">
      <c r="A142" s="554" t="s">
        <v>1732</v>
      </c>
      <c r="B142" s="699" t="s">
        <v>1829</v>
      </c>
      <c r="C142" s="703">
        <v>1</v>
      </c>
      <c r="D142" s="703">
        <v>1</v>
      </c>
      <c r="E142" s="706">
        <v>1</v>
      </c>
      <c r="F142" s="706">
        <v>1</v>
      </c>
      <c r="G142" s="706"/>
      <c r="H142" s="703">
        <f t="shared" ref="H142:H147" si="99">IF((E142+G142)/C142&gt;=100%,100%,(E142+G142)/C142)</f>
        <v>1</v>
      </c>
      <c r="I142" s="703">
        <f t="shared" ref="I142:I147" si="100">IF(F142/D142&gt;=100%,100%,F142/D142)</f>
        <v>1</v>
      </c>
      <c r="J142" s="568"/>
      <c r="K142" s="568"/>
      <c r="L142" s="568"/>
      <c r="M142" s="568"/>
      <c r="N142" s="568"/>
      <c r="O142" s="568"/>
      <c r="P142" s="568"/>
      <c r="Q142" s="568"/>
      <c r="R142" s="568"/>
      <c r="S142" s="568"/>
      <c r="T142" s="703">
        <v>1</v>
      </c>
      <c r="U142" s="703">
        <f t="shared" ref="U142" si="101">AVERAGE(E142:G142)</f>
        <v>1</v>
      </c>
      <c r="V142" s="703">
        <f t="shared" ref="V142:V147" si="102">IF(U142/T142&gt;=100%,100%,U142/T142)</f>
        <v>1</v>
      </c>
      <c r="W142" s="712">
        <v>0.17</v>
      </c>
      <c r="X142" s="712">
        <v>0.17</v>
      </c>
      <c r="Y142" s="562"/>
      <c r="Z142" s="562"/>
      <c r="AA142" s="712"/>
      <c r="AB142" s="562"/>
      <c r="AC142" s="712"/>
      <c r="AD142" s="562"/>
      <c r="AE142" s="562"/>
      <c r="AF142" s="562"/>
      <c r="AG142" s="562"/>
      <c r="AH142" s="562"/>
      <c r="AI142" s="562"/>
      <c r="AJ142" s="712"/>
      <c r="AK142" s="563"/>
      <c r="AL142" s="689"/>
      <c r="AM142" s="688"/>
      <c r="AN142" s="690"/>
      <c r="AO142" s="690"/>
      <c r="AP142" s="690"/>
    </row>
    <row r="143" spans="1:42" ht="36.700000000000003" x14ac:dyDescent="0.25">
      <c r="A143" s="554" t="s">
        <v>1733</v>
      </c>
      <c r="B143" s="699" t="s">
        <v>1830</v>
      </c>
      <c r="C143" s="702">
        <v>0</v>
      </c>
      <c r="D143" s="699">
        <v>1</v>
      </c>
      <c r="E143" s="699"/>
      <c r="F143" s="699">
        <v>1</v>
      </c>
      <c r="G143" s="699"/>
      <c r="H143" s="703" t="e">
        <f t="shared" si="99"/>
        <v>#DIV/0!</v>
      </c>
      <c r="I143" s="703">
        <f t="shared" si="100"/>
        <v>1</v>
      </c>
      <c r="J143" s="568"/>
      <c r="K143" s="568"/>
      <c r="L143" s="568"/>
      <c r="M143" s="568"/>
      <c r="N143" s="568"/>
      <c r="O143" s="568"/>
      <c r="P143" s="568"/>
      <c r="Q143" s="568"/>
      <c r="R143" s="568"/>
      <c r="S143" s="568"/>
      <c r="T143" s="699">
        <v>1</v>
      </c>
      <c r="U143" s="699">
        <f t="shared" ref="U143:U144" si="103">SUM(E143:G143)</f>
        <v>1</v>
      </c>
      <c r="V143" s="703">
        <f t="shared" si="102"/>
        <v>1</v>
      </c>
      <c r="W143" s="712">
        <v>0.17</v>
      </c>
      <c r="X143" s="712">
        <v>0.17</v>
      </c>
      <c r="Y143" s="562"/>
      <c r="Z143" s="562"/>
      <c r="AA143" s="712"/>
      <c r="AB143" s="562"/>
      <c r="AC143" s="712"/>
      <c r="AD143" s="562"/>
      <c r="AE143" s="562"/>
      <c r="AF143" s="562"/>
      <c r="AG143" s="562"/>
      <c r="AH143" s="562"/>
      <c r="AI143" s="562"/>
      <c r="AJ143" s="712"/>
      <c r="AK143" s="563"/>
      <c r="AL143" s="689"/>
      <c r="AM143" s="688"/>
      <c r="AN143" s="690"/>
      <c r="AO143" s="690"/>
      <c r="AP143" s="690"/>
    </row>
    <row r="144" spans="1:42" ht="48.9" x14ac:dyDescent="0.25">
      <c r="A144" s="554" t="s">
        <v>1734</v>
      </c>
      <c r="B144" s="699" t="s">
        <v>1831</v>
      </c>
      <c r="C144" s="702">
        <v>0</v>
      </c>
      <c r="D144" s="703">
        <v>0.6</v>
      </c>
      <c r="E144" s="699"/>
      <c r="F144" s="703">
        <v>0.6</v>
      </c>
      <c r="G144" s="699"/>
      <c r="H144" s="703" t="e">
        <f t="shared" si="99"/>
        <v>#DIV/0!</v>
      </c>
      <c r="I144" s="703">
        <f t="shared" si="100"/>
        <v>1</v>
      </c>
      <c r="J144" s="568"/>
      <c r="K144" s="568"/>
      <c r="L144" s="568"/>
      <c r="M144" s="568"/>
      <c r="N144" s="568"/>
      <c r="O144" s="568"/>
      <c r="P144" s="568"/>
      <c r="Q144" s="568"/>
      <c r="R144" s="568"/>
      <c r="S144" s="568"/>
      <c r="T144" s="703">
        <v>1</v>
      </c>
      <c r="U144" s="703">
        <f t="shared" si="103"/>
        <v>0.6</v>
      </c>
      <c r="V144" s="703">
        <f t="shared" si="102"/>
        <v>0.6</v>
      </c>
      <c r="W144" s="712">
        <v>0.17</v>
      </c>
      <c r="X144" s="712">
        <v>0.17</v>
      </c>
      <c r="Y144" s="562"/>
      <c r="Z144" s="562"/>
      <c r="AA144" s="712"/>
      <c r="AB144" s="562"/>
      <c r="AC144" s="712"/>
      <c r="AD144" s="562"/>
      <c r="AE144" s="562"/>
      <c r="AF144" s="562"/>
      <c r="AG144" s="562"/>
      <c r="AH144" s="562"/>
      <c r="AI144" s="562"/>
      <c r="AJ144" s="712"/>
      <c r="AK144" s="563"/>
      <c r="AL144" s="689"/>
      <c r="AM144" s="688"/>
      <c r="AN144" s="690"/>
      <c r="AO144" s="690"/>
      <c r="AP144" s="690"/>
    </row>
    <row r="145" spans="1:42" ht="36.700000000000003" x14ac:dyDescent="0.25">
      <c r="A145" s="554" t="s">
        <v>1735</v>
      </c>
      <c r="B145" s="699" t="s">
        <v>1832</v>
      </c>
      <c r="C145" s="703">
        <v>1</v>
      </c>
      <c r="D145" s="703">
        <v>1</v>
      </c>
      <c r="E145" s="703">
        <v>0.96</v>
      </c>
      <c r="F145" s="703">
        <v>0.95</v>
      </c>
      <c r="G145" s="703"/>
      <c r="H145" s="703">
        <f t="shared" si="99"/>
        <v>0.96</v>
      </c>
      <c r="I145" s="703">
        <f t="shared" si="100"/>
        <v>0.95</v>
      </c>
      <c r="J145" s="568"/>
      <c r="K145" s="568"/>
      <c r="L145" s="568"/>
      <c r="M145" s="568"/>
      <c r="N145" s="568"/>
      <c r="O145" s="568"/>
      <c r="P145" s="568"/>
      <c r="Q145" s="568"/>
      <c r="R145" s="568"/>
      <c r="S145" s="568"/>
      <c r="T145" s="703">
        <v>1</v>
      </c>
      <c r="U145" s="703">
        <f>SUM(E145:G145)/4</f>
        <v>0.47749999999999998</v>
      </c>
      <c r="V145" s="703">
        <f t="shared" si="102"/>
        <v>0.47749999999999998</v>
      </c>
      <c r="W145" s="712">
        <v>0.16</v>
      </c>
      <c r="X145" s="712">
        <v>0.16</v>
      </c>
      <c r="Y145" s="562"/>
      <c r="Z145" s="562"/>
      <c r="AA145" s="712"/>
      <c r="AB145" s="562"/>
      <c r="AC145" s="712"/>
      <c r="AD145" s="562"/>
      <c r="AE145" s="562"/>
      <c r="AF145" s="562"/>
      <c r="AG145" s="562"/>
      <c r="AH145" s="562"/>
      <c r="AI145" s="562"/>
      <c r="AJ145" s="712"/>
      <c r="AK145" s="563"/>
      <c r="AL145" s="689"/>
      <c r="AM145" s="688"/>
      <c r="AN145" s="690"/>
      <c r="AO145" s="690"/>
      <c r="AP145" s="690"/>
    </row>
    <row r="146" spans="1:42" ht="36.700000000000003" x14ac:dyDescent="0.25">
      <c r="A146" s="554" t="s">
        <v>1736</v>
      </c>
      <c r="B146" s="699" t="s">
        <v>1833</v>
      </c>
      <c r="C146" s="703">
        <v>0.9</v>
      </c>
      <c r="D146" s="703">
        <v>0.9</v>
      </c>
      <c r="E146" s="750">
        <v>0.57630000000000003</v>
      </c>
      <c r="F146" s="750">
        <v>0.49509999999999998</v>
      </c>
      <c r="G146" s="750"/>
      <c r="H146" s="703">
        <f t="shared" si="99"/>
        <v>0.64033333333333331</v>
      </c>
      <c r="I146" s="703">
        <f t="shared" si="100"/>
        <v>0.55011111111111111</v>
      </c>
      <c r="J146" s="568" t="s">
        <v>2682</v>
      </c>
      <c r="K146" s="568"/>
      <c r="L146" s="568"/>
      <c r="M146" s="568"/>
      <c r="N146" s="568"/>
      <c r="O146" s="568"/>
      <c r="P146" s="568"/>
      <c r="Q146" s="568"/>
      <c r="R146" s="568"/>
      <c r="S146" s="568"/>
      <c r="T146" s="703">
        <v>0.9</v>
      </c>
      <c r="U146" s="703">
        <f>SUM(E146:G146)/4</f>
        <v>0.26785000000000003</v>
      </c>
      <c r="V146" s="703">
        <f t="shared" si="102"/>
        <v>0.29761111111111116</v>
      </c>
      <c r="W146" s="712">
        <v>0.16</v>
      </c>
      <c r="X146" s="712">
        <v>0.16</v>
      </c>
      <c r="Y146" s="562"/>
      <c r="Z146" s="562"/>
      <c r="AA146" s="712"/>
      <c r="AB146" s="562"/>
      <c r="AC146" s="712"/>
      <c r="AD146" s="562"/>
      <c r="AE146" s="562"/>
      <c r="AF146" s="562"/>
      <c r="AG146" s="562"/>
      <c r="AH146" s="562"/>
      <c r="AI146" s="562"/>
      <c r="AJ146" s="712"/>
      <c r="AK146" s="563"/>
      <c r="AL146" s="689"/>
      <c r="AM146" s="688"/>
      <c r="AN146" s="690"/>
      <c r="AO146" s="690"/>
      <c r="AP146" s="690"/>
    </row>
    <row r="147" spans="1:42" ht="48.9" x14ac:dyDescent="0.25">
      <c r="A147" s="558" t="s">
        <v>1737</v>
      </c>
      <c r="B147" s="699" t="s">
        <v>1834</v>
      </c>
      <c r="C147" s="703">
        <v>1</v>
      </c>
      <c r="D147" s="703">
        <v>1</v>
      </c>
      <c r="E147" s="703">
        <v>1</v>
      </c>
      <c r="F147" s="703">
        <v>1</v>
      </c>
      <c r="G147" s="703"/>
      <c r="H147" s="703">
        <f t="shared" si="99"/>
        <v>1</v>
      </c>
      <c r="I147" s="703">
        <f t="shared" si="100"/>
        <v>1</v>
      </c>
      <c r="J147" s="568"/>
      <c r="K147" s="568"/>
      <c r="L147" s="568"/>
      <c r="M147" s="568"/>
      <c r="N147" s="568"/>
      <c r="O147" s="568"/>
      <c r="P147" s="568"/>
      <c r="Q147" s="568"/>
      <c r="R147" s="568"/>
      <c r="S147" s="568"/>
      <c r="T147" s="703">
        <v>1</v>
      </c>
      <c r="U147" s="703">
        <f>SUM(E147:G147)/4</f>
        <v>0.5</v>
      </c>
      <c r="V147" s="703">
        <f t="shared" si="102"/>
        <v>0.5</v>
      </c>
      <c r="W147" s="712">
        <v>0.17</v>
      </c>
      <c r="X147" s="712">
        <v>0.17</v>
      </c>
      <c r="Y147" s="562"/>
      <c r="Z147" s="562"/>
      <c r="AA147" s="712"/>
      <c r="AB147" s="562"/>
      <c r="AC147" s="712"/>
      <c r="AD147" s="562"/>
      <c r="AE147" s="562"/>
      <c r="AF147" s="562"/>
      <c r="AG147" s="562"/>
      <c r="AH147" s="562"/>
      <c r="AI147" s="562"/>
      <c r="AJ147" s="712"/>
      <c r="AK147" s="563"/>
      <c r="AL147" s="689"/>
      <c r="AM147" s="688"/>
      <c r="AN147" s="690"/>
      <c r="AO147" s="690"/>
      <c r="AP147" s="690"/>
    </row>
    <row r="148" spans="1:42" ht="85.6" x14ac:dyDescent="0.25">
      <c r="A148" s="882" t="s">
        <v>1738</v>
      </c>
      <c r="B148" s="881" t="s">
        <v>1841</v>
      </c>
      <c r="C148" s="875"/>
      <c r="D148" s="875"/>
      <c r="E148" s="875"/>
      <c r="F148" s="875"/>
      <c r="G148" s="875"/>
      <c r="H148" s="876">
        <f>+SUMPRODUCT(H149:H152,W149:W152)</f>
        <v>1</v>
      </c>
      <c r="I148" s="876">
        <f>+SUMPRODUCT(I149:I152,X149:X152)</f>
        <v>1</v>
      </c>
      <c r="J148" s="900"/>
      <c r="K148" s="900"/>
      <c r="L148" s="900"/>
      <c r="M148" s="900"/>
      <c r="N148" s="900"/>
      <c r="O148" s="900"/>
      <c r="P148" s="900"/>
      <c r="Q148" s="900"/>
      <c r="R148" s="900"/>
      <c r="S148" s="900"/>
      <c r="T148" s="875">
        <v>1</v>
      </c>
      <c r="U148" s="875"/>
      <c r="V148" s="876">
        <f>+SUMPRODUCT(V149:V152,W149:W152)</f>
        <v>0.45738636363636365</v>
      </c>
      <c r="W148" s="876">
        <v>0.25</v>
      </c>
      <c r="X148" s="876">
        <v>0.25</v>
      </c>
      <c r="Y148" s="901">
        <v>1046386682</v>
      </c>
      <c r="Z148" s="900">
        <v>978158005</v>
      </c>
      <c r="AA148" s="875">
        <f>Z148/Y148</f>
        <v>0.93479592375010756</v>
      </c>
      <c r="AB148" s="900">
        <v>947658005</v>
      </c>
      <c r="AC148" s="875">
        <f>AB148/Z148</f>
        <v>0.96881894352027509</v>
      </c>
      <c r="AD148" s="902">
        <f>+Z148-AB148</f>
        <v>30500000</v>
      </c>
      <c r="AE148" s="902">
        <v>80600000</v>
      </c>
      <c r="AF148" s="902">
        <v>74942799</v>
      </c>
      <c r="AG148" s="903">
        <f>+AF148/AE148</f>
        <v>0.9298114019851117</v>
      </c>
      <c r="AH148" s="900">
        <v>2388724473</v>
      </c>
      <c r="AI148" s="901">
        <v>1419559403</v>
      </c>
      <c r="AJ148" s="876">
        <f>AI148/AH148</f>
        <v>0.59427506983137945</v>
      </c>
      <c r="AK148" s="877"/>
      <c r="AL148" s="878" t="s">
        <v>1605</v>
      </c>
      <c r="AM148" s="879"/>
      <c r="AN148" s="880"/>
      <c r="AO148" s="880"/>
      <c r="AP148" s="880"/>
    </row>
    <row r="149" spans="1:42" ht="73.400000000000006" x14ac:dyDescent="0.25">
      <c r="A149" s="554" t="s">
        <v>1739</v>
      </c>
      <c r="B149" s="699" t="s">
        <v>1836</v>
      </c>
      <c r="C149" s="703">
        <v>1</v>
      </c>
      <c r="D149" s="703">
        <v>1</v>
      </c>
      <c r="E149" s="703">
        <v>1</v>
      </c>
      <c r="F149" s="703">
        <v>1</v>
      </c>
      <c r="G149" s="703"/>
      <c r="H149" s="703">
        <f t="shared" ref="H149:H152" si="104">IF((E149+G149)/C149&gt;=100%,100%,(E149+G149)/C149)</f>
        <v>1</v>
      </c>
      <c r="I149" s="703">
        <f t="shared" ref="I149:I152" si="105">IF(F149/D149&gt;=100%,100%,F149/D149)</f>
        <v>1</v>
      </c>
      <c r="J149" s="568"/>
      <c r="K149" s="568"/>
      <c r="L149" s="568"/>
      <c r="M149" s="568"/>
      <c r="N149" s="568"/>
      <c r="O149" s="568"/>
      <c r="P149" s="568"/>
      <c r="Q149" s="568"/>
      <c r="R149" s="568"/>
      <c r="S149" s="568"/>
      <c r="T149" s="703">
        <v>1</v>
      </c>
      <c r="U149" s="703">
        <f>SUM(E149:G149)/4</f>
        <v>0.5</v>
      </c>
      <c r="V149" s="703">
        <f t="shared" ref="V149:V152" si="106">IF(U149/T149&gt;=100%,100%,U149/T149)</f>
        <v>0.5</v>
      </c>
      <c r="W149" s="712">
        <v>0.25</v>
      </c>
      <c r="X149" s="712">
        <v>0.25</v>
      </c>
      <c r="Y149" s="562"/>
      <c r="Z149" s="562"/>
      <c r="AA149" s="712"/>
      <c r="AB149" s="562"/>
      <c r="AC149" s="712"/>
      <c r="AD149" s="562"/>
      <c r="AE149" s="562"/>
      <c r="AF149" s="562"/>
      <c r="AG149" s="562"/>
      <c r="AH149" s="562"/>
      <c r="AI149" s="562"/>
      <c r="AJ149" s="712"/>
      <c r="AK149" s="563"/>
      <c r="AL149" s="689"/>
      <c r="AM149" s="688"/>
      <c r="AN149" s="690"/>
      <c r="AO149" s="690"/>
      <c r="AP149" s="690"/>
    </row>
    <row r="150" spans="1:42" ht="24.45" x14ac:dyDescent="0.25">
      <c r="A150" s="554" t="s">
        <v>1740</v>
      </c>
      <c r="B150" s="699" t="s">
        <v>1756</v>
      </c>
      <c r="C150" s="699">
        <v>5</v>
      </c>
      <c r="D150" s="699">
        <v>5</v>
      </c>
      <c r="E150" s="699">
        <v>5</v>
      </c>
      <c r="F150" s="699">
        <v>5</v>
      </c>
      <c r="G150" s="699"/>
      <c r="H150" s="703">
        <f t="shared" si="104"/>
        <v>1</v>
      </c>
      <c r="I150" s="703">
        <f t="shared" si="105"/>
        <v>1</v>
      </c>
      <c r="J150" s="568"/>
      <c r="K150" s="568"/>
      <c r="L150" s="568"/>
      <c r="M150" s="568"/>
      <c r="N150" s="568"/>
      <c r="O150" s="568"/>
      <c r="P150" s="568"/>
      <c r="Q150" s="568"/>
      <c r="R150" s="568"/>
      <c r="S150" s="568"/>
      <c r="T150" s="699">
        <v>20</v>
      </c>
      <c r="U150" s="699">
        <f t="shared" ref="U150:U152" si="107">SUM(E150:G150)</f>
        <v>10</v>
      </c>
      <c r="V150" s="703">
        <f t="shared" si="106"/>
        <v>0.5</v>
      </c>
      <c r="W150" s="712">
        <v>0.25</v>
      </c>
      <c r="X150" s="712">
        <v>0.25</v>
      </c>
      <c r="Y150" s="562"/>
      <c r="Z150" s="562"/>
      <c r="AA150" s="712"/>
      <c r="AB150" s="562"/>
      <c r="AC150" s="712"/>
      <c r="AD150" s="562"/>
      <c r="AE150" s="562"/>
      <c r="AF150" s="562"/>
      <c r="AG150" s="562"/>
      <c r="AH150" s="562"/>
      <c r="AI150" s="562"/>
      <c r="AJ150" s="712"/>
      <c r="AK150" s="563"/>
      <c r="AL150" s="689"/>
      <c r="AM150" s="688"/>
      <c r="AN150" s="690"/>
      <c r="AO150" s="690"/>
      <c r="AP150" s="690"/>
    </row>
    <row r="151" spans="1:42" ht="36.700000000000003" x14ac:dyDescent="0.25">
      <c r="A151" s="554" t="s">
        <v>1741</v>
      </c>
      <c r="B151" s="699" t="s">
        <v>1835</v>
      </c>
      <c r="C151" s="699">
        <v>2</v>
      </c>
      <c r="D151" s="699">
        <v>3</v>
      </c>
      <c r="E151" s="699">
        <v>2</v>
      </c>
      <c r="F151" s="699">
        <v>3</v>
      </c>
      <c r="G151" s="699"/>
      <c r="H151" s="703">
        <f t="shared" si="104"/>
        <v>1</v>
      </c>
      <c r="I151" s="703">
        <f t="shared" si="105"/>
        <v>1</v>
      </c>
      <c r="J151" s="568"/>
      <c r="K151" s="568"/>
      <c r="L151" s="568"/>
      <c r="M151" s="568"/>
      <c r="N151" s="568"/>
      <c r="O151" s="568"/>
      <c r="P151" s="568"/>
      <c r="Q151" s="568"/>
      <c r="R151" s="568"/>
      <c r="S151" s="568"/>
      <c r="T151" s="699">
        <v>11</v>
      </c>
      <c r="U151" s="699">
        <f t="shared" si="107"/>
        <v>5</v>
      </c>
      <c r="V151" s="703">
        <f t="shared" si="106"/>
        <v>0.45454545454545453</v>
      </c>
      <c r="W151" s="712">
        <v>0.25</v>
      </c>
      <c r="X151" s="712">
        <v>0.25</v>
      </c>
      <c r="Y151" s="562"/>
      <c r="Z151" s="562"/>
      <c r="AA151" s="712"/>
      <c r="AB151" s="562"/>
      <c r="AC151" s="712"/>
      <c r="AD151" s="562"/>
      <c r="AE151" s="562"/>
      <c r="AF151" s="562"/>
      <c r="AG151" s="562"/>
      <c r="AH151" s="562"/>
      <c r="AI151" s="562"/>
      <c r="AJ151" s="712"/>
      <c r="AK151" s="563"/>
      <c r="AL151" s="689"/>
      <c r="AM151" s="688"/>
      <c r="AN151" s="690"/>
      <c r="AO151" s="690"/>
      <c r="AP151" s="690"/>
    </row>
    <row r="152" spans="1:42" ht="36.700000000000003" x14ac:dyDescent="0.25">
      <c r="A152" s="558" t="s">
        <v>1742</v>
      </c>
      <c r="B152" s="699" t="s">
        <v>1756</v>
      </c>
      <c r="C152" s="699">
        <v>1</v>
      </c>
      <c r="D152" s="699">
        <v>2</v>
      </c>
      <c r="E152" s="699">
        <v>1</v>
      </c>
      <c r="F152" s="699">
        <v>2</v>
      </c>
      <c r="G152" s="699"/>
      <c r="H152" s="703">
        <f t="shared" si="104"/>
        <v>1</v>
      </c>
      <c r="I152" s="703">
        <f t="shared" si="105"/>
        <v>1</v>
      </c>
      <c r="J152" s="568"/>
      <c r="K152" s="568"/>
      <c r="L152" s="568"/>
      <c r="M152" s="568"/>
      <c r="N152" s="568"/>
      <c r="O152" s="568"/>
      <c r="P152" s="568"/>
      <c r="Q152" s="568"/>
      <c r="R152" s="568"/>
      <c r="S152" s="568"/>
      <c r="T152" s="699">
        <v>8</v>
      </c>
      <c r="U152" s="699">
        <f t="shared" si="107"/>
        <v>3</v>
      </c>
      <c r="V152" s="703">
        <f t="shared" si="106"/>
        <v>0.375</v>
      </c>
      <c r="W152" s="712">
        <v>0.25</v>
      </c>
      <c r="X152" s="712">
        <v>0.25</v>
      </c>
      <c r="Y152" s="562"/>
      <c r="Z152" s="562"/>
      <c r="AA152" s="712"/>
      <c r="AB152" s="562"/>
      <c r="AC152" s="712"/>
      <c r="AD152" s="562"/>
      <c r="AE152" s="562"/>
      <c r="AF152" s="562"/>
      <c r="AG152" s="562"/>
      <c r="AH152" s="562"/>
      <c r="AI152" s="562"/>
      <c r="AJ152" s="712"/>
      <c r="AK152" s="563"/>
      <c r="AL152" s="689"/>
      <c r="AM152" s="688"/>
      <c r="AN152" s="690"/>
      <c r="AO152" s="690"/>
      <c r="AP152" s="690"/>
    </row>
    <row r="153" spans="1:42" ht="85.6" x14ac:dyDescent="0.25">
      <c r="A153" s="882" t="s">
        <v>1743</v>
      </c>
      <c r="B153" s="881" t="s">
        <v>1841</v>
      </c>
      <c r="C153" s="875"/>
      <c r="D153" s="875"/>
      <c r="E153" s="875"/>
      <c r="F153" s="875"/>
      <c r="G153" s="875"/>
      <c r="H153" s="876">
        <f>+SUMPRODUCT(H154:H161,W154:W161)</f>
        <v>0.7681</v>
      </c>
      <c r="I153" s="876">
        <f>+SUMPRODUCT(I154:I161,X154:X161)</f>
        <v>0.82375999999999994</v>
      </c>
      <c r="J153" s="900"/>
      <c r="K153" s="900"/>
      <c r="L153" s="900"/>
      <c r="M153" s="900"/>
      <c r="N153" s="900"/>
      <c r="O153" s="900"/>
      <c r="P153" s="900"/>
      <c r="Q153" s="900"/>
      <c r="R153" s="900"/>
      <c r="S153" s="900"/>
      <c r="T153" s="875">
        <v>1</v>
      </c>
      <c r="U153" s="875"/>
      <c r="V153" s="876">
        <f>+SUMPRODUCT(V154:V161,W154:W161)</f>
        <v>0.39796500000000001</v>
      </c>
      <c r="W153" s="876">
        <v>0.25</v>
      </c>
      <c r="X153" s="876">
        <v>0.25</v>
      </c>
      <c r="Y153" s="901">
        <v>150000000</v>
      </c>
      <c r="Z153" s="900">
        <v>135723443</v>
      </c>
      <c r="AA153" s="875">
        <f>Z153/Y153</f>
        <v>0.90482295333333329</v>
      </c>
      <c r="AB153" s="900">
        <v>135723443</v>
      </c>
      <c r="AC153" s="875">
        <f>AB153/Z153</f>
        <v>1</v>
      </c>
      <c r="AD153" s="902">
        <f>+Z153-AB153</f>
        <v>0</v>
      </c>
      <c r="AE153" s="902">
        <v>0</v>
      </c>
      <c r="AF153" s="902">
        <v>0</v>
      </c>
      <c r="AG153" s="903" t="e">
        <f>+AF153/AE153</f>
        <v>#DIV/0!</v>
      </c>
      <c r="AH153" s="900">
        <v>834000000</v>
      </c>
      <c r="AI153" s="901">
        <v>242911171</v>
      </c>
      <c r="AJ153" s="876">
        <f>AI153/AH153</f>
        <v>0.291260396882494</v>
      </c>
      <c r="AK153" s="877"/>
      <c r="AL153" s="878" t="s">
        <v>1605</v>
      </c>
      <c r="AM153" s="879"/>
      <c r="AN153" s="880"/>
      <c r="AO153" s="880"/>
      <c r="AP153" s="880"/>
    </row>
    <row r="154" spans="1:42" ht="36.700000000000003" x14ac:dyDescent="0.25">
      <c r="A154" s="554" t="s">
        <v>1744</v>
      </c>
      <c r="B154" s="699" t="s">
        <v>1832</v>
      </c>
      <c r="C154" s="703">
        <v>1</v>
      </c>
      <c r="D154" s="703">
        <v>1</v>
      </c>
      <c r="E154" s="703">
        <v>0.5</v>
      </c>
      <c r="F154" s="703">
        <v>1</v>
      </c>
      <c r="G154" s="703"/>
      <c r="H154" s="703">
        <f t="shared" ref="H154:H161" si="108">IF((E154+G154)/C154&gt;=100%,100%,(E154+G154)/C154)</f>
        <v>0.5</v>
      </c>
      <c r="I154" s="703">
        <f t="shared" ref="I154:I161" si="109">IF(F154/D154&gt;=100%,100%,F154/D154)</f>
        <v>1</v>
      </c>
      <c r="J154" s="568"/>
      <c r="K154" s="568"/>
      <c r="L154" s="568"/>
      <c r="M154" s="568"/>
      <c r="N154" s="568"/>
      <c r="O154" s="568"/>
      <c r="P154" s="568"/>
      <c r="Q154" s="568"/>
      <c r="R154" s="568"/>
      <c r="S154" s="568"/>
      <c r="T154" s="703">
        <v>1</v>
      </c>
      <c r="U154" s="703">
        <f t="shared" ref="U154:U161" si="110">SUM(E154:G154)/4</f>
        <v>0.375</v>
      </c>
      <c r="V154" s="703">
        <f t="shared" ref="V154:V161" si="111">IF(U154/T154&gt;=100%,100%,U154/T154)</f>
        <v>0.375</v>
      </c>
      <c r="W154" s="712">
        <v>0.13</v>
      </c>
      <c r="X154" s="712">
        <v>0.13</v>
      </c>
      <c r="Y154" s="562"/>
      <c r="Z154" s="562"/>
      <c r="AA154" s="712"/>
      <c r="AB154" s="562"/>
      <c r="AC154" s="712"/>
      <c r="AD154" s="562"/>
      <c r="AE154" s="562"/>
      <c r="AF154" s="562"/>
      <c r="AG154" s="562"/>
      <c r="AH154" s="562"/>
      <c r="AI154" s="562"/>
      <c r="AJ154" s="712"/>
      <c r="AK154" s="563"/>
      <c r="AL154" s="689"/>
      <c r="AM154" s="688"/>
      <c r="AN154" s="690"/>
      <c r="AO154" s="690"/>
      <c r="AP154" s="690"/>
    </row>
    <row r="155" spans="1:42" ht="36.700000000000003" x14ac:dyDescent="0.25">
      <c r="A155" s="554" t="s">
        <v>1745</v>
      </c>
      <c r="B155" s="699" t="s">
        <v>1832</v>
      </c>
      <c r="C155" s="703">
        <v>1</v>
      </c>
      <c r="D155" s="703">
        <v>1</v>
      </c>
      <c r="E155" s="703">
        <v>0.9</v>
      </c>
      <c r="F155" s="703">
        <v>0.81200000000000006</v>
      </c>
      <c r="G155" s="703"/>
      <c r="H155" s="703">
        <f t="shared" si="108"/>
        <v>0.9</v>
      </c>
      <c r="I155" s="703">
        <f t="shared" si="109"/>
        <v>0.81200000000000006</v>
      </c>
      <c r="J155" s="568"/>
      <c r="K155" s="568"/>
      <c r="L155" s="568"/>
      <c r="M155" s="568"/>
      <c r="N155" s="568"/>
      <c r="O155" s="568"/>
      <c r="P155" s="568"/>
      <c r="Q155" s="568"/>
      <c r="R155" s="568"/>
      <c r="S155" s="568"/>
      <c r="T155" s="703">
        <v>1</v>
      </c>
      <c r="U155" s="703">
        <f t="shared" si="110"/>
        <v>0.42800000000000005</v>
      </c>
      <c r="V155" s="703">
        <f t="shared" si="111"/>
        <v>0.42800000000000005</v>
      </c>
      <c r="W155" s="712">
        <v>0.13</v>
      </c>
      <c r="X155" s="712">
        <v>0.13</v>
      </c>
      <c r="Y155" s="562"/>
      <c r="Z155" s="562"/>
      <c r="AA155" s="712"/>
      <c r="AB155" s="562"/>
      <c r="AC155" s="712"/>
      <c r="AD155" s="562"/>
      <c r="AE155" s="562"/>
      <c r="AF155" s="562"/>
      <c r="AG155" s="562"/>
      <c r="AH155" s="562"/>
      <c r="AI155" s="562"/>
      <c r="AJ155" s="712"/>
      <c r="AK155" s="563"/>
      <c r="AL155" s="689"/>
      <c r="AM155" s="688"/>
      <c r="AN155" s="690"/>
      <c r="AO155" s="690"/>
      <c r="AP155" s="690"/>
    </row>
    <row r="156" spans="1:42" ht="36.700000000000003" x14ac:dyDescent="0.25">
      <c r="A156" s="554" t="s">
        <v>1746</v>
      </c>
      <c r="B156" s="699" t="s">
        <v>1832</v>
      </c>
      <c r="C156" s="703">
        <v>1</v>
      </c>
      <c r="D156" s="703">
        <v>1</v>
      </c>
      <c r="E156" s="703">
        <v>1</v>
      </c>
      <c r="F156" s="703">
        <v>1</v>
      </c>
      <c r="G156" s="703"/>
      <c r="H156" s="703">
        <f t="shared" si="108"/>
        <v>1</v>
      </c>
      <c r="I156" s="703">
        <f t="shared" si="109"/>
        <v>1</v>
      </c>
      <c r="J156" s="568"/>
      <c r="K156" s="568"/>
      <c r="L156" s="568"/>
      <c r="M156" s="568"/>
      <c r="N156" s="568"/>
      <c r="O156" s="568"/>
      <c r="P156" s="568"/>
      <c r="Q156" s="568"/>
      <c r="R156" s="568"/>
      <c r="S156" s="568"/>
      <c r="T156" s="703">
        <v>1</v>
      </c>
      <c r="U156" s="703">
        <f t="shared" si="110"/>
        <v>0.5</v>
      </c>
      <c r="V156" s="703">
        <f t="shared" si="111"/>
        <v>0.5</v>
      </c>
      <c r="W156" s="712">
        <v>0.13</v>
      </c>
      <c r="X156" s="712">
        <v>0.13</v>
      </c>
      <c r="Y156" s="562"/>
      <c r="Z156" s="562"/>
      <c r="AA156" s="712"/>
      <c r="AB156" s="562"/>
      <c r="AC156" s="712"/>
      <c r="AD156" s="562"/>
      <c r="AE156" s="562"/>
      <c r="AF156" s="562"/>
      <c r="AG156" s="562"/>
      <c r="AH156" s="562"/>
      <c r="AI156" s="562"/>
      <c r="AJ156" s="712"/>
      <c r="AK156" s="563"/>
      <c r="AL156" s="689"/>
      <c r="AM156" s="688"/>
      <c r="AN156" s="690"/>
      <c r="AO156" s="690"/>
      <c r="AP156" s="690"/>
    </row>
    <row r="157" spans="1:42" ht="36.700000000000003" x14ac:dyDescent="0.25">
      <c r="A157" s="554" t="s">
        <v>1747</v>
      </c>
      <c r="B157" s="699" t="s">
        <v>1832</v>
      </c>
      <c r="C157" s="703">
        <v>1</v>
      </c>
      <c r="D157" s="703">
        <v>1</v>
      </c>
      <c r="E157" s="703">
        <v>0.85</v>
      </c>
      <c r="F157" s="703">
        <v>0.7</v>
      </c>
      <c r="G157" s="703"/>
      <c r="H157" s="703">
        <f t="shared" si="108"/>
        <v>0.85</v>
      </c>
      <c r="I157" s="703">
        <f t="shared" si="109"/>
        <v>0.7</v>
      </c>
      <c r="J157" s="568"/>
      <c r="K157" s="568"/>
      <c r="L157" s="568"/>
      <c r="M157" s="568"/>
      <c r="N157" s="568"/>
      <c r="O157" s="568"/>
      <c r="P157" s="568"/>
      <c r="Q157" s="568"/>
      <c r="R157" s="568"/>
      <c r="S157" s="568"/>
      <c r="T157" s="703">
        <v>1</v>
      </c>
      <c r="U157" s="703">
        <f t="shared" si="110"/>
        <v>0.38749999999999996</v>
      </c>
      <c r="V157" s="703">
        <f t="shared" si="111"/>
        <v>0.38749999999999996</v>
      </c>
      <c r="W157" s="712">
        <v>0.13</v>
      </c>
      <c r="X157" s="712">
        <v>0.13</v>
      </c>
      <c r="Y157" s="562"/>
      <c r="Z157" s="562"/>
      <c r="AA157" s="712"/>
      <c r="AB157" s="562"/>
      <c r="AC157" s="712"/>
      <c r="AD157" s="562"/>
      <c r="AE157" s="562"/>
      <c r="AF157" s="562"/>
      <c r="AG157" s="562"/>
      <c r="AH157" s="562"/>
      <c r="AI157" s="562"/>
      <c r="AJ157" s="712"/>
      <c r="AK157" s="563"/>
      <c r="AL157" s="689"/>
      <c r="AM157" s="688"/>
      <c r="AN157" s="690"/>
      <c r="AO157" s="690"/>
      <c r="AP157" s="690"/>
    </row>
    <row r="158" spans="1:42" ht="36.700000000000003" x14ac:dyDescent="0.25">
      <c r="A158" s="558" t="s">
        <v>1748</v>
      </c>
      <c r="B158" s="699" t="s">
        <v>1832</v>
      </c>
      <c r="C158" s="703">
        <v>1</v>
      </c>
      <c r="D158" s="703">
        <v>1</v>
      </c>
      <c r="E158" s="703">
        <v>0.9</v>
      </c>
      <c r="F158" s="703">
        <v>0.78</v>
      </c>
      <c r="G158" s="703"/>
      <c r="H158" s="703">
        <f t="shared" si="108"/>
        <v>0.9</v>
      </c>
      <c r="I158" s="703">
        <f t="shared" si="109"/>
        <v>0.78</v>
      </c>
      <c r="J158" s="568"/>
      <c r="K158" s="568"/>
      <c r="L158" s="568"/>
      <c r="M158" s="568"/>
      <c r="N158" s="568"/>
      <c r="O158" s="568"/>
      <c r="P158" s="568"/>
      <c r="Q158" s="568"/>
      <c r="R158" s="568"/>
      <c r="S158" s="568"/>
      <c r="T158" s="703">
        <v>1</v>
      </c>
      <c r="U158" s="703">
        <f t="shared" si="110"/>
        <v>0.42000000000000004</v>
      </c>
      <c r="V158" s="703">
        <f t="shared" si="111"/>
        <v>0.42000000000000004</v>
      </c>
      <c r="W158" s="712">
        <v>0.12</v>
      </c>
      <c r="X158" s="712">
        <v>0.12</v>
      </c>
      <c r="Y158" s="562"/>
      <c r="Z158" s="562"/>
      <c r="AA158" s="712"/>
      <c r="AB158" s="562"/>
      <c r="AC158" s="712"/>
      <c r="AD158" s="562"/>
      <c r="AE158" s="562"/>
      <c r="AF158" s="562"/>
      <c r="AG158" s="562"/>
      <c r="AH158" s="562"/>
      <c r="AI158" s="562"/>
      <c r="AJ158" s="712"/>
      <c r="AK158" s="563"/>
      <c r="AL158" s="689"/>
      <c r="AM158" s="688"/>
      <c r="AN158" s="690"/>
      <c r="AO158" s="690"/>
      <c r="AP158" s="690"/>
    </row>
    <row r="159" spans="1:42" ht="36.700000000000003" x14ac:dyDescent="0.25">
      <c r="A159" s="554" t="s">
        <v>1749</v>
      </c>
      <c r="B159" s="699" t="s">
        <v>1832</v>
      </c>
      <c r="C159" s="703">
        <v>1</v>
      </c>
      <c r="D159" s="703">
        <v>1</v>
      </c>
      <c r="E159" s="703">
        <v>0.98</v>
      </c>
      <c r="F159" s="703">
        <v>0.88</v>
      </c>
      <c r="G159" s="703"/>
      <c r="H159" s="703">
        <f t="shared" si="108"/>
        <v>0.98</v>
      </c>
      <c r="I159" s="703">
        <f t="shared" si="109"/>
        <v>0.88</v>
      </c>
      <c r="J159" s="568"/>
      <c r="K159" s="568"/>
      <c r="L159" s="568"/>
      <c r="M159" s="568"/>
      <c r="N159" s="568"/>
      <c r="O159" s="568"/>
      <c r="P159" s="568"/>
      <c r="Q159" s="568"/>
      <c r="R159" s="568"/>
      <c r="S159" s="568"/>
      <c r="T159" s="703">
        <v>1</v>
      </c>
      <c r="U159" s="703">
        <f t="shared" si="110"/>
        <v>0.46499999999999997</v>
      </c>
      <c r="V159" s="703">
        <f t="shared" si="111"/>
        <v>0.46499999999999997</v>
      </c>
      <c r="W159" s="712">
        <v>0.12</v>
      </c>
      <c r="X159" s="712">
        <v>0.12</v>
      </c>
      <c r="Y159" s="562"/>
      <c r="Z159" s="562"/>
      <c r="AA159" s="712"/>
      <c r="AB159" s="562"/>
      <c r="AC159" s="712"/>
      <c r="AD159" s="562"/>
      <c r="AE159" s="562"/>
      <c r="AF159" s="562"/>
      <c r="AG159" s="562"/>
      <c r="AH159" s="562"/>
      <c r="AI159" s="562"/>
      <c r="AJ159" s="712"/>
      <c r="AK159" s="563"/>
      <c r="AL159" s="689"/>
      <c r="AM159" s="688"/>
      <c r="AN159" s="690"/>
      <c r="AO159" s="690"/>
      <c r="AP159" s="690"/>
    </row>
    <row r="160" spans="1:42" ht="36.700000000000003" x14ac:dyDescent="0.25">
      <c r="A160" s="554" t="s">
        <v>1750</v>
      </c>
      <c r="B160" s="699" t="s">
        <v>1832</v>
      </c>
      <c r="C160" s="703">
        <v>1</v>
      </c>
      <c r="D160" s="703">
        <v>1</v>
      </c>
      <c r="E160" s="703">
        <v>0</v>
      </c>
      <c r="F160" s="703">
        <v>0.5</v>
      </c>
      <c r="G160" s="703"/>
      <c r="H160" s="703">
        <f t="shared" si="108"/>
        <v>0</v>
      </c>
      <c r="I160" s="703">
        <f t="shared" si="109"/>
        <v>0.5</v>
      </c>
      <c r="J160" s="568"/>
      <c r="K160" s="568"/>
      <c r="L160" s="568"/>
      <c r="M160" s="568"/>
      <c r="N160" s="568"/>
      <c r="O160" s="568"/>
      <c r="P160" s="568"/>
      <c r="Q160" s="568"/>
      <c r="R160" s="568"/>
      <c r="S160" s="568"/>
      <c r="T160" s="703">
        <v>1</v>
      </c>
      <c r="U160" s="703">
        <f t="shared" si="110"/>
        <v>0.125</v>
      </c>
      <c r="V160" s="703">
        <f t="shared" si="111"/>
        <v>0.125</v>
      </c>
      <c r="W160" s="712">
        <v>0.12</v>
      </c>
      <c r="X160" s="712">
        <v>0.12</v>
      </c>
      <c r="Y160" s="562"/>
      <c r="Z160" s="562"/>
      <c r="AA160" s="712"/>
      <c r="AB160" s="562"/>
      <c r="AC160" s="712"/>
      <c r="AD160" s="562"/>
      <c r="AE160" s="562"/>
      <c r="AF160" s="562"/>
      <c r="AG160" s="562"/>
      <c r="AH160" s="562"/>
      <c r="AI160" s="562"/>
      <c r="AJ160" s="712"/>
      <c r="AK160" s="563"/>
      <c r="AL160" s="689"/>
      <c r="AM160" s="688"/>
      <c r="AN160" s="690"/>
      <c r="AO160" s="690"/>
      <c r="AP160" s="690"/>
    </row>
    <row r="161" spans="1:42" ht="36.700000000000003" x14ac:dyDescent="0.25">
      <c r="A161" s="554" t="s">
        <v>1751</v>
      </c>
      <c r="B161" s="699" t="s">
        <v>1837</v>
      </c>
      <c r="C161" s="703">
        <v>1</v>
      </c>
      <c r="D161" s="703">
        <v>1</v>
      </c>
      <c r="E161" s="703">
        <v>1</v>
      </c>
      <c r="F161" s="703">
        <v>0.9</v>
      </c>
      <c r="G161" s="703"/>
      <c r="H161" s="703">
        <f t="shared" si="108"/>
        <v>1</v>
      </c>
      <c r="I161" s="703">
        <f t="shared" si="109"/>
        <v>0.9</v>
      </c>
      <c r="J161" s="568"/>
      <c r="K161" s="568"/>
      <c r="L161" s="568"/>
      <c r="M161" s="568"/>
      <c r="N161" s="568"/>
      <c r="O161" s="568"/>
      <c r="P161" s="568"/>
      <c r="Q161" s="568"/>
      <c r="R161" s="568"/>
      <c r="S161" s="568"/>
      <c r="T161" s="703">
        <v>1</v>
      </c>
      <c r="U161" s="703">
        <f t="shared" si="110"/>
        <v>0.47499999999999998</v>
      </c>
      <c r="V161" s="703">
        <f t="shared" si="111"/>
        <v>0.47499999999999998</v>
      </c>
      <c r="W161" s="712">
        <v>0.12</v>
      </c>
      <c r="X161" s="712">
        <v>0.12</v>
      </c>
      <c r="Y161" s="562"/>
      <c r="Z161" s="562"/>
      <c r="AA161" s="712"/>
      <c r="AB161" s="562"/>
      <c r="AC161" s="712"/>
      <c r="AD161" s="562"/>
      <c r="AE161" s="562"/>
      <c r="AF161" s="562"/>
      <c r="AG161" s="562"/>
      <c r="AH161" s="562"/>
      <c r="AI161" s="562"/>
      <c r="AJ161" s="712"/>
      <c r="AK161" s="563"/>
      <c r="AL161" s="689"/>
      <c r="AM161" s="688"/>
      <c r="AN161" s="690"/>
      <c r="AO161" s="690"/>
      <c r="AP161" s="690"/>
    </row>
    <row r="162" spans="1:42" x14ac:dyDescent="0.25">
      <c r="A162" s="554" t="s">
        <v>1842</v>
      </c>
      <c r="B162" s="699"/>
      <c r="C162" s="699"/>
      <c r="D162" s="699"/>
      <c r="E162" s="699"/>
      <c r="F162" s="699"/>
      <c r="G162" s="699"/>
      <c r="H162" s="703"/>
      <c r="I162" s="703"/>
      <c r="J162" s="568"/>
      <c r="K162" s="568"/>
      <c r="L162" s="568"/>
      <c r="M162" s="568"/>
      <c r="N162" s="568"/>
      <c r="O162" s="568"/>
      <c r="P162" s="568"/>
      <c r="Q162" s="568"/>
      <c r="R162" s="568"/>
      <c r="S162" s="568"/>
      <c r="T162" s="699"/>
      <c r="U162" s="699"/>
      <c r="V162" s="703"/>
      <c r="W162" s="712"/>
      <c r="X162" s="712"/>
      <c r="Y162" s="562">
        <v>2094119218.74</v>
      </c>
      <c r="Z162" s="562">
        <v>1355940594</v>
      </c>
      <c r="AA162" s="753"/>
      <c r="AB162" s="562">
        <v>1355940594</v>
      </c>
      <c r="AC162" s="753"/>
      <c r="AD162" s="562"/>
      <c r="AE162" s="562"/>
      <c r="AF162" s="562"/>
      <c r="AG162" s="562" t="e">
        <f>+AF162/AE162</f>
        <v>#DIV/0!</v>
      </c>
      <c r="AH162" s="562">
        <v>2543252115.7399998</v>
      </c>
      <c r="AI162" s="562">
        <v>1805073491</v>
      </c>
      <c r="AJ162" s="701">
        <f>AI162/AH162</f>
        <v>0.70975011868801108</v>
      </c>
      <c r="AK162" s="563"/>
      <c r="AL162" s="689"/>
      <c r="AM162" s="688"/>
      <c r="AN162" s="690"/>
      <c r="AO162" s="690"/>
      <c r="AP162" s="690"/>
    </row>
    <row r="163" spans="1:42" ht="24.45" x14ac:dyDescent="0.25">
      <c r="A163" s="554" t="s">
        <v>1838</v>
      </c>
      <c r="B163" s="699"/>
      <c r="C163" s="699"/>
      <c r="D163" s="699"/>
      <c r="E163" s="699"/>
      <c r="F163" s="699"/>
      <c r="G163" s="699"/>
      <c r="H163" s="703"/>
      <c r="I163" s="703"/>
      <c r="J163" s="568"/>
      <c r="K163" s="568"/>
      <c r="L163" s="568"/>
      <c r="M163" s="568"/>
      <c r="N163" s="568"/>
      <c r="O163" s="568"/>
      <c r="P163" s="568"/>
      <c r="Q163" s="568"/>
      <c r="R163" s="568"/>
      <c r="S163" s="568"/>
      <c r="T163" s="699"/>
      <c r="U163" s="699"/>
      <c r="V163" s="703"/>
      <c r="W163" s="712"/>
      <c r="X163" s="712"/>
      <c r="Y163" s="562"/>
      <c r="Z163" s="562"/>
      <c r="AA163" s="768"/>
      <c r="AB163" s="562"/>
      <c r="AC163" s="768"/>
      <c r="AD163" s="562"/>
      <c r="AE163" s="562"/>
      <c r="AF163" s="562"/>
      <c r="AG163" s="562"/>
      <c r="AH163" s="562">
        <v>14925777175</v>
      </c>
      <c r="AI163" s="562">
        <v>14915089856</v>
      </c>
      <c r="AJ163" s="701">
        <f>AI163/AH163</f>
        <v>0.999283969010478</v>
      </c>
      <c r="AK163" s="563"/>
      <c r="AL163" s="689"/>
      <c r="AM163" s="688"/>
      <c r="AN163" s="690"/>
      <c r="AO163" s="690"/>
      <c r="AP163" s="690"/>
    </row>
    <row r="164" spans="1:42" ht="15.65" thickBot="1" x14ac:dyDescent="0.3">
      <c r="A164" s="554" t="s">
        <v>1983</v>
      </c>
      <c r="B164" s="699"/>
      <c r="C164" s="699"/>
      <c r="D164" s="699"/>
      <c r="E164" s="699"/>
      <c r="F164" s="699"/>
      <c r="G164" s="699"/>
      <c r="H164" s="703"/>
      <c r="I164" s="703"/>
      <c r="J164" s="568"/>
      <c r="K164" s="568"/>
      <c r="L164" s="568"/>
      <c r="M164" s="568"/>
      <c r="N164" s="568"/>
      <c r="O164" s="568"/>
      <c r="P164" s="568"/>
      <c r="Q164" s="568"/>
      <c r="R164" s="568"/>
      <c r="S164" s="568"/>
      <c r="T164" s="699"/>
      <c r="U164" s="699"/>
      <c r="V164" s="703"/>
      <c r="W164" s="712"/>
      <c r="X164" s="712"/>
      <c r="Y164" s="562">
        <v>79057608517</v>
      </c>
      <c r="Z164" s="562">
        <v>78932170681</v>
      </c>
      <c r="AA164" s="752">
        <f>Z164/Y164</f>
        <v>0.998413336320779</v>
      </c>
      <c r="AB164" s="562">
        <v>42907368232</v>
      </c>
      <c r="AC164" s="752">
        <f>AB164/Z164</f>
        <v>0.54359797610796434</v>
      </c>
      <c r="AD164" s="562">
        <f>+Z164-AB164</f>
        <v>36024802449</v>
      </c>
      <c r="AE164" s="562">
        <v>0</v>
      </c>
      <c r="AF164" s="562">
        <v>0</v>
      </c>
      <c r="AG164" s="562" t="e">
        <f>+AF164/AE164</f>
        <v>#DIV/0!</v>
      </c>
      <c r="AH164" s="562">
        <v>83957271443.100006</v>
      </c>
      <c r="AI164" s="562">
        <v>83831833607</v>
      </c>
      <c r="AJ164" s="749">
        <f>AI164/AH164</f>
        <v>0.99850593243510755</v>
      </c>
      <c r="AK164" s="563"/>
      <c r="AL164" s="689"/>
      <c r="AM164" s="688"/>
      <c r="AN164" s="690"/>
      <c r="AO164" s="690"/>
      <c r="AP164" s="690"/>
    </row>
    <row r="165" spans="1:42" ht="26.35" customHeight="1" thickBot="1" x14ac:dyDescent="0.3">
      <c r="A165" s="955" t="s">
        <v>1262</v>
      </c>
      <c r="B165" s="956"/>
      <c r="C165" s="740"/>
      <c r="D165" s="758"/>
      <c r="E165" s="740"/>
      <c r="F165" s="758"/>
      <c r="G165" s="758"/>
      <c r="H165" s="916">
        <f>(+H9+H22+H57+H75+H95+H101+H119+H127+H134)/9</f>
        <v>0.94798898148148147</v>
      </c>
      <c r="I165" s="916">
        <f>(+I9+I22+I57+I75+I95+I101+I119+I127+I134)/9</f>
        <v>0.95103323456790123</v>
      </c>
      <c r="J165" s="740"/>
      <c r="K165" s="859"/>
      <c r="L165" s="859"/>
      <c r="M165" s="859"/>
      <c r="N165" s="859"/>
      <c r="O165" s="859"/>
      <c r="P165" s="859"/>
      <c r="Q165" s="859"/>
      <c r="R165" s="859"/>
      <c r="S165" s="758"/>
      <c r="T165" s="740"/>
      <c r="U165" s="740"/>
      <c r="V165" s="718">
        <f>(+V9+V22+V57+V75+V95+V101+V119+V127+V134)/9</f>
        <v>0.45942844822195195</v>
      </c>
      <c r="W165" s="569"/>
      <c r="X165" s="569"/>
      <c r="Y165" s="720">
        <f>(+Y9+Y22+Y57+Y75+Y95+Y101+Y119+Y127+Y134)+Y162+Y164</f>
        <v>125406506232.56</v>
      </c>
      <c r="Z165" s="720">
        <f>(+Z9+Z22+Z57+Z75+Z95+Z101+Z119+Z127+Z134)+Z162+Z164</f>
        <v>113719694909</v>
      </c>
      <c r="AA165" s="899">
        <f>Z165/Y165</f>
        <v>0.90680857258005898</v>
      </c>
      <c r="AB165" s="720">
        <f>(+AB9+AB22+AB57+AB75+AB95+AB101+AB119+AB127+AB134)+AB162+AB164</f>
        <v>65817678201</v>
      </c>
      <c r="AC165" s="719">
        <f>AB165/Z165</f>
        <v>0.57877114649022032</v>
      </c>
      <c r="AD165" s="720">
        <f>(+AD9+AD22+AD57+AD75+AD95+AD101+AD119+AD127+AD134)+AD164</f>
        <v>47902016708</v>
      </c>
      <c r="AE165" s="720">
        <f>(+AE9+AE22+AE57+AE75+AE95+AE101+AE119+AE127+AE134)</f>
        <v>11351203388</v>
      </c>
      <c r="AF165" s="720">
        <f>(+AF9+AF22+AF57+AF75+AF95+AF101+AF119+AF127+AF134)</f>
        <v>11261916898</v>
      </c>
      <c r="AG165" s="719">
        <f>+AF165/AE165</f>
        <v>0.99213418287488442</v>
      </c>
      <c r="AH165" s="570">
        <f>(+AH9+AH22+AH57+AH75+AH95+AH101+AH119+AH127+AH134)+AH162+AH163+AH164</f>
        <v>280792314587.38989</v>
      </c>
      <c r="AI165" s="570">
        <f>(+AI9+AI22+AI57+AI75+AI95+AI101+AI119+AI127+AI134)+AI162+AI163+AI164</f>
        <v>142145701341</v>
      </c>
      <c r="AJ165" s="899">
        <f>AI165/AH165</f>
        <v>0.50623074050255223</v>
      </c>
      <c r="AK165" s="570"/>
      <c r="AL165" s="570"/>
      <c r="AM165" s="570"/>
      <c r="AN165" s="570"/>
      <c r="AO165" s="570"/>
      <c r="AP165" s="570"/>
    </row>
    <row r="166" spans="1:42" ht="19.55" customHeight="1" thickBot="1" x14ac:dyDescent="0.3">
      <c r="A166" s="957" t="s">
        <v>1263</v>
      </c>
      <c r="B166" s="957"/>
      <c r="C166" s="957"/>
      <c r="D166" s="957"/>
      <c r="E166" s="957"/>
      <c r="F166" s="957"/>
      <c r="G166" s="957"/>
      <c r="H166" s="957"/>
      <c r="I166" s="957"/>
      <c r="J166" s="957"/>
      <c r="K166" s="957"/>
      <c r="L166" s="957"/>
      <c r="M166" s="957"/>
      <c r="N166" s="957"/>
      <c r="O166" s="957"/>
      <c r="P166" s="957"/>
      <c r="Q166" s="957"/>
      <c r="R166" s="957"/>
      <c r="S166" s="957"/>
      <c r="T166" s="957"/>
      <c r="U166" s="957"/>
      <c r="V166" s="957"/>
      <c r="W166" s="957"/>
      <c r="X166" s="957"/>
      <c r="Y166" s="957"/>
      <c r="Z166" s="957"/>
      <c r="AA166" s="957"/>
      <c r="AB166" s="957"/>
      <c r="AC166" s="957"/>
      <c r="AD166" s="957"/>
      <c r="AE166" s="957"/>
      <c r="AF166" s="957"/>
      <c r="AG166" s="957"/>
      <c r="AH166" s="957"/>
      <c r="AI166" s="957"/>
      <c r="AJ166" s="957"/>
      <c r="AK166" s="957"/>
    </row>
    <row r="167" spans="1:42" ht="15.65" thickBot="1" x14ac:dyDescent="0.3">
      <c r="A167" s="955" t="s">
        <v>2863</v>
      </c>
      <c r="B167" s="956"/>
      <c r="C167" s="910"/>
      <c r="D167" s="910"/>
      <c r="E167" s="910"/>
      <c r="F167" s="910"/>
      <c r="G167" s="910"/>
      <c r="H167" s="917">
        <f>+(H8*W8)+(H21*W21)+(H133*W133)</f>
        <v>0.9405010330000001</v>
      </c>
      <c r="I167" s="916">
        <f>+(I8*X8)+(I21*X21)+(I133*X133)</f>
        <v>0.96059334880000014</v>
      </c>
      <c r="J167" s="910"/>
      <c r="K167" s="910"/>
      <c r="L167" s="910"/>
      <c r="M167" s="910"/>
      <c r="N167" s="910"/>
      <c r="O167" s="910"/>
      <c r="P167" s="910"/>
      <c r="Q167" s="910"/>
      <c r="R167" s="910"/>
      <c r="S167" s="910"/>
      <c r="T167" s="910"/>
      <c r="U167" s="910"/>
      <c r="V167" s="899">
        <f>+(V8*W8)+(V21*W21)+(V133*W133)</f>
        <v>0.54666953315230771</v>
      </c>
      <c r="W167" s="910"/>
      <c r="X167" s="910"/>
      <c r="Y167" s="910"/>
      <c r="Z167" s="910"/>
      <c r="AA167" s="910"/>
      <c r="AB167" s="910"/>
      <c r="AC167" s="910"/>
      <c r="AD167" s="910"/>
      <c r="AE167" s="910"/>
      <c r="AF167" s="910"/>
      <c r="AG167" s="910"/>
      <c r="AH167" s="910"/>
      <c r="AI167" s="910"/>
      <c r="AJ167" s="910"/>
      <c r="AK167" s="910"/>
      <c r="AL167" s="910"/>
      <c r="AM167" s="910"/>
      <c r="AN167" s="910"/>
      <c r="AO167" s="910"/>
      <c r="AP167" s="910"/>
    </row>
    <row r="168" spans="1:42" ht="23.3" customHeight="1" x14ac:dyDescent="0.25">
      <c r="A168" s="947"/>
      <c r="B168" s="947"/>
      <c r="C168" s="947"/>
      <c r="D168" s="947"/>
      <c r="E168" s="947"/>
      <c r="F168" s="947"/>
      <c r="G168" s="947"/>
      <c r="H168" s="947"/>
      <c r="I168" s="947"/>
      <c r="J168" s="947"/>
      <c r="K168" s="947"/>
      <c r="L168" s="947"/>
      <c r="M168" s="947"/>
      <c r="N168" s="947"/>
      <c r="O168" s="947"/>
      <c r="P168" s="947"/>
      <c r="Q168" s="947"/>
      <c r="R168" s="947"/>
      <c r="S168" s="947"/>
      <c r="T168" s="947"/>
      <c r="U168" s="947"/>
      <c r="V168" s="947"/>
      <c r="W168" s="947"/>
      <c r="X168" s="947"/>
      <c r="Y168" s="947"/>
      <c r="Z168" s="947"/>
      <c r="AA168" s="947"/>
      <c r="AB168" s="947"/>
      <c r="AC168" s="947"/>
      <c r="AD168" s="947"/>
      <c r="AE168" s="947"/>
      <c r="AF168" s="947"/>
      <c r="AG168" s="947"/>
      <c r="AH168" s="947"/>
      <c r="AI168" s="947"/>
      <c r="AJ168" s="947"/>
    </row>
    <row r="169" spans="1:42" ht="19.55" customHeight="1" x14ac:dyDescent="0.25">
      <c r="A169" s="947"/>
      <c r="B169" s="947"/>
      <c r="C169" s="694"/>
      <c r="D169" s="757"/>
      <c r="E169" s="694"/>
      <c r="F169" s="757"/>
      <c r="G169" s="757"/>
      <c r="H169" s="714"/>
      <c r="I169" s="714"/>
      <c r="J169" s="571"/>
      <c r="K169" s="857"/>
      <c r="L169" s="857"/>
      <c r="M169" s="857"/>
      <c r="N169" s="857"/>
      <c r="O169" s="857"/>
      <c r="P169" s="857"/>
      <c r="Q169" s="857"/>
      <c r="R169" s="857"/>
      <c r="S169" s="757"/>
      <c r="T169" s="694"/>
      <c r="U169" s="694"/>
      <c r="V169" s="714"/>
      <c r="W169" s="857"/>
      <c r="X169" s="571"/>
      <c r="Y169" s="947"/>
      <c r="Z169" s="947"/>
      <c r="AA169" s="947"/>
      <c r="AB169" s="947"/>
      <c r="AC169" s="947"/>
      <c r="AD169" s="947"/>
      <c r="AE169" s="947"/>
      <c r="AF169" s="947"/>
      <c r="AG169" s="947"/>
      <c r="AH169" s="947"/>
      <c r="AI169" s="947"/>
      <c r="AJ169" s="947"/>
    </row>
    <row r="170" spans="1:42" ht="59.3" customHeight="1" x14ac:dyDescent="0.25">
      <c r="A170" s="948"/>
      <c r="B170" s="948"/>
      <c r="C170" s="694"/>
      <c r="D170" s="757"/>
      <c r="E170" s="694"/>
      <c r="F170" s="757"/>
      <c r="G170" s="757"/>
      <c r="H170" s="714"/>
      <c r="I170" s="714"/>
      <c r="J170" s="572"/>
      <c r="K170" s="858"/>
      <c r="L170" s="858"/>
      <c r="M170" s="858"/>
      <c r="N170" s="858"/>
      <c r="O170" s="858"/>
      <c r="P170" s="858"/>
      <c r="Q170" s="858"/>
      <c r="R170" s="858"/>
      <c r="S170" s="756"/>
      <c r="T170" s="694"/>
      <c r="U170" s="694"/>
      <c r="V170" s="714"/>
      <c r="W170" s="858"/>
      <c r="X170" s="572"/>
      <c r="Y170" s="949"/>
      <c r="Z170" s="949"/>
      <c r="AA170" s="949"/>
      <c r="AB170" s="949"/>
      <c r="AC170" s="949"/>
      <c r="AD170" s="949"/>
      <c r="AE170" s="949"/>
      <c r="AF170" s="949"/>
      <c r="AG170" s="949"/>
      <c r="AH170" s="949"/>
      <c r="AI170" s="949"/>
      <c r="AJ170" s="949"/>
    </row>
    <row r="171" spans="1:42" ht="42.8" customHeight="1" x14ac:dyDescent="0.25">
      <c r="A171" s="948"/>
      <c r="B171" s="948"/>
      <c r="C171" s="694"/>
      <c r="D171" s="757"/>
      <c r="E171" s="694"/>
      <c r="F171" s="757"/>
      <c r="G171" s="757"/>
      <c r="H171" s="714"/>
      <c r="I171" s="714"/>
      <c r="J171" s="572"/>
      <c r="K171" s="858"/>
      <c r="L171" s="858"/>
      <c r="M171" s="858"/>
      <c r="N171" s="858"/>
      <c r="O171" s="858"/>
      <c r="P171" s="858"/>
      <c r="Q171" s="858"/>
      <c r="R171" s="858"/>
      <c r="S171" s="756"/>
      <c r="T171" s="694"/>
      <c r="U171" s="694"/>
      <c r="V171" s="714"/>
      <c r="W171" s="858"/>
      <c r="X171" s="572"/>
      <c r="Y171" s="949"/>
      <c r="Z171" s="949"/>
      <c r="AA171" s="949"/>
      <c r="AB171" s="949"/>
      <c r="AC171" s="949"/>
      <c r="AD171" s="949"/>
      <c r="AE171" s="949"/>
      <c r="AF171" s="949"/>
      <c r="AG171" s="949"/>
      <c r="AH171" s="949"/>
      <c r="AI171" s="949"/>
      <c r="AJ171" s="949"/>
    </row>
    <row r="172" spans="1:42" ht="27" customHeight="1" x14ac:dyDescent="0.25">
      <c r="A172" s="948"/>
      <c r="B172" s="948"/>
      <c r="C172" s="694"/>
      <c r="D172" s="757"/>
      <c r="E172" s="694"/>
      <c r="F172" s="757"/>
      <c r="G172" s="757"/>
      <c r="H172" s="714"/>
      <c r="I172" s="714"/>
      <c r="J172" s="572"/>
      <c r="K172" s="858"/>
      <c r="L172" s="858"/>
      <c r="M172" s="858"/>
      <c r="N172" s="858"/>
      <c r="O172" s="858"/>
      <c r="P172" s="858"/>
      <c r="Q172" s="858"/>
      <c r="R172" s="858"/>
      <c r="S172" s="756"/>
      <c r="T172" s="694"/>
      <c r="U172" s="694"/>
      <c r="V172" s="714"/>
      <c r="W172" s="858"/>
      <c r="X172" s="572"/>
      <c r="Y172" s="949"/>
      <c r="Z172" s="949"/>
      <c r="AA172" s="949"/>
      <c r="AB172" s="949"/>
      <c r="AC172" s="949"/>
      <c r="AD172" s="949"/>
      <c r="AE172" s="949"/>
      <c r="AF172" s="949"/>
      <c r="AG172" s="949"/>
      <c r="AH172" s="949"/>
      <c r="AI172" s="949"/>
      <c r="AJ172" s="949"/>
    </row>
    <row r="173" spans="1:42" ht="40.6" customHeight="1" x14ac:dyDescent="0.25">
      <c r="A173" s="948"/>
      <c r="B173" s="948"/>
      <c r="C173" s="694"/>
      <c r="D173" s="757"/>
      <c r="E173" s="694"/>
      <c r="F173" s="757"/>
      <c r="G173" s="757"/>
      <c r="H173" s="714"/>
      <c r="I173" s="714"/>
      <c r="J173" s="572"/>
      <c r="K173" s="858"/>
      <c r="L173" s="858"/>
      <c r="M173" s="858"/>
      <c r="N173" s="858"/>
      <c r="O173" s="858"/>
      <c r="P173" s="858"/>
      <c r="Q173" s="858"/>
      <c r="R173" s="858"/>
      <c r="S173" s="756"/>
      <c r="T173" s="694"/>
      <c r="U173" s="694"/>
      <c r="V173" s="714"/>
      <c r="W173" s="858"/>
      <c r="X173" s="572"/>
      <c r="Y173" s="949"/>
      <c r="Z173" s="949"/>
      <c r="AA173" s="949"/>
      <c r="AB173" s="949"/>
      <c r="AC173" s="949"/>
      <c r="AD173" s="949"/>
      <c r="AE173" s="949"/>
      <c r="AF173" s="949"/>
      <c r="AG173" s="949"/>
      <c r="AH173" s="949"/>
      <c r="AI173" s="949"/>
      <c r="AJ173" s="949"/>
    </row>
    <row r="174" spans="1:42" ht="35.35" customHeight="1" x14ac:dyDescent="0.25">
      <c r="A174" s="948"/>
      <c r="B174" s="948"/>
      <c r="C174" s="694"/>
      <c r="D174" s="757"/>
      <c r="E174" s="694"/>
      <c r="F174" s="757"/>
      <c r="G174" s="757"/>
      <c r="H174" s="714"/>
      <c r="I174" s="714"/>
      <c r="J174" s="572"/>
      <c r="K174" s="858"/>
      <c r="L174" s="858"/>
      <c r="M174" s="858"/>
      <c r="N174" s="858"/>
      <c r="O174" s="858"/>
      <c r="P174" s="858"/>
      <c r="Q174" s="858"/>
      <c r="R174" s="858"/>
      <c r="S174" s="756"/>
      <c r="T174" s="694"/>
      <c r="U174" s="694"/>
      <c r="V174" s="714"/>
      <c r="W174" s="858"/>
      <c r="X174" s="572"/>
      <c r="Y174" s="949"/>
      <c r="Z174" s="949"/>
      <c r="AA174" s="949"/>
      <c r="AB174" s="949"/>
      <c r="AC174" s="949"/>
      <c r="AD174" s="949"/>
      <c r="AE174" s="949"/>
      <c r="AF174" s="949"/>
      <c r="AG174" s="949"/>
      <c r="AH174" s="949"/>
      <c r="AI174" s="949"/>
      <c r="AJ174" s="949"/>
    </row>
    <row r="175" spans="1:42" ht="41.3" customHeight="1" x14ac:dyDescent="0.25">
      <c r="A175" s="948"/>
      <c r="B175" s="948"/>
      <c r="C175" s="694"/>
      <c r="D175" s="757"/>
      <c r="E175" s="694"/>
      <c r="F175" s="757"/>
      <c r="G175" s="757"/>
      <c r="H175" s="714"/>
      <c r="I175" s="714"/>
      <c r="J175" s="572"/>
      <c r="K175" s="858"/>
      <c r="L175" s="858"/>
      <c r="M175" s="858"/>
      <c r="N175" s="858"/>
      <c r="O175" s="858"/>
      <c r="P175" s="858"/>
      <c r="Q175" s="858"/>
      <c r="R175" s="858"/>
      <c r="S175" s="756"/>
      <c r="T175" s="694"/>
      <c r="U175" s="694"/>
      <c r="V175" s="714"/>
      <c r="W175" s="858"/>
      <c r="X175" s="572"/>
      <c r="Y175" s="949"/>
      <c r="Z175" s="949"/>
      <c r="AA175" s="949"/>
      <c r="AB175" s="949"/>
      <c r="AC175" s="949"/>
      <c r="AD175" s="949"/>
      <c r="AE175" s="949"/>
      <c r="AF175" s="949"/>
      <c r="AG175" s="949"/>
      <c r="AH175" s="949"/>
      <c r="AI175" s="949"/>
      <c r="AJ175" s="949"/>
    </row>
    <row r="176" spans="1:42" ht="39.1" customHeight="1" x14ac:dyDescent="0.25">
      <c r="A176" s="948"/>
      <c r="B176" s="948"/>
      <c r="C176" s="694"/>
      <c r="D176" s="757"/>
      <c r="E176" s="694"/>
      <c r="F176" s="757"/>
      <c r="G176" s="757"/>
      <c r="H176" s="714"/>
      <c r="I176" s="714"/>
      <c r="J176" s="572"/>
      <c r="K176" s="858"/>
      <c r="L176" s="858"/>
      <c r="M176" s="858"/>
      <c r="N176" s="858"/>
      <c r="O176" s="858"/>
      <c r="P176" s="858"/>
      <c r="Q176" s="858"/>
      <c r="R176" s="858"/>
      <c r="S176" s="756"/>
      <c r="T176" s="694"/>
      <c r="U176" s="694"/>
      <c r="V176" s="714"/>
      <c r="W176" s="858"/>
      <c r="X176" s="572"/>
      <c r="Y176" s="949"/>
      <c r="Z176" s="949"/>
      <c r="AA176" s="949"/>
      <c r="AB176" s="949"/>
      <c r="AC176" s="949"/>
      <c r="AD176" s="949"/>
      <c r="AE176" s="949"/>
      <c r="AF176" s="949"/>
      <c r="AG176" s="949"/>
      <c r="AH176" s="949"/>
      <c r="AI176" s="949"/>
      <c r="AJ176" s="949"/>
    </row>
    <row r="177" spans="1:36" ht="81" customHeight="1" x14ac:dyDescent="0.25">
      <c r="A177" s="948"/>
      <c r="B177" s="948"/>
      <c r="C177" s="694"/>
      <c r="D177" s="757"/>
      <c r="E177" s="694"/>
      <c r="F177" s="757"/>
      <c r="G177" s="757"/>
      <c r="H177" s="714"/>
      <c r="I177" s="714"/>
      <c r="J177" s="572"/>
      <c r="K177" s="858"/>
      <c r="L177" s="858"/>
      <c r="M177" s="858"/>
      <c r="N177" s="858"/>
      <c r="O177" s="858"/>
      <c r="P177" s="858"/>
      <c r="Q177" s="858"/>
      <c r="R177" s="858"/>
      <c r="S177" s="756"/>
      <c r="T177" s="694"/>
      <c r="U177" s="694"/>
      <c r="V177" s="714"/>
      <c r="W177" s="858"/>
      <c r="X177" s="572"/>
      <c r="Y177" s="949"/>
      <c r="Z177" s="949"/>
      <c r="AA177" s="949"/>
      <c r="AB177" s="949"/>
      <c r="AC177" s="949"/>
      <c r="AD177" s="949"/>
      <c r="AE177" s="949"/>
      <c r="AF177" s="949"/>
      <c r="AG177" s="949"/>
      <c r="AH177" s="949"/>
      <c r="AI177" s="949"/>
      <c r="AJ177" s="949"/>
    </row>
    <row r="178" spans="1:36" ht="33.799999999999997" customHeight="1" x14ac:dyDescent="0.25">
      <c r="A178" s="948"/>
      <c r="B178" s="948"/>
      <c r="C178" s="694"/>
      <c r="D178" s="757"/>
      <c r="E178" s="694"/>
      <c r="F178" s="757"/>
      <c r="G178" s="757"/>
      <c r="H178" s="714"/>
      <c r="I178" s="714"/>
      <c r="J178" s="572"/>
      <c r="K178" s="858"/>
      <c r="L178" s="858"/>
      <c r="M178" s="858"/>
      <c r="N178" s="858"/>
      <c r="O178" s="858"/>
      <c r="P178" s="858"/>
      <c r="Q178" s="858"/>
      <c r="R178" s="858"/>
      <c r="S178" s="756"/>
      <c r="T178" s="694"/>
      <c r="U178" s="694"/>
      <c r="V178" s="714"/>
      <c r="W178" s="858"/>
      <c r="X178" s="572"/>
      <c r="Y178" s="949"/>
      <c r="Z178" s="949"/>
      <c r="AA178" s="949"/>
      <c r="AB178" s="949"/>
      <c r="AC178" s="949"/>
      <c r="AD178" s="949"/>
      <c r="AE178" s="949"/>
      <c r="AF178" s="949"/>
      <c r="AG178" s="949"/>
      <c r="AH178" s="949"/>
      <c r="AI178" s="949"/>
      <c r="AJ178" s="949"/>
    </row>
    <row r="179" spans="1:36" ht="147.75" customHeight="1" x14ac:dyDescent="0.25">
      <c r="A179" s="948"/>
      <c r="B179" s="948"/>
      <c r="C179" s="694"/>
      <c r="D179" s="757"/>
      <c r="E179" s="694"/>
      <c r="F179" s="757"/>
      <c r="G179" s="757"/>
      <c r="H179" s="714"/>
      <c r="I179" s="714"/>
      <c r="J179" s="572"/>
      <c r="K179" s="858"/>
      <c r="L179" s="858"/>
      <c r="M179" s="858"/>
      <c r="N179" s="858"/>
      <c r="O179" s="858"/>
      <c r="P179" s="858"/>
      <c r="Q179" s="858"/>
      <c r="R179" s="858"/>
      <c r="S179" s="756"/>
      <c r="T179" s="694"/>
      <c r="U179" s="694"/>
      <c r="V179" s="714"/>
      <c r="W179" s="858"/>
      <c r="X179" s="572"/>
      <c r="Y179" s="949"/>
      <c r="Z179" s="949"/>
      <c r="AA179" s="949"/>
      <c r="AB179" s="949"/>
      <c r="AC179" s="949"/>
      <c r="AD179" s="949"/>
      <c r="AE179" s="949"/>
      <c r="AF179" s="949"/>
      <c r="AG179" s="949"/>
      <c r="AH179" s="949"/>
      <c r="AI179" s="949"/>
      <c r="AJ179" s="949"/>
    </row>
    <row r="180" spans="1:36" ht="36" customHeight="1" x14ac:dyDescent="0.25">
      <c r="A180" s="948"/>
      <c r="B180" s="948"/>
      <c r="C180" s="694"/>
      <c r="D180" s="757"/>
      <c r="E180" s="694"/>
      <c r="F180" s="757"/>
      <c r="G180" s="757"/>
      <c r="H180" s="714"/>
      <c r="I180" s="714"/>
      <c r="J180" s="572"/>
      <c r="K180" s="858"/>
      <c r="L180" s="858"/>
      <c r="M180" s="858"/>
      <c r="N180" s="858"/>
      <c r="O180" s="858"/>
      <c r="P180" s="858"/>
      <c r="Q180" s="858"/>
      <c r="R180" s="858"/>
      <c r="S180" s="756"/>
      <c r="T180" s="694"/>
      <c r="U180" s="694"/>
      <c r="V180" s="714"/>
      <c r="W180" s="858"/>
      <c r="X180" s="572"/>
      <c r="Y180" s="949"/>
      <c r="Z180" s="949"/>
      <c r="AA180" s="949"/>
      <c r="AB180" s="949"/>
      <c r="AC180" s="949"/>
      <c r="AD180" s="949"/>
      <c r="AE180" s="949"/>
      <c r="AF180" s="949"/>
      <c r="AG180" s="949"/>
      <c r="AH180" s="949"/>
      <c r="AI180" s="949"/>
      <c r="AJ180" s="949"/>
    </row>
    <row r="181" spans="1:36" ht="82.55" customHeight="1" x14ac:dyDescent="0.25">
      <c r="A181" s="948"/>
      <c r="B181" s="948"/>
      <c r="C181" s="694"/>
      <c r="D181" s="757"/>
      <c r="E181" s="694"/>
      <c r="F181" s="757"/>
      <c r="G181" s="757"/>
      <c r="H181" s="714"/>
      <c r="I181" s="714"/>
      <c r="J181" s="572"/>
      <c r="K181" s="858"/>
      <c r="L181" s="858"/>
      <c r="M181" s="858"/>
      <c r="N181" s="858"/>
      <c r="O181" s="858"/>
      <c r="P181" s="858"/>
      <c r="Q181" s="858"/>
      <c r="R181" s="858"/>
      <c r="S181" s="756"/>
      <c r="T181" s="694"/>
      <c r="U181" s="694"/>
      <c r="V181" s="714"/>
      <c r="W181" s="858"/>
      <c r="X181" s="572"/>
      <c r="Y181" s="949"/>
      <c r="Z181" s="949"/>
      <c r="AA181" s="949"/>
      <c r="AB181" s="949"/>
      <c r="AC181" s="949"/>
      <c r="AD181" s="949"/>
      <c r="AE181" s="949"/>
      <c r="AF181" s="949"/>
      <c r="AG181" s="949"/>
      <c r="AH181" s="949"/>
      <c r="AI181" s="949"/>
      <c r="AJ181" s="949"/>
    </row>
    <row r="182" spans="1:36" ht="22.6" customHeight="1" x14ac:dyDescent="0.25">
      <c r="A182" s="948"/>
      <c r="B182" s="962"/>
      <c r="C182" s="962"/>
      <c r="D182" s="962"/>
      <c r="E182" s="962"/>
      <c r="F182" s="962"/>
      <c r="G182" s="962"/>
      <c r="H182" s="962"/>
      <c r="I182" s="962"/>
      <c r="J182" s="962"/>
      <c r="K182" s="962"/>
      <c r="L182" s="962"/>
      <c r="M182" s="962"/>
      <c r="N182" s="962"/>
      <c r="O182" s="962"/>
      <c r="P182" s="962"/>
      <c r="Q182" s="962"/>
      <c r="R182" s="962"/>
      <c r="S182" s="962"/>
      <c r="T182" s="962"/>
      <c r="U182" s="962"/>
      <c r="V182" s="962"/>
      <c r="W182" s="962"/>
      <c r="X182" s="962"/>
      <c r="Y182" s="962"/>
      <c r="Z182" s="962"/>
      <c r="AA182" s="962"/>
      <c r="AB182" s="962"/>
      <c r="AC182" s="962"/>
      <c r="AD182" s="962"/>
      <c r="AE182" s="962"/>
      <c r="AF182" s="962"/>
      <c r="AG182" s="962"/>
      <c r="AH182" s="962"/>
      <c r="AI182" s="962"/>
      <c r="AJ182" s="962"/>
    </row>
  </sheetData>
  <mergeCells count="76">
    <mergeCell ref="AM5:AM7"/>
    <mergeCell ref="AN5:AN7"/>
    <mergeCell ref="AG6:AG7"/>
    <mergeCell ref="AH6:AH7"/>
    <mergeCell ref="AI6:AI7"/>
    <mergeCell ref="AJ6:AJ7"/>
    <mergeCell ref="AK5:AK7"/>
    <mergeCell ref="AL5:AL7"/>
    <mergeCell ref="A180:B180"/>
    <mergeCell ref="Y180:AJ180"/>
    <mergeCell ref="A181:B181"/>
    <mergeCell ref="Y181:AJ181"/>
    <mergeCell ref="A182:AJ182"/>
    <mergeCell ref="A171:B171"/>
    <mergeCell ref="Y171:AJ171"/>
    <mergeCell ref="A172:B172"/>
    <mergeCell ref="Y172:AJ172"/>
    <mergeCell ref="A173:B173"/>
    <mergeCell ref="Y173:AJ173"/>
    <mergeCell ref="A179:B179"/>
    <mergeCell ref="Y179:AJ179"/>
    <mergeCell ref="A174:B174"/>
    <mergeCell ref="Y174:AJ174"/>
    <mergeCell ref="A175:B175"/>
    <mergeCell ref="Y175:AJ175"/>
    <mergeCell ref="A176:B176"/>
    <mergeCell ref="Y176:AJ176"/>
    <mergeCell ref="A177:B177"/>
    <mergeCell ref="Y177:AJ177"/>
    <mergeCell ref="A178:B178"/>
    <mergeCell ref="Y178:AJ178"/>
    <mergeCell ref="Y169:AJ169"/>
    <mergeCell ref="A170:B170"/>
    <mergeCell ref="Y170:AJ170"/>
    <mergeCell ref="B5:X5"/>
    <mergeCell ref="Y5:AJ5"/>
    <mergeCell ref="A165:B165"/>
    <mergeCell ref="A166:AK166"/>
    <mergeCell ref="A168:AJ168"/>
    <mergeCell ref="A169:B169"/>
    <mergeCell ref="A87:A88"/>
    <mergeCell ref="B79:B80"/>
    <mergeCell ref="A167:B167"/>
    <mergeCell ref="AE6:AE7"/>
    <mergeCell ref="A2:AN2"/>
    <mergeCell ref="A3:AN3"/>
    <mergeCell ref="A1:AN1"/>
    <mergeCell ref="C6:D6"/>
    <mergeCell ref="B6:B7"/>
    <mergeCell ref="A5:A7"/>
    <mergeCell ref="E6:F6"/>
    <mergeCell ref="H6:I6"/>
    <mergeCell ref="J6:J7"/>
    <mergeCell ref="S6:S7"/>
    <mergeCell ref="T6:T7"/>
    <mergeCell ref="U6:U7"/>
    <mergeCell ref="V6:V7"/>
    <mergeCell ref="X6:X7"/>
    <mergeCell ref="AF6:AF7"/>
    <mergeCell ref="Y6:Y7"/>
    <mergeCell ref="AP5:AP7"/>
    <mergeCell ref="K6:K7"/>
    <mergeCell ref="Q6:Q7"/>
    <mergeCell ref="P6:P7"/>
    <mergeCell ref="W6:W7"/>
    <mergeCell ref="AO5:AO7"/>
    <mergeCell ref="R6:R7"/>
    <mergeCell ref="O6:O7"/>
    <mergeCell ref="N6:N7"/>
    <mergeCell ref="M6:M7"/>
    <mergeCell ref="L6:L7"/>
    <mergeCell ref="Z6:Z7"/>
    <mergeCell ref="AA6:AA7"/>
    <mergeCell ref="AB6:AB7"/>
    <mergeCell ref="AC6:AC7"/>
    <mergeCell ref="AD6:AD7"/>
  </mergeCells>
  <printOptions horizontalCentered="1"/>
  <pageMargins left="0" right="0" top="0.59055118110236227" bottom="0.59055118110236227" header="0" footer="0"/>
  <pageSetup paperSize="5" scale="60" orientation="landscape" r:id="rId1"/>
  <headerFooter alignWithMargins="0"/>
  <ignoredErrors>
    <ignoredError sqref="AA165 AA127 AA75 AA57:AC57 AA22 AA9:AC9 AA95 AA101 AA119 AA134 AC22 AC75 AC95 AC101 AC119 AC134 AC165 AG9 AG95 AG57 AG22 H84 AG101 V83 V131 H31 H34 H41 H52:I52 H61 H67 H70:I70 H83:I83 H112 H116 H124 H141" formula="1"/>
    <ignoredError sqref="Y134:Z134 AB134 U11 U12:V13 U59 V10 V23 U32:U33 U17:U19 V76 V102 U113:U115 V128 I10 I58 I135" formulaRange="1"/>
    <ignoredError sqref="AC127 H54:I54 H55:I55 I85:I94 H82:I82 AG102 H33:I33 H120" evalError="1"/>
    <ignoredError sqref="H85:H94 H49 H131:I131" evalError="1" formula="1"/>
    <ignoredError sqref="V31 V112 H16:I16 I31 I34 I41 I61 I67 I112 I116 I124 I141 H148:I148 H153:I153" formula="1" formulaRange="1"/>
    <ignoredError sqref="I49" evalError="1" formula="1" formulaRange="1"/>
    <ignoredError sqref="I120" evalError="1" formulaRange="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Hoja1!$A$1:$A$10</xm:f>
          </x14:formula1>
          <xm:sqref>AL8:AL164</xm:sqref>
        </x14:dataValidation>
        <x14:dataValidation type="list" allowBlank="1" showInputMessage="1" showErrorMessage="1">
          <x14:formula1>
            <xm:f>Hoja1!$B$1:$B$28</xm:f>
          </x14:formula1>
          <xm:sqref>AM8:AM164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zoomScale="120" zoomScaleNormal="120" zoomScaleSheetLayoutView="100" workbookViewId="0">
      <selection activeCell="B9" sqref="B9"/>
    </sheetView>
  </sheetViews>
  <sheetFormatPr baseColWidth="10" defaultColWidth="11.375" defaultRowHeight="12.9" x14ac:dyDescent="0.25"/>
  <cols>
    <col min="1" max="1" width="47.375" style="573" customWidth="1"/>
    <col min="2" max="2" width="84.125" style="573" customWidth="1"/>
    <col min="3" max="4" width="11.375" style="573"/>
    <col min="5" max="5" width="11.375" style="573" customWidth="1"/>
    <col min="6" max="6" width="21.375" style="573" customWidth="1"/>
    <col min="7" max="7" width="16.75" style="573" customWidth="1"/>
    <col min="8" max="8" width="15" style="573" customWidth="1"/>
    <col min="9" max="9" width="21.125" style="573" customWidth="1"/>
    <col min="10" max="10" width="11.375" style="573" customWidth="1"/>
    <col min="11" max="16384" width="11.375" style="573"/>
  </cols>
  <sheetData>
    <row r="1" spans="1:19" ht="130.6" customHeight="1" thickBot="1" x14ac:dyDescent="0.3">
      <c r="A1" s="971"/>
      <c r="B1" s="971"/>
    </row>
    <row r="2" spans="1:19" ht="27" customHeight="1" thickBot="1" x14ac:dyDescent="0.3">
      <c r="A2" s="972" t="s">
        <v>1264</v>
      </c>
      <c r="B2" s="973"/>
      <c r="F2" s="860"/>
      <c r="G2" s="860"/>
      <c r="H2" s="860"/>
      <c r="I2" s="860"/>
      <c r="J2" s="860"/>
      <c r="K2" s="860"/>
      <c r="L2" s="860"/>
      <c r="M2" s="860"/>
      <c r="N2" s="860"/>
      <c r="O2" s="860"/>
      <c r="P2" s="860"/>
      <c r="Q2" s="860"/>
      <c r="R2" s="860"/>
      <c r="S2" s="860"/>
    </row>
    <row r="3" spans="1:19" ht="24.8" customHeight="1" thickBot="1" x14ac:dyDescent="0.3">
      <c r="A3" s="974" t="s">
        <v>1265</v>
      </c>
      <c r="B3" s="975"/>
      <c r="F3" s="860"/>
      <c r="G3" s="860"/>
      <c r="H3" s="860"/>
      <c r="I3" s="860"/>
      <c r="J3" s="860"/>
      <c r="K3" s="860"/>
      <c r="L3" s="860"/>
      <c r="M3" s="860"/>
      <c r="N3" s="860"/>
      <c r="O3" s="860"/>
      <c r="P3" s="860"/>
      <c r="Q3" s="860"/>
      <c r="R3" s="860"/>
      <c r="S3" s="860"/>
    </row>
    <row r="4" spans="1:19" x14ac:dyDescent="0.25">
      <c r="A4" s="574" t="s">
        <v>1266</v>
      </c>
      <c r="B4" s="574" t="s">
        <v>1267</v>
      </c>
      <c r="F4" s="860"/>
      <c r="G4" s="860"/>
      <c r="H4" s="860"/>
      <c r="I4" s="860"/>
      <c r="J4" s="860"/>
      <c r="K4" s="860"/>
      <c r="L4" s="860"/>
      <c r="M4" s="860"/>
      <c r="N4" s="860"/>
      <c r="O4" s="860"/>
      <c r="P4" s="860"/>
      <c r="Q4" s="860"/>
      <c r="R4" s="860"/>
      <c r="S4" s="860"/>
    </row>
    <row r="5" spans="1:19" ht="35.35" x14ac:dyDescent="0.25">
      <c r="A5" s="575" t="s">
        <v>2755</v>
      </c>
      <c r="B5" s="576" t="s">
        <v>2756</v>
      </c>
      <c r="F5" s="860"/>
      <c r="G5" s="860"/>
      <c r="H5" s="860"/>
      <c r="I5" s="860"/>
      <c r="J5" s="860"/>
      <c r="K5" s="860"/>
      <c r="L5" s="860"/>
      <c r="M5" s="860"/>
      <c r="N5" s="860"/>
      <c r="O5" s="860"/>
      <c r="P5" s="860"/>
      <c r="Q5" s="860"/>
      <c r="R5" s="860"/>
      <c r="S5" s="860"/>
    </row>
    <row r="6" spans="1:19" ht="34.5" customHeight="1" x14ac:dyDescent="0.25">
      <c r="A6" s="575" t="s">
        <v>1268</v>
      </c>
      <c r="B6" s="576" t="s">
        <v>2757</v>
      </c>
      <c r="F6" s="860"/>
      <c r="G6" s="860"/>
      <c r="H6" s="860"/>
      <c r="I6" s="860"/>
      <c r="J6" s="860"/>
      <c r="K6" s="860"/>
      <c r="L6" s="860"/>
      <c r="M6" s="860"/>
      <c r="N6" s="860"/>
      <c r="O6" s="860"/>
      <c r="P6" s="860"/>
      <c r="Q6" s="860"/>
      <c r="R6" s="860"/>
      <c r="S6" s="860"/>
    </row>
    <row r="7" spans="1:19" ht="23.95" customHeight="1" x14ac:dyDescent="0.25">
      <c r="A7" s="575" t="s">
        <v>1269</v>
      </c>
      <c r="B7" s="576" t="s">
        <v>2758</v>
      </c>
      <c r="F7" s="860"/>
      <c r="G7" s="860"/>
      <c r="H7" s="860"/>
      <c r="I7" s="860"/>
      <c r="J7" s="860"/>
      <c r="K7" s="860"/>
      <c r="L7" s="860"/>
      <c r="M7" s="860"/>
      <c r="N7" s="860"/>
      <c r="O7" s="860"/>
      <c r="P7" s="860"/>
      <c r="Q7" s="860"/>
      <c r="R7" s="860"/>
      <c r="S7" s="860"/>
    </row>
    <row r="8" spans="1:19" ht="32.299999999999997" customHeight="1" x14ac:dyDescent="0.25">
      <c r="A8" s="575" t="s">
        <v>2759</v>
      </c>
      <c r="B8" s="576" t="s">
        <v>1270</v>
      </c>
      <c r="F8" s="860"/>
      <c r="G8" s="860"/>
      <c r="H8" s="860"/>
      <c r="I8" s="860"/>
      <c r="J8" s="860"/>
      <c r="K8" s="860"/>
      <c r="L8" s="860"/>
      <c r="M8" s="860"/>
      <c r="N8" s="860"/>
      <c r="O8" s="860"/>
      <c r="P8" s="860"/>
      <c r="Q8" s="860"/>
      <c r="R8" s="860"/>
      <c r="S8" s="860"/>
    </row>
    <row r="9" spans="1:19" ht="32.299999999999997" customHeight="1" x14ac:dyDescent="0.25">
      <c r="A9" s="575" t="s">
        <v>2760</v>
      </c>
      <c r="B9" s="576" t="s">
        <v>2761</v>
      </c>
      <c r="F9" s="860"/>
      <c r="G9" s="860"/>
      <c r="H9" s="860"/>
      <c r="I9" s="860"/>
      <c r="J9" s="860"/>
      <c r="K9" s="860"/>
      <c r="L9" s="860"/>
      <c r="M9" s="860"/>
      <c r="N9" s="860"/>
      <c r="O9" s="860"/>
      <c r="P9" s="860"/>
      <c r="Q9" s="860"/>
      <c r="R9" s="860"/>
      <c r="S9" s="860"/>
    </row>
    <row r="10" spans="1:19" ht="49.6" customHeight="1" x14ac:dyDescent="0.25">
      <c r="A10" s="575" t="s">
        <v>1271</v>
      </c>
      <c r="B10" s="576" t="s">
        <v>2762</v>
      </c>
      <c r="F10" s="860"/>
      <c r="G10" s="860"/>
      <c r="H10" s="860"/>
      <c r="I10" s="860"/>
      <c r="J10" s="860"/>
      <c r="K10" s="860"/>
      <c r="L10" s="860"/>
      <c r="M10" s="860"/>
      <c r="N10" s="860"/>
      <c r="O10" s="860"/>
      <c r="P10" s="860"/>
      <c r="Q10" s="860"/>
      <c r="R10" s="860"/>
      <c r="S10" s="860"/>
    </row>
    <row r="11" spans="1:19" ht="21.1" customHeight="1" x14ac:dyDescent="0.25">
      <c r="A11" s="575" t="s">
        <v>1552</v>
      </c>
      <c r="B11" s="576" t="s">
        <v>2763</v>
      </c>
      <c r="F11" s="860"/>
      <c r="G11" s="860"/>
      <c r="H11" s="860"/>
      <c r="I11" s="860"/>
      <c r="J11" s="860"/>
      <c r="K11" s="860"/>
      <c r="L11" s="860"/>
      <c r="M11" s="860"/>
      <c r="N11" s="860"/>
      <c r="O11" s="860"/>
      <c r="P11" s="860"/>
      <c r="Q11" s="860"/>
      <c r="R11" s="860"/>
      <c r="S11" s="860"/>
    </row>
    <row r="12" spans="1:19" ht="21.1" customHeight="1" x14ac:dyDescent="0.25">
      <c r="A12" s="861" t="s">
        <v>2764</v>
      </c>
      <c r="B12" s="576" t="s">
        <v>2765</v>
      </c>
      <c r="F12" s="860"/>
      <c r="G12" s="860"/>
      <c r="H12" s="860"/>
      <c r="I12" s="860"/>
      <c r="J12" s="860"/>
      <c r="K12" s="860"/>
      <c r="L12" s="860"/>
      <c r="M12" s="860"/>
      <c r="N12" s="860"/>
      <c r="O12" s="860"/>
      <c r="P12" s="860"/>
      <c r="Q12" s="860"/>
      <c r="R12" s="860"/>
      <c r="S12" s="860"/>
    </row>
    <row r="13" spans="1:19" ht="21.1" customHeight="1" x14ac:dyDescent="0.25">
      <c r="A13" s="861" t="s">
        <v>2766</v>
      </c>
      <c r="B13" s="576" t="s">
        <v>2767</v>
      </c>
      <c r="F13" s="860"/>
      <c r="G13" s="860" t="s">
        <v>2768</v>
      </c>
      <c r="H13" s="860" t="s">
        <v>2769</v>
      </c>
      <c r="I13" s="860" t="s">
        <v>2770</v>
      </c>
      <c r="J13" s="860"/>
      <c r="K13" s="860"/>
      <c r="L13" s="860"/>
      <c r="M13" s="860"/>
      <c r="N13" s="860"/>
      <c r="O13" s="860"/>
      <c r="P13" s="860"/>
      <c r="Q13" s="860"/>
      <c r="R13" s="860"/>
      <c r="S13" s="860"/>
    </row>
    <row r="14" spans="1:19" ht="21.1" customHeight="1" x14ac:dyDescent="0.25">
      <c r="A14" s="861" t="s">
        <v>2771</v>
      </c>
      <c r="B14" s="576" t="s">
        <v>2772</v>
      </c>
      <c r="F14" s="860"/>
      <c r="G14" s="860" t="s">
        <v>2773</v>
      </c>
      <c r="H14" s="860" t="s">
        <v>2774</v>
      </c>
      <c r="I14" s="860" t="s">
        <v>2775</v>
      </c>
      <c r="J14" s="860" t="s">
        <v>2776</v>
      </c>
      <c r="K14" s="860"/>
      <c r="L14" s="860"/>
      <c r="M14" s="860"/>
      <c r="N14" s="860"/>
      <c r="O14" s="860"/>
      <c r="P14" s="860"/>
      <c r="Q14" s="860"/>
      <c r="R14" s="860"/>
      <c r="S14" s="860"/>
    </row>
    <row r="15" spans="1:19" ht="21.1" customHeight="1" x14ac:dyDescent="0.25">
      <c r="A15" s="861" t="s">
        <v>2777</v>
      </c>
      <c r="B15" s="576" t="s">
        <v>2778</v>
      </c>
      <c r="E15" s="573" t="s">
        <v>2779</v>
      </c>
      <c r="F15" s="860" t="s">
        <v>2780</v>
      </c>
      <c r="G15" s="860" t="s">
        <v>2781</v>
      </c>
      <c r="H15" s="860" t="s">
        <v>2782</v>
      </c>
      <c r="I15" s="860" t="s">
        <v>2783</v>
      </c>
      <c r="J15" s="860"/>
      <c r="K15" s="860"/>
      <c r="L15" s="860"/>
      <c r="M15" s="860"/>
      <c r="N15" s="860"/>
      <c r="O15" s="860"/>
      <c r="P15" s="860"/>
      <c r="Q15" s="860"/>
      <c r="R15" s="860"/>
      <c r="S15" s="860"/>
    </row>
    <row r="16" spans="1:19" ht="21.1" customHeight="1" x14ac:dyDescent="0.25">
      <c r="A16" s="861" t="s">
        <v>2784</v>
      </c>
      <c r="B16" s="576" t="s">
        <v>2785</v>
      </c>
      <c r="F16" s="860"/>
      <c r="G16" s="860"/>
      <c r="H16" s="860"/>
      <c r="I16" s="860"/>
      <c r="J16" s="860"/>
      <c r="K16" s="860"/>
      <c r="L16" s="860"/>
      <c r="M16" s="860"/>
      <c r="N16" s="860"/>
      <c r="O16" s="860"/>
      <c r="P16" s="860"/>
      <c r="Q16" s="860"/>
      <c r="R16" s="860"/>
      <c r="S16" s="860"/>
    </row>
    <row r="17" spans="1:19" ht="21.1" customHeight="1" x14ac:dyDescent="0.25">
      <c r="A17" s="861" t="s">
        <v>2786</v>
      </c>
      <c r="B17" s="862" t="s">
        <v>2787</v>
      </c>
      <c r="F17" s="860"/>
      <c r="G17" s="860"/>
      <c r="H17" s="860"/>
      <c r="I17" s="860"/>
      <c r="J17" s="860"/>
      <c r="K17" s="860"/>
      <c r="L17" s="860"/>
      <c r="M17" s="860"/>
      <c r="N17" s="860"/>
      <c r="O17" s="860"/>
      <c r="P17" s="860"/>
      <c r="Q17" s="860"/>
      <c r="R17" s="860"/>
      <c r="S17" s="860"/>
    </row>
    <row r="18" spans="1:19" ht="21.1" customHeight="1" x14ac:dyDescent="0.25">
      <c r="A18" s="861" t="s">
        <v>2788</v>
      </c>
      <c r="B18" s="576" t="s">
        <v>2789</v>
      </c>
      <c r="F18" s="860"/>
      <c r="G18" s="860"/>
      <c r="H18" s="860"/>
      <c r="I18" s="860"/>
      <c r="J18" s="860"/>
      <c r="K18" s="860"/>
      <c r="L18" s="860"/>
      <c r="M18" s="860"/>
      <c r="N18" s="860"/>
      <c r="O18" s="860"/>
      <c r="P18" s="860"/>
      <c r="Q18" s="860"/>
      <c r="R18" s="860"/>
      <c r="S18" s="860"/>
    </row>
    <row r="19" spans="1:19" ht="21.1" customHeight="1" x14ac:dyDescent="0.25">
      <c r="A19" s="861" t="s">
        <v>2790</v>
      </c>
      <c r="B19" s="576" t="s">
        <v>2791</v>
      </c>
      <c r="F19" s="860"/>
      <c r="G19" s="860"/>
      <c r="H19" s="860"/>
      <c r="I19" s="860"/>
      <c r="J19" s="860"/>
      <c r="K19" s="860"/>
      <c r="L19" s="860"/>
      <c r="M19" s="860"/>
      <c r="N19" s="860"/>
      <c r="O19" s="860"/>
      <c r="P19" s="860"/>
      <c r="Q19" s="860"/>
      <c r="R19" s="860"/>
      <c r="S19" s="860"/>
    </row>
    <row r="20" spans="1:19" ht="40.6" customHeight="1" x14ac:dyDescent="0.25">
      <c r="A20" s="575" t="s">
        <v>2792</v>
      </c>
      <c r="B20" s="576" t="s">
        <v>1272</v>
      </c>
    </row>
    <row r="21" spans="1:19" ht="21.75" customHeight="1" x14ac:dyDescent="0.25">
      <c r="A21" s="575" t="s">
        <v>2793</v>
      </c>
      <c r="B21" s="576" t="s">
        <v>1273</v>
      </c>
    </row>
    <row r="22" spans="1:19" ht="21.75" customHeight="1" x14ac:dyDescent="0.25">
      <c r="A22" s="575" t="s">
        <v>2794</v>
      </c>
      <c r="B22" s="576" t="s">
        <v>1553</v>
      </c>
    </row>
    <row r="23" spans="1:19" ht="21.1" customHeight="1" x14ac:dyDescent="0.25">
      <c r="A23" s="575" t="s">
        <v>2795</v>
      </c>
      <c r="B23" s="576" t="s">
        <v>2796</v>
      </c>
    </row>
    <row r="24" spans="1:19" ht="24.8" customHeight="1" x14ac:dyDescent="0.25">
      <c r="A24" s="575" t="s">
        <v>2797</v>
      </c>
      <c r="B24" s="576" t="s">
        <v>2798</v>
      </c>
    </row>
    <row r="25" spans="1:19" ht="24.8" customHeight="1" x14ac:dyDescent="0.25">
      <c r="A25" s="575" t="s">
        <v>2799</v>
      </c>
      <c r="B25" s="576" t="s">
        <v>2800</v>
      </c>
    </row>
    <row r="26" spans="1:19" ht="22.6" customHeight="1" x14ac:dyDescent="0.25">
      <c r="A26" s="575" t="s">
        <v>2801</v>
      </c>
      <c r="B26" s="576" t="s">
        <v>1274</v>
      </c>
    </row>
    <row r="27" spans="1:19" ht="39.1" customHeight="1" x14ac:dyDescent="0.25">
      <c r="A27" s="575" t="s">
        <v>2802</v>
      </c>
      <c r="B27" s="576" t="s">
        <v>1275</v>
      </c>
    </row>
    <row r="28" spans="1:19" ht="22.6" customHeight="1" x14ac:dyDescent="0.25">
      <c r="A28" s="575" t="s">
        <v>2803</v>
      </c>
      <c r="B28" s="576" t="s">
        <v>1276</v>
      </c>
    </row>
    <row r="29" spans="1:19" ht="21.75" customHeight="1" x14ac:dyDescent="0.25">
      <c r="A29" s="575" t="s">
        <v>2804</v>
      </c>
      <c r="B29" s="576" t="s">
        <v>2805</v>
      </c>
    </row>
    <row r="30" spans="1:19" ht="25.5" customHeight="1" x14ac:dyDescent="0.25">
      <c r="A30" s="575" t="s">
        <v>2806</v>
      </c>
      <c r="B30" s="576" t="s">
        <v>2807</v>
      </c>
    </row>
    <row r="31" spans="1:19" ht="25.5" customHeight="1" x14ac:dyDescent="0.25">
      <c r="A31" s="575" t="s">
        <v>2808</v>
      </c>
      <c r="B31" s="576" t="s">
        <v>2809</v>
      </c>
    </row>
    <row r="32" spans="1:19" ht="25.5" customHeight="1" x14ac:dyDescent="0.25">
      <c r="A32" s="575" t="s">
        <v>2810</v>
      </c>
      <c r="B32" s="862" t="s">
        <v>2811</v>
      </c>
    </row>
    <row r="33" spans="1:2" ht="25.5" customHeight="1" x14ac:dyDescent="0.25">
      <c r="A33" s="575" t="s">
        <v>2812</v>
      </c>
      <c r="B33" s="862" t="s">
        <v>2813</v>
      </c>
    </row>
    <row r="34" spans="1:2" ht="21.1" customHeight="1" x14ac:dyDescent="0.25">
      <c r="A34" s="575" t="s">
        <v>2814</v>
      </c>
      <c r="B34" s="576" t="s">
        <v>1551</v>
      </c>
    </row>
    <row r="35" spans="1:2" ht="98.35" customHeight="1" x14ac:dyDescent="0.25">
      <c r="A35" s="575" t="s">
        <v>2815</v>
      </c>
      <c r="B35" s="576" t="s">
        <v>1523</v>
      </c>
    </row>
    <row r="36" spans="1:2" ht="17.7" x14ac:dyDescent="0.25">
      <c r="A36" s="575" t="s">
        <v>2816</v>
      </c>
      <c r="B36" s="576" t="s">
        <v>2817</v>
      </c>
    </row>
    <row r="37" spans="1:2" ht="17.7" x14ac:dyDescent="0.25">
      <c r="A37" s="575" t="s">
        <v>2818</v>
      </c>
      <c r="B37" s="576" t="s">
        <v>1277</v>
      </c>
    </row>
    <row r="38" spans="1:2" x14ac:dyDescent="0.25">
      <c r="A38" s="863" t="s">
        <v>2819</v>
      </c>
      <c r="B38" s="864" t="s">
        <v>2820</v>
      </c>
    </row>
    <row r="39" spans="1:2" x14ac:dyDescent="0.25">
      <c r="A39" s="863" t="s">
        <v>2821</v>
      </c>
      <c r="B39" s="864" t="s">
        <v>2822</v>
      </c>
    </row>
    <row r="40" spans="1:2" ht="13.6" thickBot="1" x14ac:dyDescent="0.3">
      <c r="A40" s="577" t="s">
        <v>2823</v>
      </c>
      <c r="B40" s="578" t="s">
        <v>2824</v>
      </c>
    </row>
  </sheetData>
  <mergeCells count="3">
    <mergeCell ref="A1:B1"/>
    <mergeCell ref="A2:B2"/>
    <mergeCell ref="A3:B3"/>
  </mergeCells>
  <printOptions horizontalCentered="1" verticalCentered="1"/>
  <pageMargins left="0.78740157480314965" right="0.78740157480314965" top="0.98425196850393704" bottom="0.98425196850393704" header="0" footer="0"/>
  <pageSetup scale="7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workbookViewId="0">
      <selection activeCell="D36" sqref="D36"/>
    </sheetView>
  </sheetViews>
  <sheetFormatPr baseColWidth="10" defaultColWidth="11.375" defaultRowHeight="14.95" x14ac:dyDescent="0.3"/>
  <cols>
    <col min="1" max="16384" width="11.375" style="683"/>
  </cols>
  <sheetData>
    <row r="1" spans="1:2" x14ac:dyDescent="0.3">
      <c r="A1" s="683" t="s">
        <v>1597</v>
      </c>
      <c r="B1" s="684" t="s">
        <v>1156</v>
      </c>
    </row>
    <row r="2" spans="1:2" x14ac:dyDescent="0.3">
      <c r="A2" s="683" t="s">
        <v>1598</v>
      </c>
      <c r="B2" s="684" t="s">
        <v>131</v>
      </c>
    </row>
    <row r="3" spans="1:2" x14ac:dyDescent="0.3">
      <c r="A3" s="683" t="s">
        <v>1599</v>
      </c>
      <c r="B3" s="684" t="s">
        <v>162</v>
      </c>
    </row>
    <row r="4" spans="1:2" x14ac:dyDescent="0.3">
      <c r="A4" s="683" t="s">
        <v>1600</v>
      </c>
      <c r="B4" s="684" t="s">
        <v>183</v>
      </c>
    </row>
    <row r="5" spans="1:2" x14ac:dyDescent="0.3">
      <c r="A5" s="683" t="s">
        <v>1601</v>
      </c>
      <c r="B5" s="684" t="s">
        <v>200</v>
      </c>
    </row>
    <row r="6" spans="1:2" x14ac:dyDescent="0.3">
      <c r="A6" s="683" t="s">
        <v>1602</v>
      </c>
      <c r="B6" s="684" t="s">
        <v>220</v>
      </c>
    </row>
    <row r="7" spans="1:2" x14ac:dyDescent="0.3">
      <c r="A7" s="683" t="s">
        <v>1603</v>
      </c>
      <c r="B7" s="684" t="s">
        <v>280</v>
      </c>
    </row>
    <row r="8" spans="1:2" x14ac:dyDescent="0.3">
      <c r="A8" s="683" t="s">
        <v>1604</v>
      </c>
      <c r="B8" s="684" t="s">
        <v>314</v>
      </c>
    </row>
    <row r="9" spans="1:2" x14ac:dyDescent="0.3">
      <c r="A9" s="683" t="s">
        <v>1605</v>
      </c>
      <c r="B9" s="684" t="s">
        <v>348</v>
      </c>
    </row>
    <row r="10" spans="1:2" x14ac:dyDescent="0.3">
      <c r="A10" s="683" t="s">
        <v>1606</v>
      </c>
      <c r="B10" s="684" t="s">
        <v>396</v>
      </c>
    </row>
    <row r="11" spans="1:2" x14ac:dyDescent="0.3">
      <c r="B11" s="684" t="s">
        <v>418</v>
      </c>
    </row>
    <row r="12" spans="1:2" x14ac:dyDescent="0.3">
      <c r="B12" s="684" t="s">
        <v>449</v>
      </c>
    </row>
    <row r="13" spans="1:2" x14ac:dyDescent="0.3">
      <c r="B13" s="684" t="s">
        <v>480</v>
      </c>
    </row>
    <row r="14" spans="1:2" x14ac:dyDescent="0.3">
      <c r="B14" s="684" t="s">
        <v>526</v>
      </c>
    </row>
    <row r="15" spans="1:2" x14ac:dyDescent="0.3">
      <c r="B15" s="684" t="s">
        <v>557</v>
      </c>
    </row>
    <row r="16" spans="1:2" x14ac:dyDescent="0.3">
      <c r="B16" s="684" t="s">
        <v>585</v>
      </c>
    </row>
    <row r="17" spans="2:2" x14ac:dyDescent="0.3">
      <c r="B17" s="684" t="s">
        <v>634</v>
      </c>
    </row>
    <row r="18" spans="2:2" x14ac:dyDescent="0.3">
      <c r="B18" s="684" t="s">
        <v>655</v>
      </c>
    </row>
    <row r="19" spans="2:2" x14ac:dyDescent="0.3">
      <c r="B19" s="684" t="s">
        <v>704</v>
      </c>
    </row>
    <row r="20" spans="2:2" x14ac:dyDescent="0.3">
      <c r="B20" s="684" t="s">
        <v>779</v>
      </c>
    </row>
    <row r="21" spans="2:2" x14ac:dyDescent="0.3">
      <c r="B21" s="684" t="s">
        <v>839</v>
      </c>
    </row>
    <row r="22" spans="2:2" x14ac:dyDescent="0.3">
      <c r="B22" s="684" t="s">
        <v>887</v>
      </c>
    </row>
    <row r="23" spans="2:2" x14ac:dyDescent="0.3">
      <c r="B23" s="684" t="s">
        <v>951</v>
      </c>
    </row>
    <row r="24" spans="2:2" x14ac:dyDescent="0.3">
      <c r="B24" s="684" t="s">
        <v>972</v>
      </c>
    </row>
    <row r="25" spans="2:2" x14ac:dyDescent="0.3">
      <c r="B25" s="684" t="s">
        <v>1001</v>
      </c>
    </row>
    <row r="26" spans="2:2" x14ac:dyDescent="0.3">
      <c r="B26" s="684" t="s">
        <v>1074</v>
      </c>
    </row>
    <row r="27" spans="2:2" x14ac:dyDescent="0.3">
      <c r="B27" s="684" t="s">
        <v>1121</v>
      </c>
    </row>
    <row r="28" spans="2:2" x14ac:dyDescent="0.3">
      <c r="B28" s="683" t="s">
        <v>1606</v>
      </c>
    </row>
  </sheetData>
  <hyperlinks>
    <hyperlink ref="B1" location="'1POMCAS'!A1" display="Porcentaje de avance en la formulación y/o ajuste de los Planes de Ordenación y Manejo de Cuencas (POMCAS), Planes de Manejo de Acuíferos (PMA) y Planes de Manejo de Microcuencas (PMM)"/>
    <hyperlink ref="B2" location="'2PORH'!A1" display="Porcentaje de cuerpos de agua con planes de ordenamiento del recurso hídrico (PORH) adoptados"/>
    <hyperlink ref="B3" location="'3PSMV'!_Toc467769470" display="Porcentaje de Planes de Saneamiento y Manejo de Vertimientos (PSMV) con seguimiento"/>
    <hyperlink ref="B4" location="'4UsoAguas'!_Toc467769471" display="Porcentaje de cuerpos de agua con reglamentación del uso de las aguas"/>
    <hyperlink ref="B5" location="'5PUEAA'!_Toc467769472" display="Porcentaje de Programas de Uso Eficiente y Ahorro del Agua (PUEAA) con seguimiento"/>
    <hyperlink ref="B6" location="'6POMCASejec'!_Toc467769473" display="Porcentaje de Planes de Ordenación y Manejo de Cuencas (POMCAS), Planes de Manejo de Acuíferos (PMA) y Planes de Manejo de Microcuencas (PMM) en ejecución"/>
    <hyperlink ref="B7" location="'7Clima'!_Toc467769474" display="Porcentaje de entes territoriales asesorados en la incorporación, planificación y ejecución de acciones relacionadas con cambio climático en el marco de los instrumentos de planificación territorial"/>
    <hyperlink ref="B8" location="'8Suelo'!_Toc467769475" display="Porcentaje de suelos degradados en recuperación o rehabilitación"/>
    <hyperlink ref="B9" location="'9RUNAP'!_Toc467769476" display="Porcentaje de la superficie de áreas protegidas regionales declaradas, homologadas o recategorizadas, inscritas en el RUNAP"/>
    <hyperlink ref="B10" location="'10Paramos'!_Toc467769477" display="Porcentaje de páramos delimitados por el MADS, con zonificación y régimen de usos adoptados por la CAR"/>
    <hyperlink ref="B11" location="'11Forest'!_Toc467769478" display="Porcentaje de avance en la formulación del Plan de Ordenación Forestal"/>
    <hyperlink ref="B12" location="'12PlanesAP'!_Toc467769479" display="Porcentaje de áreas protegidas con planes de manejo en ejecución"/>
    <hyperlink ref="B13" location="'13Amenaz'!_Toc467769480" display="Porcentaje de especies amenazadas con medidas de conservación y manejo en ejecución"/>
    <hyperlink ref="B14" location="'14Invasor'!_Toc467769481" display="Porcentaje de especies invasoras con medidas de prevención, control y manejo en ejecución"/>
    <hyperlink ref="B15" location="'15Restaura'!_Toc467769482" display="Porcentaje de áreas de ecosistemas en restauración, rehabilitación y reforestación"/>
    <hyperlink ref="B16" location="'16MIZC'!_Toc467769483" display="Implementación de acciones en manejo integrado de zonas costeras"/>
    <hyperlink ref="B17" location="'17PGIRS'!_Toc467769484" display="Porcentaje de Planes de Gestión Integral de Residuos Sólidos (PGIRS) con seguimiento a metas de aprovechamiento"/>
    <hyperlink ref="B18" location="'18Sector'!_Toc467769485" display="Porcentaje de sectores con acompañamiento para la reconversión hacia sistemas sostenibles de producción"/>
    <hyperlink ref="B19" location="'19GAU'!_Toc467769486" display="Porcentaje de ejecución de acciones en Gestión Ambiental Urbana"/>
    <hyperlink ref="B20" location="'20Negoc'!_Toc467769487" display="Implementación del Programa Regional de Negocios Verdes por la autoridad ambiental"/>
    <hyperlink ref="B22" location="'22Autor'!_Toc467769489" display="Porcentaje de autorizaciones ambientales con seguimiento"/>
    <hyperlink ref="B23" location="'23Sanc'!_Toc467769490" display="Porcentaje de Procesos Sancionatorios Resueltos"/>
    <hyperlink ref="B24" location="'24POT'!_Toc467769491" display="Porcentaje de municipios asesorados o asistidos en la inclusión del componente ambiental en los procesos de planificación y ordenamiento territorial, con énfasis en la incorporación de las determinantes ambientales para la revisión y ajuste de los POT"/>
    <hyperlink ref="B25" location="'25Redes'!_Toc467769492" display="Porcentaje de redes y estaciones de monitoreo en operación"/>
    <hyperlink ref="B26" location="'26SIAC'!_Toc467769493" display="Porcentaje de actualización y reporte de la información en el SIAC"/>
    <hyperlink ref="B27" location="'27Educa'!_Toc467769494" display="Ejecución de Acciones en Educación Ambiental"/>
    <hyperlink ref="B21" location="'21TiempoT'!_Toc467769488" display="Tiempo promedio de trámite para la resolución de autorizaciones ambientales otorgadas por la corporación"/>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720"/>
  <sheetViews>
    <sheetView zoomScale="80" zoomScaleNormal="80" zoomScaleSheetLayoutView="100" workbookViewId="0">
      <selection activeCell="U719" sqref="U719"/>
    </sheetView>
  </sheetViews>
  <sheetFormatPr baseColWidth="10" defaultColWidth="11.375" defaultRowHeight="36" customHeight="1" x14ac:dyDescent="0.25"/>
  <cols>
    <col min="1" max="1" width="10" style="412" customWidth="1"/>
    <col min="2" max="2" width="14.75" style="412" customWidth="1"/>
    <col min="3" max="3" width="14.125" style="412" customWidth="1"/>
    <col min="4" max="4" width="16.125" style="412" customWidth="1"/>
    <col min="5" max="5" width="11.375" style="412"/>
    <col min="6" max="10" width="11.375" style="790"/>
    <col min="11" max="11" width="120.75" style="412" customWidth="1"/>
    <col min="12" max="12" width="18.875" style="412" customWidth="1"/>
    <col min="13" max="13" width="21.25" style="412" customWidth="1"/>
    <col min="14" max="14" width="17.25" style="412" customWidth="1"/>
    <col min="15" max="15" width="21.125" style="412" customWidth="1"/>
    <col min="16" max="16" width="25.75" style="412" customWidth="1"/>
    <col min="17" max="17" width="21.375" style="412" bestFit="1" customWidth="1"/>
    <col min="18" max="19" width="18.875" style="412" customWidth="1"/>
    <col min="20" max="20" width="21.375" style="412" bestFit="1" customWidth="1"/>
    <col min="21" max="21" width="22.25" style="412" customWidth="1"/>
    <col min="22" max="22" width="14" style="412" customWidth="1"/>
    <col min="23" max="23" width="26.875" style="412" customWidth="1"/>
    <col min="24" max="24" width="29.125" style="412" customWidth="1"/>
    <col min="25" max="25" width="36.125" style="412" customWidth="1"/>
    <col min="26" max="26" width="11.375" style="179"/>
    <col min="27" max="16384" width="11.375" style="412"/>
  </cols>
  <sheetData>
    <row r="1" spans="1:26" ht="109.55" customHeight="1" thickBot="1" x14ac:dyDescent="0.3">
      <c r="A1" s="978"/>
      <c r="B1" s="979"/>
      <c r="C1" s="979"/>
      <c r="D1" s="979"/>
      <c r="E1" s="979"/>
      <c r="F1" s="980"/>
      <c r="G1" s="980"/>
      <c r="H1" s="980"/>
      <c r="I1" s="979"/>
      <c r="J1" s="979"/>
      <c r="K1" s="979"/>
      <c r="L1" s="979"/>
      <c r="M1" s="979"/>
      <c r="N1" s="979"/>
      <c r="O1" s="979"/>
      <c r="P1" s="979"/>
      <c r="Q1" s="979"/>
      <c r="R1" s="979"/>
      <c r="S1" s="979"/>
      <c r="T1" s="979"/>
      <c r="U1" s="979"/>
      <c r="V1" s="979"/>
      <c r="W1" s="981"/>
    </row>
    <row r="2" spans="1:26" ht="26.35" customHeight="1" x14ac:dyDescent="0.25">
      <c r="A2" s="982" t="s">
        <v>1471</v>
      </c>
      <c r="B2" s="983"/>
      <c r="C2" s="983"/>
      <c r="D2" s="983"/>
      <c r="E2" s="983"/>
      <c r="F2" s="984"/>
      <c r="G2" s="984"/>
      <c r="H2" s="984"/>
      <c r="I2" s="983"/>
      <c r="J2" s="983"/>
      <c r="K2" s="983"/>
      <c r="L2" s="983"/>
      <c r="M2" s="983"/>
      <c r="N2" s="983"/>
      <c r="O2" s="983"/>
      <c r="P2" s="983"/>
      <c r="Q2" s="983"/>
      <c r="R2" s="983"/>
      <c r="S2" s="983"/>
      <c r="T2" s="983"/>
      <c r="U2" s="983"/>
      <c r="V2" s="983"/>
      <c r="W2" s="985"/>
    </row>
    <row r="3" spans="1:26" ht="26.35" customHeight="1" x14ac:dyDescent="0.25">
      <c r="A3" s="986" t="s">
        <v>1984</v>
      </c>
      <c r="B3" s="987"/>
      <c r="C3" s="987"/>
      <c r="D3" s="987"/>
      <c r="E3" s="987"/>
      <c r="F3" s="988"/>
      <c r="G3" s="988"/>
      <c r="H3" s="988"/>
      <c r="I3" s="987"/>
      <c r="J3" s="987"/>
      <c r="K3" s="987"/>
      <c r="L3" s="987"/>
      <c r="M3" s="987"/>
      <c r="N3" s="987"/>
      <c r="O3" s="987"/>
      <c r="P3" s="987"/>
      <c r="Q3" s="987"/>
      <c r="R3" s="987"/>
      <c r="S3" s="987"/>
      <c r="T3" s="987"/>
      <c r="U3" s="987"/>
      <c r="V3" s="987"/>
      <c r="W3" s="989"/>
    </row>
    <row r="4" spans="1:26" ht="26.35" customHeight="1" thickBot="1" x14ac:dyDescent="0.3">
      <c r="A4" s="990" t="s">
        <v>1985</v>
      </c>
      <c r="B4" s="991"/>
      <c r="C4" s="991"/>
      <c r="D4" s="991"/>
      <c r="E4" s="991"/>
      <c r="F4" s="992"/>
      <c r="G4" s="992"/>
      <c r="H4" s="992"/>
      <c r="I4" s="991"/>
      <c r="J4" s="991"/>
      <c r="K4" s="991"/>
      <c r="L4" s="991"/>
      <c r="M4" s="991"/>
      <c r="N4" s="991"/>
      <c r="O4" s="991"/>
      <c r="P4" s="991"/>
      <c r="Q4" s="991"/>
      <c r="R4" s="991"/>
      <c r="S4" s="991"/>
      <c r="T4" s="991"/>
      <c r="U4" s="991"/>
      <c r="V4" s="991"/>
      <c r="W4" s="993"/>
    </row>
    <row r="5" spans="1:26" ht="36" customHeight="1" thickTop="1" thickBot="1" x14ac:dyDescent="0.3">
      <c r="A5" s="994" t="s">
        <v>1323</v>
      </c>
      <c r="B5" s="995"/>
      <c r="C5" s="995"/>
      <c r="D5" s="995"/>
      <c r="E5" s="995"/>
      <c r="F5" s="995"/>
      <c r="G5" s="995"/>
      <c r="H5" s="995"/>
      <c r="I5" s="996"/>
      <c r="J5" s="762"/>
      <c r="K5" s="997" t="s">
        <v>1324</v>
      </c>
      <c r="L5" s="997" t="s">
        <v>1325</v>
      </c>
      <c r="M5" s="999" t="s">
        <v>1326</v>
      </c>
      <c r="N5" s="999"/>
      <c r="O5" s="997" t="s">
        <v>1327</v>
      </c>
      <c r="P5" s="1000" t="s">
        <v>1328</v>
      </c>
      <c r="Q5" s="1001"/>
      <c r="R5" s="1001"/>
      <c r="S5" s="1002"/>
      <c r="T5" s="1003" t="s">
        <v>1329</v>
      </c>
      <c r="U5" s="997" t="s">
        <v>1330</v>
      </c>
      <c r="V5" s="1005" t="s">
        <v>1331</v>
      </c>
      <c r="W5" s="997" t="s">
        <v>1332</v>
      </c>
      <c r="X5" s="1006" t="s">
        <v>1333</v>
      </c>
      <c r="Y5" s="976" t="s">
        <v>1334</v>
      </c>
    </row>
    <row r="6" spans="1:26" s="600" customFormat="1" ht="36" customHeight="1" thickTop="1" thickBot="1" x14ac:dyDescent="0.3">
      <c r="A6" s="595" t="s">
        <v>1335</v>
      </c>
      <c r="B6" s="595" t="s">
        <v>1278</v>
      </c>
      <c r="C6" s="596" t="s">
        <v>1336</v>
      </c>
      <c r="D6" s="595" t="s">
        <v>1281</v>
      </c>
      <c r="E6" s="595" t="s">
        <v>1337</v>
      </c>
      <c r="F6" s="595" t="s">
        <v>1338</v>
      </c>
      <c r="G6" s="595" t="s">
        <v>1339</v>
      </c>
      <c r="H6" s="595" t="s">
        <v>1340</v>
      </c>
      <c r="I6" s="597" t="s">
        <v>1341</v>
      </c>
      <c r="J6" s="597"/>
      <c r="K6" s="998"/>
      <c r="L6" s="998"/>
      <c r="M6" s="763" t="s">
        <v>1342</v>
      </c>
      <c r="N6" s="598" t="s">
        <v>1343</v>
      </c>
      <c r="O6" s="998"/>
      <c r="P6" s="599" t="s">
        <v>1344</v>
      </c>
      <c r="Q6" s="763" t="s">
        <v>1345</v>
      </c>
      <c r="R6" s="599" t="s">
        <v>1346</v>
      </c>
      <c r="S6" s="599" t="s">
        <v>1347</v>
      </c>
      <c r="T6" s="1004"/>
      <c r="U6" s="998"/>
      <c r="V6" s="997"/>
      <c r="W6" s="998"/>
      <c r="X6" s="1007"/>
      <c r="Y6" s="977"/>
      <c r="Z6" s="839"/>
    </row>
    <row r="7" spans="1:26" s="182" customFormat="1" ht="22.6" customHeight="1" thickTop="1" thickBot="1" x14ac:dyDescent="0.3">
      <c r="A7" s="601" t="s">
        <v>1348</v>
      </c>
      <c r="B7" s="601"/>
      <c r="C7" s="601"/>
      <c r="D7" s="601"/>
      <c r="E7" s="601"/>
      <c r="F7" s="601"/>
      <c r="G7" s="601"/>
      <c r="H7" s="601"/>
      <c r="I7" s="769"/>
      <c r="J7" s="769"/>
      <c r="K7" s="603" t="s">
        <v>1349</v>
      </c>
      <c r="L7" s="604">
        <f>+L8+L697+L703+L709+L710</f>
        <v>133302034906</v>
      </c>
      <c r="M7" s="604">
        <f>+M8+M697+M703+M709+M710</f>
        <v>2550405135</v>
      </c>
      <c r="N7" s="604">
        <f>+N8+N697+N703+N709+N710</f>
        <v>0</v>
      </c>
      <c r="O7" s="604">
        <f>L7+M7-N7</f>
        <v>135852440041</v>
      </c>
      <c r="P7" s="604">
        <f t="shared" ref="P7:U7" si="0">+P8+P697+P703+P709+P710</f>
        <v>19471587466</v>
      </c>
      <c r="Q7" s="604">
        <f t="shared" si="0"/>
        <v>115318445595.08672</v>
      </c>
      <c r="R7" s="604">
        <f t="shared" si="0"/>
        <v>1112812115</v>
      </c>
      <c r="S7" s="604">
        <f t="shared" si="0"/>
        <v>0</v>
      </c>
      <c r="T7" s="604">
        <f t="shared" si="0"/>
        <v>135852440040.56499</v>
      </c>
      <c r="U7" s="604">
        <f t="shared" si="0"/>
        <v>24169174715.950001</v>
      </c>
      <c r="V7" s="605">
        <f>U7/O7</f>
        <v>0.17790754960791128</v>
      </c>
      <c r="W7" s="601"/>
      <c r="X7" s="770" t="s">
        <v>1986</v>
      </c>
      <c r="Y7" s="770"/>
      <c r="Z7" s="840"/>
    </row>
    <row r="8" spans="1:26" s="182" customFormat="1" ht="22.6" customHeight="1" thickTop="1" thickBot="1" x14ac:dyDescent="0.3">
      <c r="A8" s="601" t="s">
        <v>1348</v>
      </c>
      <c r="B8" s="601" t="s">
        <v>1350</v>
      </c>
      <c r="C8" s="601"/>
      <c r="D8" s="601"/>
      <c r="E8" s="601"/>
      <c r="F8" s="601"/>
      <c r="G8" s="601"/>
      <c r="H8" s="601"/>
      <c r="I8" s="769"/>
      <c r="J8" s="769"/>
      <c r="K8" s="603" t="s">
        <v>1987</v>
      </c>
      <c r="L8" s="604">
        <f>+L9+L319</f>
        <v>49475995389</v>
      </c>
      <c r="M8" s="604">
        <f>+M9+M319</f>
        <v>2550405135</v>
      </c>
      <c r="N8" s="604">
        <f>+N9+N319</f>
        <v>0</v>
      </c>
      <c r="O8" s="604">
        <f t="shared" ref="O8:Q71" si="1">L8+M8-N8</f>
        <v>52026400524</v>
      </c>
      <c r="P8" s="604">
        <f t="shared" ref="P8:U8" si="2">+P9+P319</f>
        <v>14703156466</v>
      </c>
      <c r="Q8" s="604">
        <f t="shared" si="2"/>
        <v>36260837078.086716</v>
      </c>
      <c r="R8" s="604">
        <f t="shared" si="2"/>
        <v>1112812115</v>
      </c>
      <c r="S8" s="604">
        <f t="shared" si="2"/>
        <v>0</v>
      </c>
      <c r="T8" s="604">
        <f t="shared" si="2"/>
        <v>52026400523.564987</v>
      </c>
      <c r="U8" s="604">
        <f t="shared" si="2"/>
        <v>22489286736</v>
      </c>
      <c r="V8" s="605">
        <f t="shared" ref="V8:V71" si="3">U8/O8</f>
        <v>0.43226682048906295</v>
      </c>
      <c r="W8" s="601"/>
      <c r="X8" s="770"/>
      <c r="Y8" s="770"/>
      <c r="Z8" s="840"/>
    </row>
    <row r="9" spans="1:26" s="182" customFormat="1" ht="22.6" customHeight="1" thickTop="1" thickBot="1" x14ac:dyDescent="0.3">
      <c r="A9" s="771">
        <v>1</v>
      </c>
      <c r="B9" s="606" t="s">
        <v>1350</v>
      </c>
      <c r="C9" s="606" t="s">
        <v>1350</v>
      </c>
      <c r="D9" s="606"/>
      <c r="E9" s="606"/>
      <c r="F9" s="606"/>
      <c r="G9" s="606"/>
      <c r="H9" s="606"/>
      <c r="I9" s="606"/>
      <c r="J9" s="606"/>
      <c r="K9" s="772" t="s">
        <v>1351</v>
      </c>
      <c r="L9" s="607">
        <f>+L10+L37</f>
        <v>48967528819</v>
      </c>
      <c r="M9" s="607">
        <f t="shared" ref="M9:U9" si="4">+M10+M37</f>
        <v>50405135</v>
      </c>
      <c r="N9" s="607">
        <f t="shared" si="4"/>
        <v>0</v>
      </c>
      <c r="O9" s="607">
        <f t="shared" si="1"/>
        <v>49017933954</v>
      </c>
      <c r="P9" s="607">
        <f t="shared" si="4"/>
        <v>14703156466</v>
      </c>
      <c r="Q9" s="607">
        <f t="shared" si="4"/>
        <v>33252370508.086716</v>
      </c>
      <c r="R9" s="607">
        <f t="shared" si="4"/>
        <v>1112812115</v>
      </c>
      <c r="S9" s="607">
        <f t="shared" si="4"/>
        <v>0</v>
      </c>
      <c r="T9" s="607">
        <f t="shared" si="4"/>
        <v>49017933953.564987</v>
      </c>
      <c r="U9" s="607">
        <f t="shared" si="4"/>
        <v>21187081754</v>
      </c>
      <c r="V9" s="608">
        <f t="shared" si="3"/>
        <v>0.43223122732758662</v>
      </c>
      <c r="W9" s="771"/>
      <c r="X9" s="770" t="s">
        <v>1352</v>
      </c>
      <c r="Y9" s="770" t="s">
        <v>1988</v>
      </c>
      <c r="Z9" s="840"/>
    </row>
    <row r="10" spans="1:26" s="182" customFormat="1" ht="22.6" customHeight="1" thickTop="1" thickBot="1" x14ac:dyDescent="0.3">
      <c r="A10" s="773">
        <v>1</v>
      </c>
      <c r="B10" s="609" t="s">
        <v>1350</v>
      </c>
      <c r="C10" s="609" t="s">
        <v>1350</v>
      </c>
      <c r="D10" s="609" t="s">
        <v>1350</v>
      </c>
      <c r="E10" s="609"/>
      <c r="F10" s="609"/>
      <c r="G10" s="609"/>
      <c r="H10" s="609"/>
      <c r="I10" s="609"/>
      <c r="J10" s="609"/>
      <c r="K10" s="774" t="s">
        <v>1353</v>
      </c>
      <c r="L10" s="611">
        <f>+L11</f>
        <v>24653429899</v>
      </c>
      <c r="M10" s="611">
        <f t="shared" ref="M10:U11" si="5">+M11</f>
        <v>50405135</v>
      </c>
      <c r="N10" s="611">
        <f t="shared" si="5"/>
        <v>0</v>
      </c>
      <c r="O10" s="611">
        <f t="shared" si="1"/>
        <v>24703835034</v>
      </c>
      <c r="P10" s="611">
        <f t="shared" si="5"/>
        <v>14703156466</v>
      </c>
      <c r="Q10" s="611">
        <f t="shared" si="5"/>
        <v>10051083703</v>
      </c>
      <c r="R10" s="611">
        <f t="shared" si="5"/>
        <v>0</v>
      </c>
      <c r="S10" s="611">
        <f t="shared" si="5"/>
        <v>0</v>
      </c>
      <c r="T10" s="611">
        <f t="shared" si="5"/>
        <v>24703835034</v>
      </c>
      <c r="U10" s="611">
        <f t="shared" si="5"/>
        <v>12962738960</v>
      </c>
      <c r="V10" s="612">
        <f t="shared" si="3"/>
        <v>0.52472577404112863</v>
      </c>
      <c r="W10" s="773"/>
      <c r="X10" s="770" t="s">
        <v>1354</v>
      </c>
      <c r="Y10" s="770" t="s">
        <v>1355</v>
      </c>
      <c r="Z10" s="840"/>
    </row>
    <row r="11" spans="1:26" s="182" customFormat="1" ht="22.6" customHeight="1" thickTop="1" thickBot="1" x14ac:dyDescent="0.3">
      <c r="A11" s="775" t="s">
        <v>1348</v>
      </c>
      <c r="B11" s="613" t="s">
        <v>1350</v>
      </c>
      <c r="C11" s="613" t="s">
        <v>1350</v>
      </c>
      <c r="D11" s="613" t="s">
        <v>1350</v>
      </c>
      <c r="E11" s="613" t="s">
        <v>1350</v>
      </c>
      <c r="F11" s="613"/>
      <c r="G11" s="613"/>
      <c r="H11" s="613"/>
      <c r="I11" s="613"/>
      <c r="J11" s="613"/>
      <c r="K11" s="776" t="s">
        <v>1356</v>
      </c>
      <c r="L11" s="615">
        <f>+L12</f>
        <v>24653429899</v>
      </c>
      <c r="M11" s="615">
        <f t="shared" si="5"/>
        <v>50405135</v>
      </c>
      <c r="N11" s="615">
        <f t="shared" si="5"/>
        <v>0</v>
      </c>
      <c r="O11" s="615">
        <f t="shared" si="1"/>
        <v>24703835034</v>
      </c>
      <c r="P11" s="615">
        <f t="shared" si="5"/>
        <v>14703156466</v>
      </c>
      <c r="Q11" s="615">
        <f t="shared" si="5"/>
        <v>10051083703</v>
      </c>
      <c r="R11" s="615">
        <f t="shared" si="5"/>
        <v>0</v>
      </c>
      <c r="S11" s="615">
        <f t="shared" si="5"/>
        <v>0</v>
      </c>
      <c r="T11" s="615">
        <f t="shared" si="5"/>
        <v>24703835034</v>
      </c>
      <c r="U11" s="615">
        <f t="shared" si="5"/>
        <v>12962738960</v>
      </c>
      <c r="V11" s="616">
        <f t="shared" si="3"/>
        <v>0.52472577404112863</v>
      </c>
      <c r="W11" s="613"/>
      <c r="X11" s="770" t="s">
        <v>1357</v>
      </c>
      <c r="Y11" s="770" t="s">
        <v>1358</v>
      </c>
      <c r="Z11" s="840"/>
    </row>
    <row r="12" spans="1:26" s="182" customFormat="1" ht="22.6" customHeight="1" thickTop="1" thickBot="1" x14ac:dyDescent="0.3">
      <c r="A12" s="777">
        <v>1</v>
      </c>
      <c r="B12" s="778" t="s">
        <v>1350</v>
      </c>
      <c r="C12" s="778" t="s">
        <v>1350</v>
      </c>
      <c r="D12" s="778" t="s">
        <v>1350</v>
      </c>
      <c r="E12" s="778" t="s">
        <v>1350</v>
      </c>
      <c r="F12" s="778" t="s">
        <v>1350</v>
      </c>
      <c r="G12" s="778"/>
      <c r="H12" s="778"/>
      <c r="I12" s="778"/>
      <c r="J12" s="778"/>
      <c r="K12" s="779" t="s">
        <v>1989</v>
      </c>
      <c r="L12" s="623">
        <f>+L13+L25</f>
        <v>24653429899</v>
      </c>
      <c r="M12" s="623">
        <f t="shared" ref="M12:U12" si="6">+M13+M25</f>
        <v>50405135</v>
      </c>
      <c r="N12" s="623">
        <f t="shared" si="6"/>
        <v>0</v>
      </c>
      <c r="O12" s="623">
        <f>L12+M12-N12</f>
        <v>24703835034</v>
      </c>
      <c r="P12" s="623">
        <f t="shared" si="6"/>
        <v>14703156466</v>
      </c>
      <c r="Q12" s="623">
        <f t="shared" si="6"/>
        <v>10051083703</v>
      </c>
      <c r="R12" s="623">
        <f t="shared" si="6"/>
        <v>0</v>
      </c>
      <c r="S12" s="623">
        <f t="shared" si="6"/>
        <v>0</v>
      </c>
      <c r="T12" s="623">
        <f t="shared" si="6"/>
        <v>24703835034</v>
      </c>
      <c r="U12" s="623">
        <f t="shared" si="6"/>
        <v>12962738960</v>
      </c>
      <c r="V12" s="624">
        <f t="shared" si="3"/>
        <v>0.52472577404112863</v>
      </c>
      <c r="W12" s="778"/>
      <c r="X12" s="770" t="s">
        <v>1990</v>
      </c>
      <c r="Y12" s="770" t="s">
        <v>1991</v>
      </c>
      <c r="Z12" s="840"/>
    </row>
    <row r="13" spans="1:26" ht="22.6" customHeight="1" thickTop="1" thickBot="1" x14ac:dyDescent="0.3">
      <c r="A13" s="780">
        <v>1</v>
      </c>
      <c r="B13" s="781" t="s">
        <v>1350</v>
      </c>
      <c r="C13" s="781" t="s">
        <v>1350</v>
      </c>
      <c r="D13" s="781" t="s">
        <v>1350</v>
      </c>
      <c r="E13" s="781" t="s">
        <v>1350</v>
      </c>
      <c r="F13" s="781" t="s">
        <v>1350</v>
      </c>
      <c r="G13" s="782">
        <v>1</v>
      </c>
      <c r="H13" s="781"/>
      <c r="I13" s="781"/>
      <c r="J13" s="781"/>
      <c r="K13" s="779" t="s">
        <v>1992</v>
      </c>
      <c r="L13" s="623">
        <f>SUM(L14:L24)</f>
        <v>22390107673</v>
      </c>
      <c r="M13" s="623">
        <f t="shared" ref="M13:U13" si="7">SUM(M14:M24)</f>
        <v>50405135</v>
      </c>
      <c r="N13" s="623">
        <f t="shared" si="7"/>
        <v>0</v>
      </c>
      <c r="O13" s="623">
        <f t="shared" si="1"/>
        <v>22440512808</v>
      </c>
      <c r="P13" s="623">
        <f t="shared" si="7"/>
        <v>14703156466</v>
      </c>
      <c r="Q13" s="623">
        <f t="shared" si="7"/>
        <v>7787761477</v>
      </c>
      <c r="R13" s="623">
        <f t="shared" si="7"/>
        <v>0</v>
      </c>
      <c r="S13" s="623">
        <f t="shared" si="7"/>
        <v>0</v>
      </c>
      <c r="T13" s="623">
        <f t="shared" si="7"/>
        <v>22440512808</v>
      </c>
      <c r="U13" s="623">
        <f t="shared" si="7"/>
        <v>12954875360</v>
      </c>
      <c r="V13" s="626">
        <f t="shared" si="3"/>
        <v>0.57729854352444265</v>
      </c>
      <c r="W13" s="778"/>
      <c r="X13" s="770" t="s">
        <v>1993</v>
      </c>
      <c r="Y13" s="770" t="s">
        <v>1991</v>
      </c>
    </row>
    <row r="14" spans="1:26" ht="22.6" customHeight="1" thickTop="1" thickBot="1" x14ac:dyDescent="0.3">
      <c r="A14" s="780"/>
      <c r="B14" s="781"/>
      <c r="C14" s="781" t="s">
        <v>1350</v>
      </c>
      <c r="D14" s="781" t="s">
        <v>1350</v>
      </c>
      <c r="E14" s="781" t="s">
        <v>1350</v>
      </c>
      <c r="F14" s="781" t="s">
        <v>1350</v>
      </c>
      <c r="G14" s="782">
        <v>1</v>
      </c>
      <c r="H14" s="781" t="s">
        <v>1350</v>
      </c>
      <c r="I14" s="781"/>
      <c r="J14" s="781"/>
      <c r="K14" s="783" t="s">
        <v>1994</v>
      </c>
      <c r="L14" s="784">
        <v>20236148826</v>
      </c>
      <c r="M14" s="625"/>
      <c r="N14" s="625"/>
      <c r="O14" s="625">
        <f t="shared" si="1"/>
        <v>20236148826</v>
      </c>
      <c r="P14" s="625">
        <v>14703156466</v>
      </c>
      <c r="Q14" s="625">
        <v>5583397495</v>
      </c>
      <c r="R14" s="625"/>
      <c r="S14" s="625"/>
      <c r="T14" s="625">
        <f t="shared" ref="T14:T15" si="8">+O14</f>
        <v>20236148826</v>
      </c>
      <c r="U14" s="625">
        <f>11402597917+50405135</f>
        <v>11453003052</v>
      </c>
      <c r="V14" s="624">
        <f t="shared" si="3"/>
        <v>0.56596752427936503</v>
      </c>
      <c r="W14" s="778"/>
      <c r="X14" s="770"/>
      <c r="Y14" s="770"/>
      <c r="Z14" s="841">
        <f>+O14-T14</f>
        <v>0</v>
      </c>
    </row>
    <row r="15" spans="1:26" ht="22.6" customHeight="1" thickTop="1" thickBot="1" x14ac:dyDescent="0.3">
      <c r="A15" s="780"/>
      <c r="B15" s="781"/>
      <c r="C15" s="781" t="s">
        <v>1350</v>
      </c>
      <c r="D15" s="781" t="s">
        <v>1350</v>
      </c>
      <c r="E15" s="781" t="s">
        <v>1350</v>
      </c>
      <c r="F15" s="781" t="s">
        <v>1350</v>
      </c>
      <c r="G15" s="782">
        <v>1</v>
      </c>
      <c r="H15" s="781" t="s">
        <v>1362</v>
      </c>
      <c r="I15" s="781"/>
      <c r="J15" s="781"/>
      <c r="K15" s="783" t="s">
        <v>1995</v>
      </c>
      <c r="L15" s="784">
        <v>2101306423</v>
      </c>
      <c r="M15" s="625">
        <v>50405135</v>
      </c>
      <c r="N15" s="625"/>
      <c r="O15" s="625">
        <f t="shared" si="1"/>
        <v>2151711558</v>
      </c>
      <c r="P15" s="625"/>
      <c r="Q15" s="625">
        <f t="shared" si="1"/>
        <v>2151711558</v>
      </c>
      <c r="R15" s="625"/>
      <c r="S15" s="625"/>
      <c r="T15" s="625">
        <f t="shared" si="8"/>
        <v>2151711558</v>
      </c>
      <c r="U15" s="625">
        <v>1464630757</v>
      </c>
      <c r="V15" s="624">
        <f t="shared" si="3"/>
        <v>0.68068173522354614</v>
      </c>
      <c r="W15" s="778"/>
      <c r="X15" s="770"/>
      <c r="Y15" s="770"/>
    </row>
    <row r="16" spans="1:26" ht="22.6" customHeight="1" thickTop="1" thickBot="1" x14ac:dyDescent="0.3">
      <c r="A16" s="780"/>
      <c r="B16" s="781"/>
      <c r="C16" s="781" t="s">
        <v>1350</v>
      </c>
      <c r="D16" s="781" t="s">
        <v>1350</v>
      </c>
      <c r="E16" s="781" t="s">
        <v>1350</v>
      </c>
      <c r="F16" s="781" t="s">
        <v>1350</v>
      </c>
      <c r="G16" s="782">
        <v>1</v>
      </c>
      <c r="H16" s="781" t="s">
        <v>1374</v>
      </c>
      <c r="I16" s="781"/>
      <c r="J16" s="781"/>
      <c r="K16" s="786" t="s">
        <v>1996</v>
      </c>
      <c r="L16" s="625">
        <v>25276212</v>
      </c>
      <c r="M16" s="625"/>
      <c r="N16" s="625"/>
      <c r="O16" s="625">
        <f t="shared" si="1"/>
        <v>25276212</v>
      </c>
      <c r="P16" s="625"/>
      <c r="Q16" s="625">
        <v>25276212</v>
      </c>
      <c r="R16" s="625"/>
      <c r="S16" s="625"/>
      <c r="T16" s="625">
        <f>+O16</f>
        <v>25276212</v>
      </c>
      <c r="U16" s="625">
        <v>16542598</v>
      </c>
      <c r="V16" s="624">
        <f t="shared" si="3"/>
        <v>0.65447298827846512</v>
      </c>
      <c r="W16" s="778"/>
      <c r="X16" s="770"/>
      <c r="Y16" s="770"/>
    </row>
    <row r="17" spans="1:25" ht="22.6" customHeight="1" thickTop="1" thickBot="1" x14ac:dyDescent="0.3">
      <c r="A17" s="780"/>
      <c r="B17" s="781"/>
      <c r="C17" s="781" t="s">
        <v>1350</v>
      </c>
      <c r="D17" s="781" t="s">
        <v>1350</v>
      </c>
      <c r="E17" s="781" t="s">
        <v>1350</v>
      </c>
      <c r="F17" s="781" t="s">
        <v>1350</v>
      </c>
      <c r="G17" s="782">
        <v>1</v>
      </c>
      <c r="H17" s="781" t="s">
        <v>1375</v>
      </c>
      <c r="I17" s="781"/>
      <c r="J17" s="781"/>
      <c r="K17" s="786" t="s">
        <v>1997</v>
      </c>
      <c r="L17" s="784">
        <v>27376212</v>
      </c>
      <c r="M17" s="625"/>
      <c r="N17" s="625"/>
      <c r="O17" s="625">
        <f t="shared" si="1"/>
        <v>27376212</v>
      </c>
      <c r="P17" s="625"/>
      <c r="Q17" s="625">
        <f>+O17</f>
        <v>27376212</v>
      </c>
      <c r="R17" s="625"/>
      <c r="S17" s="625"/>
      <c r="T17" s="625">
        <f t="shared" ref="T17:T26" si="9">+O17</f>
        <v>27376212</v>
      </c>
      <c r="U17" s="625">
        <v>20698953</v>
      </c>
      <c r="V17" s="624">
        <f t="shared" si="3"/>
        <v>0.75609266176050949</v>
      </c>
      <c r="W17" s="778"/>
      <c r="X17" s="770"/>
      <c r="Y17" s="770"/>
    </row>
    <row r="18" spans="1:25" ht="22.6" customHeight="1" thickTop="1" thickBot="1" x14ac:dyDescent="0.3">
      <c r="A18" s="780"/>
      <c r="B18" s="781"/>
      <c r="C18" s="781" t="s">
        <v>1350</v>
      </c>
      <c r="D18" s="781" t="s">
        <v>1350</v>
      </c>
      <c r="E18" s="781" t="s">
        <v>1350</v>
      </c>
      <c r="F18" s="781" t="s">
        <v>1350</v>
      </c>
      <c r="G18" s="782">
        <v>1</v>
      </c>
      <c r="H18" s="781" t="s">
        <v>1384</v>
      </c>
      <c r="I18" s="781"/>
      <c r="J18" s="781"/>
      <c r="K18" s="786" t="s">
        <v>1998</v>
      </c>
      <c r="L18" s="625"/>
      <c r="M18" s="625"/>
      <c r="N18" s="625"/>
      <c r="O18" s="625">
        <f t="shared" si="1"/>
        <v>0</v>
      </c>
      <c r="P18" s="625"/>
      <c r="Q18" s="625"/>
      <c r="R18" s="625"/>
      <c r="S18" s="625"/>
      <c r="T18" s="625">
        <f t="shared" si="9"/>
        <v>0</v>
      </c>
      <c r="U18" s="625"/>
      <c r="V18" s="624" t="e">
        <f t="shared" si="3"/>
        <v>#DIV/0!</v>
      </c>
      <c r="W18" s="778"/>
      <c r="X18" s="770"/>
      <c r="Y18" s="770"/>
    </row>
    <row r="19" spans="1:25" ht="22.6" customHeight="1" thickTop="1" thickBot="1" x14ac:dyDescent="0.3">
      <c r="A19" s="780"/>
      <c r="B19" s="781"/>
      <c r="C19" s="781" t="s">
        <v>1350</v>
      </c>
      <c r="D19" s="781" t="s">
        <v>1350</v>
      </c>
      <c r="E19" s="781" t="s">
        <v>1350</v>
      </c>
      <c r="F19" s="781" t="s">
        <v>1350</v>
      </c>
      <c r="G19" s="782">
        <v>1</v>
      </c>
      <c r="H19" s="781" t="s">
        <v>1390</v>
      </c>
      <c r="I19" s="781"/>
      <c r="J19" s="781"/>
      <c r="K19" s="786" t="s">
        <v>1999</v>
      </c>
      <c r="L19" s="625"/>
      <c r="M19" s="625"/>
      <c r="N19" s="625"/>
      <c r="O19" s="625">
        <f t="shared" si="1"/>
        <v>0</v>
      </c>
      <c r="P19" s="625"/>
      <c r="Q19" s="625"/>
      <c r="R19" s="625"/>
      <c r="S19" s="625"/>
      <c r="T19" s="625">
        <f t="shared" si="9"/>
        <v>0</v>
      </c>
      <c r="U19" s="625"/>
      <c r="V19" s="624" t="e">
        <f t="shared" si="3"/>
        <v>#DIV/0!</v>
      </c>
      <c r="W19" s="778"/>
      <c r="X19" s="770"/>
      <c r="Y19" s="770"/>
    </row>
    <row r="20" spans="1:25" ht="22.6" customHeight="1" thickTop="1" thickBot="1" x14ac:dyDescent="0.3">
      <c r="A20" s="780"/>
      <c r="B20" s="781"/>
      <c r="C20" s="781" t="s">
        <v>1350</v>
      </c>
      <c r="D20" s="781" t="s">
        <v>1350</v>
      </c>
      <c r="E20" s="781" t="s">
        <v>1350</v>
      </c>
      <c r="F20" s="781" t="s">
        <v>1350</v>
      </c>
      <c r="G20" s="782">
        <v>1</v>
      </c>
      <c r="H20" s="781" t="s">
        <v>1391</v>
      </c>
      <c r="I20" s="781"/>
      <c r="J20" s="781"/>
      <c r="K20" s="786" t="s">
        <v>2000</v>
      </c>
      <c r="L20" s="625"/>
      <c r="M20" s="625"/>
      <c r="N20" s="625"/>
      <c r="O20" s="625">
        <f t="shared" si="1"/>
        <v>0</v>
      </c>
      <c r="P20" s="625"/>
      <c r="Q20" s="625"/>
      <c r="R20" s="625"/>
      <c r="S20" s="625"/>
      <c r="T20" s="625">
        <f t="shared" si="9"/>
        <v>0</v>
      </c>
      <c r="U20" s="625"/>
      <c r="V20" s="624" t="e">
        <f t="shared" si="3"/>
        <v>#DIV/0!</v>
      </c>
      <c r="W20" s="778"/>
      <c r="X20" s="770"/>
      <c r="Y20" s="770"/>
    </row>
    <row r="21" spans="1:25" ht="22.6" customHeight="1" thickTop="1" thickBot="1" x14ac:dyDescent="0.3">
      <c r="A21" s="780"/>
      <c r="B21" s="781"/>
      <c r="C21" s="781" t="s">
        <v>1350</v>
      </c>
      <c r="D21" s="781" t="s">
        <v>1350</v>
      </c>
      <c r="E21" s="781" t="s">
        <v>1350</v>
      </c>
      <c r="F21" s="781" t="s">
        <v>1350</v>
      </c>
      <c r="G21" s="782">
        <v>1</v>
      </c>
      <c r="H21" s="781" t="s">
        <v>1392</v>
      </c>
      <c r="I21" s="781"/>
      <c r="J21" s="781"/>
      <c r="K21" s="786" t="s">
        <v>2001</v>
      </c>
      <c r="L21" s="625"/>
      <c r="M21" s="625"/>
      <c r="N21" s="625"/>
      <c r="O21" s="625">
        <f t="shared" si="1"/>
        <v>0</v>
      </c>
      <c r="P21" s="625"/>
      <c r="Q21" s="625"/>
      <c r="R21" s="625"/>
      <c r="S21" s="625"/>
      <c r="T21" s="625">
        <f t="shared" si="9"/>
        <v>0</v>
      </c>
      <c r="U21" s="625"/>
      <c r="V21" s="624" t="e">
        <f t="shared" si="3"/>
        <v>#DIV/0!</v>
      </c>
      <c r="W21" s="778"/>
      <c r="X21" s="770"/>
      <c r="Y21" s="770"/>
    </row>
    <row r="22" spans="1:25" ht="22.6" customHeight="1" thickTop="1" thickBot="1" x14ac:dyDescent="0.3">
      <c r="A22" s="780"/>
      <c r="B22" s="781"/>
      <c r="C22" s="781" t="s">
        <v>1350</v>
      </c>
      <c r="D22" s="781" t="s">
        <v>1350</v>
      </c>
      <c r="E22" s="781" t="s">
        <v>1350</v>
      </c>
      <c r="F22" s="781" t="s">
        <v>1350</v>
      </c>
      <c r="G22" s="782">
        <v>1</v>
      </c>
      <c r="H22" s="781" t="s">
        <v>1444</v>
      </c>
      <c r="I22" s="781"/>
      <c r="J22" s="781"/>
      <c r="K22" s="786" t="s">
        <v>2002</v>
      </c>
      <c r="L22" s="625"/>
      <c r="M22" s="625"/>
      <c r="N22" s="625"/>
      <c r="O22" s="625">
        <f t="shared" si="1"/>
        <v>0</v>
      </c>
      <c r="P22" s="625"/>
      <c r="Q22" s="625">
        <f>+O22</f>
        <v>0</v>
      </c>
      <c r="R22" s="625"/>
      <c r="S22" s="625"/>
      <c r="T22" s="625">
        <f t="shared" si="9"/>
        <v>0</v>
      </c>
      <c r="U22" s="625"/>
      <c r="V22" s="624" t="e">
        <f t="shared" si="3"/>
        <v>#DIV/0!</v>
      </c>
      <c r="W22" s="778"/>
      <c r="X22" s="770"/>
      <c r="Y22" s="770"/>
    </row>
    <row r="23" spans="1:25" ht="22.6" customHeight="1" thickTop="1" thickBot="1" x14ac:dyDescent="0.3">
      <c r="A23" s="780"/>
      <c r="B23" s="781"/>
      <c r="C23" s="781" t="s">
        <v>1350</v>
      </c>
      <c r="D23" s="781" t="s">
        <v>1350</v>
      </c>
      <c r="E23" s="781" t="s">
        <v>1350</v>
      </c>
      <c r="F23" s="781" t="s">
        <v>1350</v>
      </c>
      <c r="G23" s="782">
        <v>1</v>
      </c>
      <c r="H23" s="781" t="s">
        <v>1445</v>
      </c>
      <c r="I23" s="781"/>
      <c r="J23" s="781"/>
      <c r="K23" s="786" t="s">
        <v>2003</v>
      </c>
      <c r="L23" s="625"/>
      <c r="M23" s="625"/>
      <c r="N23" s="625"/>
      <c r="O23" s="625">
        <f t="shared" si="1"/>
        <v>0</v>
      </c>
      <c r="P23" s="625"/>
      <c r="Q23" s="625"/>
      <c r="R23" s="625"/>
      <c r="S23" s="625"/>
      <c r="T23" s="625">
        <f t="shared" si="9"/>
        <v>0</v>
      </c>
      <c r="U23" s="625"/>
      <c r="V23" s="624" t="e">
        <f t="shared" si="3"/>
        <v>#DIV/0!</v>
      </c>
      <c r="W23" s="778"/>
      <c r="X23" s="770"/>
      <c r="Y23" s="770"/>
    </row>
    <row r="24" spans="1:25" ht="22.6" customHeight="1" thickTop="1" thickBot="1" x14ac:dyDescent="0.3">
      <c r="A24" s="780"/>
      <c r="B24" s="781"/>
      <c r="C24" s="781" t="s">
        <v>1350</v>
      </c>
      <c r="D24" s="781" t="s">
        <v>1350</v>
      </c>
      <c r="E24" s="781" t="s">
        <v>1350</v>
      </c>
      <c r="F24" s="781" t="s">
        <v>1350</v>
      </c>
      <c r="G24" s="782">
        <v>1</v>
      </c>
      <c r="H24" s="781" t="s">
        <v>1446</v>
      </c>
      <c r="I24" s="781"/>
      <c r="J24" s="781"/>
      <c r="K24" s="786" t="s">
        <v>2004</v>
      </c>
      <c r="L24" s="625"/>
      <c r="M24" s="625"/>
      <c r="N24" s="625"/>
      <c r="O24" s="625">
        <f t="shared" si="1"/>
        <v>0</v>
      </c>
      <c r="P24" s="625"/>
      <c r="Q24" s="625"/>
      <c r="R24" s="625"/>
      <c r="S24" s="625"/>
      <c r="T24" s="625">
        <f t="shared" si="9"/>
        <v>0</v>
      </c>
      <c r="U24" s="625"/>
      <c r="V24" s="624" t="e">
        <f t="shared" si="3"/>
        <v>#DIV/0!</v>
      </c>
      <c r="W24" s="778"/>
      <c r="X24" s="770"/>
      <c r="Y24" s="770"/>
    </row>
    <row r="25" spans="1:25" ht="22.6" customHeight="1" thickTop="1" thickBot="1" x14ac:dyDescent="0.3">
      <c r="A25" s="780">
        <v>1</v>
      </c>
      <c r="B25" s="781" t="s">
        <v>1350</v>
      </c>
      <c r="C25" s="781" t="s">
        <v>1350</v>
      </c>
      <c r="D25" s="781" t="s">
        <v>1350</v>
      </c>
      <c r="E25" s="781" t="s">
        <v>1350</v>
      </c>
      <c r="F25" s="781" t="s">
        <v>1350</v>
      </c>
      <c r="G25" s="782">
        <v>2</v>
      </c>
      <c r="H25" s="781"/>
      <c r="I25" s="781"/>
      <c r="J25" s="781"/>
      <c r="K25" s="779" t="s">
        <v>2005</v>
      </c>
      <c r="L25" s="623">
        <f>SUM(L26:L36)</f>
        <v>2263322226</v>
      </c>
      <c r="M25" s="623">
        <f t="shared" ref="M25:U25" si="10">SUM(M26:M36)</f>
        <v>0</v>
      </c>
      <c r="N25" s="623">
        <f t="shared" si="10"/>
        <v>0</v>
      </c>
      <c r="O25" s="623">
        <f t="shared" si="1"/>
        <v>2263322226</v>
      </c>
      <c r="P25" s="623">
        <f t="shared" si="10"/>
        <v>0</v>
      </c>
      <c r="Q25" s="623">
        <f t="shared" si="10"/>
        <v>2263322226</v>
      </c>
      <c r="R25" s="623">
        <f t="shared" si="10"/>
        <v>0</v>
      </c>
      <c r="S25" s="623">
        <f t="shared" si="10"/>
        <v>0</v>
      </c>
      <c r="T25" s="623">
        <f t="shared" si="10"/>
        <v>2263322226</v>
      </c>
      <c r="U25" s="623">
        <f t="shared" si="10"/>
        <v>7863600</v>
      </c>
      <c r="V25" s="624">
        <f t="shared" si="3"/>
        <v>3.4743616749160133E-3</v>
      </c>
      <c r="W25" s="778"/>
      <c r="X25" s="770" t="s">
        <v>2006</v>
      </c>
      <c r="Y25" s="770" t="s">
        <v>1991</v>
      </c>
    </row>
    <row r="26" spans="1:25" ht="22.6" customHeight="1" thickTop="1" thickBot="1" x14ac:dyDescent="0.3">
      <c r="A26" s="780"/>
      <c r="B26" s="781"/>
      <c r="C26" s="781" t="s">
        <v>1350</v>
      </c>
      <c r="D26" s="781" t="s">
        <v>1350</v>
      </c>
      <c r="E26" s="781" t="s">
        <v>1350</v>
      </c>
      <c r="F26" s="781" t="s">
        <v>1350</v>
      </c>
      <c r="G26" s="782">
        <v>2</v>
      </c>
      <c r="H26" s="781" t="s">
        <v>1350</v>
      </c>
      <c r="I26" s="781"/>
      <c r="J26" s="781"/>
      <c r="K26" s="783" t="s">
        <v>2007</v>
      </c>
      <c r="L26" s="625">
        <v>2263322226</v>
      </c>
      <c r="M26" s="625"/>
      <c r="N26" s="625"/>
      <c r="O26" s="625">
        <f t="shared" si="1"/>
        <v>2263322226</v>
      </c>
      <c r="P26" s="625"/>
      <c r="Q26" s="625">
        <v>2263322226</v>
      </c>
      <c r="R26" s="625"/>
      <c r="S26" s="625"/>
      <c r="T26" s="625">
        <f t="shared" si="9"/>
        <v>2263322226</v>
      </c>
      <c r="U26" s="625">
        <v>7863600</v>
      </c>
      <c r="V26" s="624">
        <f t="shared" si="3"/>
        <v>3.4743616749160133E-3</v>
      </c>
      <c r="W26" s="778"/>
      <c r="X26" s="770"/>
      <c r="Y26" s="770"/>
    </row>
    <row r="27" spans="1:25" ht="22.6" customHeight="1" thickTop="1" thickBot="1" x14ac:dyDescent="0.3">
      <c r="A27" s="780"/>
      <c r="B27" s="781"/>
      <c r="C27" s="781" t="s">
        <v>1350</v>
      </c>
      <c r="D27" s="781" t="s">
        <v>1350</v>
      </c>
      <c r="E27" s="781" t="s">
        <v>1350</v>
      </c>
      <c r="F27" s="781" t="s">
        <v>1350</v>
      </c>
      <c r="G27" s="782">
        <v>2</v>
      </c>
      <c r="H27" s="781" t="s">
        <v>1362</v>
      </c>
      <c r="I27" s="781"/>
      <c r="J27" s="781"/>
      <c r="K27" s="783" t="s">
        <v>2008</v>
      </c>
      <c r="L27" s="625"/>
      <c r="M27" s="625"/>
      <c r="N27" s="625"/>
      <c r="O27" s="625">
        <f t="shared" si="1"/>
        <v>0</v>
      </c>
      <c r="P27" s="625"/>
      <c r="Q27" s="625"/>
      <c r="R27" s="625"/>
      <c r="S27" s="625"/>
      <c r="T27" s="625"/>
      <c r="U27" s="625"/>
      <c r="V27" s="624" t="e">
        <f t="shared" si="3"/>
        <v>#DIV/0!</v>
      </c>
      <c r="W27" s="778"/>
      <c r="X27" s="770"/>
      <c r="Y27" s="770"/>
    </row>
    <row r="28" spans="1:25" ht="22.6" customHeight="1" thickTop="1" thickBot="1" x14ac:dyDescent="0.3">
      <c r="A28" s="780"/>
      <c r="B28" s="781"/>
      <c r="C28" s="781" t="s">
        <v>1350</v>
      </c>
      <c r="D28" s="781" t="s">
        <v>1350</v>
      </c>
      <c r="E28" s="781" t="s">
        <v>1350</v>
      </c>
      <c r="F28" s="781" t="s">
        <v>1350</v>
      </c>
      <c r="G28" s="782">
        <v>2</v>
      </c>
      <c r="H28" s="781" t="s">
        <v>1374</v>
      </c>
      <c r="I28" s="781"/>
      <c r="J28" s="781"/>
      <c r="K28" s="786" t="s">
        <v>2009</v>
      </c>
      <c r="L28" s="625"/>
      <c r="M28" s="625"/>
      <c r="N28" s="625"/>
      <c r="O28" s="625">
        <f t="shared" si="1"/>
        <v>0</v>
      </c>
      <c r="P28" s="625"/>
      <c r="Q28" s="625"/>
      <c r="R28" s="625"/>
      <c r="S28" s="625"/>
      <c r="T28" s="625"/>
      <c r="U28" s="625"/>
      <c r="V28" s="624" t="e">
        <f t="shared" si="3"/>
        <v>#DIV/0!</v>
      </c>
      <c r="W28" s="778"/>
      <c r="X28" s="770"/>
      <c r="Y28" s="770"/>
    </row>
    <row r="29" spans="1:25" ht="22.6" customHeight="1" thickTop="1" thickBot="1" x14ac:dyDescent="0.3">
      <c r="A29" s="780"/>
      <c r="B29" s="781"/>
      <c r="C29" s="781" t="s">
        <v>1350</v>
      </c>
      <c r="D29" s="781" t="s">
        <v>1350</v>
      </c>
      <c r="E29" s="781" t="s">
        <v>1350</v>
      </c>
      <c r="F29" s="781" t="s">
        <v>1350</v>
      </c>
      <c r="G29" s="782">
        <v>2</v>
      </c>
      <c r="H29" s="781" t="s">
        <v>1375</v>
      </c>
      <c r="I29" s="781"/>
      <c r="J29" s="781"/>
      <c r="K29" s="786" t="s">
        <v>2010</v>
      </c>
      <c r="L29" s="625"/>
      <c r="M29" s="625"/>
      <c r="N29" s="625"/>
      <c r="O29" s="625">
        <f t="shared" si="1"/>
        <v>0</v>
      </c>
      <c r="P29" s="625"/>
      <c r="Q29" s="625"/>
      <c r="R29" s="625"/>
      <c r="S29" s="625"/>
      <c r="T29" s="625"/>
      <c r="U29" s="625"/>
      <c r="V29" s="624" t="e">
        <f t="shared" si="3"/>
        <v>#DIV/0!</v>
      </c>
      <c r="W29" s="778"/>
      <c r="X29" s="770"/>
      <c r="Y29" s="770"/>
    </row>
    <row r="30" spans="1:25" ht="22.6" customHeight="1" thickTop="1" thickBot="1" x14ac:dyDescent="0.3">
      <c r="A30" s="780"/>
      <c r="B30" s="781"/>
      <c r="C30" s="781" t="s">
        <v>1350</v>
      </c>
      <c r="D30" s="781" t="s">
        <v>1350</v>
      </c>
      <c r="E30" s="781" t="s">
        <v>1350</v>
      </c>
      <c r="F30" s="781" t="s">
        <v>1350</v>
      </c>
      <c r="G30" s="782">
        <v>2</v>
      </c>
      <c r="H30" s="781" t="s">
        <v>1384</v>
      </c>
      <c r="I30" s="781"/>
      <c r="J30" s="781"/>
      <c r="K30" s="786" t="s">
        <v>2011</v>
      </c>
      <c r="L30" s="625"/>
      <c r="M30" s="625"/>
      <c r="N30" s="625"/>
      <c r="O30" s="625">
        <f t="shared" si="1"/>
        <v>0</v>
      </c>
      <c r="P30" s="625"/>
      <c r="Q30" s="625"/>
      <c r="R30" s="625"/>
      <c r="S30" s="625"/>
      <c r="T30" s="625"/>
      <c r="U30" s="625"/>
      <c r="V30" s="624" t="e">
        <f t="shared" si="3"/>
        <v>#DIV/0!</v>
      </c>
      <c r="W30" s="778"/>
      <c r="X30" s="770"/>
      <c r="Y30" s="770"/>
    </row>
    <row r="31" spans="1:25" ht="22.6" customHeight="1" thickTop="1" thickBot="1" x14ac:dyDescent="0.3">
      <c r="A31" s="780"/>
      <c r="B31" s="781"/>
      <c r="C31" s="781" t="s">
        <v>1350</v>
      </c>
      <c r="D31" s="781" t="s">
        <v>1350</v>
      </c>
      <c r="E31" s="781" t="s">
        <v>1350</v>
      </c>
      <c r="F31" s="781" t="s">
        <v>1350</v>
      </c>
      <c r="G31" s="782">
        <v>2</v>
      </c>
      <c r="H31" s="781" t="s">
        <v>1390</v>
      </c>
      <c r="I31" s="781"/>
      <c r="J31" s="781"/>
      <c r="K31" s="786" t="s">
        <v>2012</v>
      </c>
      <c r="L31" s="625"/>
      <c r="M31" s="625"/>
      <c r="N31" s="625"/>
      <c r="O31" s="625">
        <f t="shared" si="1"/>
        <v>0</v>
      </c>
      <c r="P31" s="625"/>
      <c r="Q31" s="625"/>
      <c r="R31" s="625"/>
      <c r="S31" s="625"/>
      <c r="T31" s="625"/>
      <c r="U31" s="625"/>
      <c r="V31" s="624" t="e">
        <f t="shared" si="3"/>
        <v>#DIV/0!</v>
      </c>
      <c r="W31" s="778"/>
      <c r="X31" s="770"/>
      <c r="Y31" s="770"/>
    </row>
    <row r="32" spans="1:25" ht="22.6" customHeight="1" thickTop="1" thickBot="1" x14ac:dyDescent="0.3">
      <c r="A32" s="780"/>
      <c r="B32" s="781"/>
      <c r="C32" s="781" t="s">
        <v>1350</v>
      </c>
      <c r="D32" s="781" t="s">
        <v>1350</v>
      </c>
      <c r="E32" s="781" t="s">
        <v>1350</v>
      </c>
      <c r="F32" s="781" t="s">
        <v>1350</v>
      </c>
      <c r="G32" s="782">
        <v>2</v>
      </c>
      <c r="H32" s="781" t="s">
        <v>1391</v>
      </c>
      <c r="I32" s="781"/>
      <c r="J32" s="781"/>
      <c r="K32" s="786" t="s">
        <v>2013</v>
      </c>
      <c r="L32" s="625"/>
      <c r="M32" s="625"/>
      <c r="N32" s="625"/>
      <c r="O32" s="625">
        <f t="shared" si="1"/>
        <v>0</v>
      </c>
      <c r="P32" s="625"/>
      <c r="Q32" s="625"/>
      <c r="R32" s="625"/>
      <c r="S32" s="625"/>
      <c r="T32" s="625"/>
      <c r="U32" s="625"/>
      <c r="V32" s="624" t="e">
        <f t="shared" si="3"/>
        <v>#DIV/0!</v>
      </c>
      <c r="W32" s="778"/>
      <c r="X32" s="770"/>
      <c r="Y32" s="770"/>
    </row>
    <row r="33" spans="1:26" ht="22.6" customHeight="1" thickTop="1" thickBot="1" x14ac:dyDescent="0.3">
      <c r="A33" s="780"/>
      <c r="B33" s="781"/>
      <c r="C33" s="781" t="s">
        <v>1350</v>
      </c>
      <c r="D33" s="781" t="s">
        <v>1350</v>
      </c>
      <c r="E33" s="781" t="s">
        <v>1350</v>
      </c>
      <c r="F33" s="781" t="s">
        <v>1350</v>
      </c>
      <c r="G33" s="782">
        <v>2</v>
      </c>
      <c r="H33" s="781" t="s">
        <v>1392</v>
      </c>
      <c r="I33" s="781"/>
      <c r="J33" s="781"/>
      <c r="K33" s="786" t="s">
        <v>2014</v>
      </c>
      <c r="L33" s="625"/>
      <c r="M33" s="625"/>
      <c r="N33" s="625"/>
      <c r="O33" s="625">
        <f t="shared" si="1"/>
        <v>0</v>
      </c>
      <c r="P33" s="625"/>
      <c r="Q33" s="625"/>
      <c r="R33" s="625"/>
      <c r="S33" s="625"/>
      <c r="T33" s="625"/>
      <c r="U33" s="625"/>
      <c r="V33" s="624" t="e">
        <f t="shared" si="3"/>
        <v>#DIV/0!</v>
      </c>
      <c r="W33" s="778"/>
      <c r="X33" s="770"/>
      <c r="Y33" s="770"/>
    </row>
    <row r="34" spans="1:26" ht="22.6" customHeight="1" thickTop="1" thickBot="1" x14ac:dyDescent="0.3">
      <c r="A34" s="780"/>
      <c r="B34" s="781"/>
      <c r="C34" s="781" t="s">
        <v>1350</v>
      </c>
      <c r="D34" s="781" t="s">
        <v>1350</v>
      </c>
      <c r="E34" s="781" t="s">
        <v>1350</v>
      </c>
      <c r="F34" s="781" t="s">
        <v>1350</v>
      </c>
      <c r="G34" s="782">
        <v>2</v>
      </c>
      <c r="H34" s="781" t="s">
        <v>1444</v>
      </c>
      <c r="I34" s="781"/>
      <c r="J34" s="781"/>
      <c r="K34" s="786" t="s">
        <v>2015</v>
      </c>
      <c r="L34" s="625"/>
      <c r="M34" s="625"/>
      <c r="N34" s="625"/>
      <c r="O34" s="625">
        <f t="shared" si="1"/>
        <v>0</v>
      </c>
      <c r="P34" s="625"/>
      <c r="Q34" s="625"/>
      <c r="R34" s="625"/>
      <c r="S34" s="625"/>
      <c r="T34" s="625"/>
      <c r="U34" s="625"/>
      <c r="V34" s="624" t="e">
        <f t="shared" si="3"/>
        <v>#DIV/0!</v>
      </c>
      <c r="W34" s="778"/>
      <c r="X34" s="770"/>
      <c r="Y34" s="770"/>
    </row>
    <row r="35" spans="1:26" ht="22.6" customHeight="1" thickTop="1" thickBot="1" x14ac:dyDescent="0.3">
      <c r="A35" s="780"/>
      <c r="B35" s="781"/>
      <c r="C35" s="781" t="s">
        <v>1350</v>
      </c>
      <c r="D35" s="781" t="s">
        <v>1350</v>
      </c>
      <c r="E35" s="781" t="s">
        <v>1350</v>
      </c>
      <c r="F35" s="781" t="s">
        <v>1350</v>
      </c>
      <c r="G35" s="782">
        <v>2</v>
      </c>
      <c r="H35" s="781" t="s">
        <v>1445</v>
      </c>
      <c r="I35" s="781"/>
      <c r="J35" s="781"/>
      <c r="K35" s="786" t="s">
        <v>2016</v>
      </c>
      <c r="L35" s="625"/>
      <c r="M35" s="625"/>
      <c r="N35" s="625"/>
      <c r="O35" s="625">
        <f t="shared" si="1"/>
        <v>0</v>
      </c>
      <c r="P35" s="625"/>
      <c r="Q35" s="625"/>
      <c r="R35" s="625"/>
      <c r="S35" s="625"/>
      <c r="T35" s="625"/>
      <c r="U35" s="625"/>
      <c r="V35" s="624" t="e">
        <f t="shared" si="3"/>
        <v>#DIV/0!</v>
      </c>
      <c r="W35" s="778"/>
      <c r="X35" s="770"/>
      <c r="Y35" s="770"/>
    </row>
    <row r="36" spans="1:26" ht="22.6" customHeight="1" thickTop="1" thickBot="1" x14ac:dyDescent="0.3">
      <c r="A36" s="780"/>
      <c r="B36" s="781"/>
      <c r="C36" s="781" t="s">
        <v>1350</v>
      </c>
      <c r="D36" s="781" t="s">
        <v>1350</v>
      </c>
      <c r="E36" s="781" t="s">
        <v>1350</v>
      </c>
      <c r="F36" s="781" t="s">
        <v>1350</v>
      </c>
      <c r="G36" s="782">
        <v>2</v>
      </c>
      <c r="H36" s="781" t="s">
        <v>1446</v>
      </c>
      <c r="I36" s="781"/>
      <c r="J36" s="781"/>
      <c r="K36" s="786" t="s">
        <v>2017</v>
      </c>
      <c r="L36" s="625"/>
      <c r="M36" s="625"/>
      <c r="N36" s="625"/>
      <c r="O36" s="625">
        <f t="shared" si="1"/>
        <v>0</v>
      </c>
      <c r="P36" s="625"/>
      <c r="Q36" s="625"/>
      <c r="R36" s="625"/>
      <c r="S36" s="625"/>
      <c r="T36" s="625"/>
      <c r="U36" s="625"/>
      <c r="V36" s="624" t="e">
        <f t="shared" si="3"/>
        <v>#DIV/0!</v>
      </c>
      <c r="W36" s="778"/>
      <c r="X36" s="770"/>
      <c r="Y36" s="770"/>
    </row>
    <row r="37" spans="1:26" s="182" customFormat="1" ht="22.6" customHeight="1" thickTop="1" thickBot="1" x14ac:dyDescent="0.3">
      <c r="A37" s="773">
        <v>1</v>
      </c>
      <c r="B37" s="609" t="s">
        <v>1350</v>
      </c>
      <c r="C37" s="609" t="s">
        <v>1350</v>
      </c>
      <c r="D37" s="609" t="s">
        <v>1362</v>
      </c>
      <c r="E37" s="609"/>
      <c r="F37" s="609"/>
      <c r="G37" s="609"/>
      <c r="H37" s="609"/>
      <c r="I37" s="609"/>
      <c r="J37" s="609"/>
      <c r="K37" s="774" t="s">
        <v>2018</v>
      </c>
      <c r="L37" s="615">
        <f>+L38+L78+L213+L239+L291</f>
        <v>24314098920</v>
      </c>
      <c r="M37" s="615">
        <f>+M38+M78+M213+M239+M291</f>
        <v>0</v>
      </c>
      <c r="N37" s="615">
        <f>+N38+N78+N213+N239+N291</f>
        <v>0</v>
      </c>
      <c r="O37" s="615">
        <f t="shared" si="1"/>
        <v>24314098920</v>
      </c>
      <c r="P37" s="615">
        <f t="shared" ref="P37:U37" si="11">+P38+P78+P213+P239+P291</f>
        <v>0</v>
      </c>
      <c r="Q37" s="615">
        <f t="shared" si="11"/>
        <v>23201286805.086716</v>
      </c>
      <c r="R37" s="615">
        <f t="shared" si="11"/>
        <v>1112812115</v>
      </c>
      <c r="S37" s="615">
        <f t="shared" si="11"/>
        <v>0</v>
      </c>
      <c r="T37" s="615">
        <f t="shared" si="11"/>
        <v>24314098919.564983</v>
      </c>
      <c r="U37" s="615">
        <f t="shared" si="11"/>
        <v>8224342794</v>
      </c>
      <c r="V37" s="616">
        <f t="shared" si="3"/>
        <v>0.3382540648970922</v>
      </c>
      <c r="W37" s="613"/>
      <c r="X37" s="770" t="s">
        <v>1365</v>
      </c>
      <c r="Y37" s="770" t="s">
        <v>1366</v>
      </c>
      <c r="Z37" s="840"/>
    </row>
    <row r="38" spans="1:26" s="182" customFormat="1" ht="22.6" customHeight="1" thickTop="1" thickBot="1" x14ac:dyDescent="0.3">
      <c r="A38" s="775" t="s">
        <v>1348</v>
      </c>
      <c r="B38" s="613" t="s">
        <v>1350</v>
      </c>
      <c r="C38" s="613" t="s">
        <v>1350</v>
      </c>
      <c r="D38" s="613" t="s">
        <v>1362</v>
      </c>
      <c r="E38" s="613" t="s">
        <v>1350</v>
      </c>
      <c r="F38" s="613"/>
      <c r="G38" s="613"/>
      <c r="H38" s="613"/>
      <c r="I38" s="613"/>
      <c r="J38" s="613"/>
      <c r="K38" s="776" t="s">
        <v>1367</v>
      </c>
      <c r="L38" s="615">
        <f>+L39</f>
        <v>648435007</v>
      </c>
      <c r="M38" s="615">
        <f t="shared" ref="M38:U39" si="12">+M39</f>
        <v>0</v>
      </c>
      <c r="N38" s="615">
        <f t="shared" si="12"/>
        <v>0</v>
      </c>
      <c r="O38" s="615">
        <f t="shared" si="1"/>
        <v>648435007</v>
      </c>
      <c r="P38" s="615">
        <f t="shared" si="12"/>
        <v>0</v>
      </c>
      <c r="Q38" s="615">
        <f t="shared" si="12"/>
        <v>518748006</v>
      </c>
      <c r="R38" s="615">
        <f t="shared" si="12"/>
        <v>129687001</v>
      </c>
      <c r="S38" s="615">
        <f t="shared" si="12"/>
        <v>0</v>
      </c>
      <c r="T38" s="615">
        <f t="shared" si="12"/>
        <v>648435007</v>
      </c>
      <c r="U38" s="615">
        <f t="shared" si="12"/>
        <v>339698855</v>
      </c>
      <c r="V38" s="616">
        <f t="shared" si="3"/>
        <v>0.52387494711555571</v>
      </c>
      <c r="W38" s="613"/>
      <c r="X38" s="770" t="s">
        <v>1368</v>
      </c>
      <c r="Y38" s="770" t="s">
        <v>1369</v>
      </c>
      <c r="Z38" s="840"/>
    </row>
    <row r="39" spans="1:26" s="182" customFormat="1" ht="22.6" customHeight="1" thickTop="1" thickBot="1" x14ac:dyDescent="0.3">
      <c r="A39" s="787" t="s">
        <v>1348</v>
      </c>
      <c r="B39" s="787" t="s">
        <v>1350</v>
      </c>
      <c r="C39" s="764" t="s">
        <v>1350</v>
      </c>
      <c r="D39" s="787" t="s">
        <v>1362</v>
      </c>
      <c r="E39" s="764" t="s">
        <v>1350</v>
      </c>
      <c r="F39" s="764" t="s">
        <v>1350</v>
      </c>
      <c r="G39" s="764"/>
      <c r="H39" s="764"/>
      <c r="I39" s="764"/>
      <c r="J39" s="764"/>
      <c r="K39" s="788" t="s">
        <v>1370</v>
      </c>
      <c r="L39" s="618">
        <f>+L40</f>
        <v>648435007</v>
      </c>
      <c r="M39" s="618">
        <f t="shared" si="12"/>
        <v>0</v>
      </c>
      <c r="N39" s="618">
        <f t="shared" si="12"/>
        <v>0</v>
      </c>
      <c r="O39" s="618">
        <f t="shared" si="1"/>
        <v>648435007</v>
      </c>
      <c r="P39" s="618">
        <f t="shared" si="12"/>
        <v>0</v>
      </c>
      <c r="Q39" s="618">
        <f t="shared" si="12"/>
        <v>518748006</v>
      </c>
      <c r="R39" s="618">
        <f t="shared" si="12"/>
        <v>129687001</v>
      </c>
      <c r="S39" s="618">
        <f t="shared" si="12"/>
        <v>0</v>
      </c>
      <c r="T39" s="618">
        <f t="shared" si="12"/>
        <v>648435007</v>
      </c>
      <c r="U39" s="618">
        <f t="shared" si="12"/>
        <v>339698855</v>
      </c>
      <c r="V39" s="619">
        <f t="shared" si="3"/>
        <v>0.52387494711555571</v>
      </c>
      <c r="W39" s="787"/>
      <c r="X39" s="770" t="s">
        <v>1371</v>
      </c>
      <c r="Y39" s="770"/>
      <c r="Z39" s="840"/>
    </row>
    <row r="40" spans="1:26" ht="22.6" customHeight="1" thickTop="1" thickBot="1" x14ac:dyDescent="0.3">
      <c r="A40" s="789" t="s">
        <v>1348</v>
      </c>
      <c r="B40" s="789" t="s">
        <v>1350</v>
      </c>
      <c r="C40" s="617" t="s">
        <v>1350</v>
      </c>
      <c r="D40" s="789" t="s">
        <v>1362</v>
      </c>
      <c r="E40" s="617" t="s">
        <v>1350</v>
      </c>
      <c r="F40" s="617" t="s">
        <v>1350</v>
      </c>
      <c r="G40" s="617" t="s">
        <v>1350</v>
      </c>
      <c r="H40" s="617"/>
      <c r="I40" s="617"/>
      <c r="J40" s="617"/>
      <c r="K40" s="786" t="s">
        <v>1372</v>
      </c>
      <c r="L40" s="620">
        <f>+L41+L54+L66</f>
        <v>648435007</v>
      </c>
      <c r="M40" s="620">
        <f>+M41+M54+M66</f>
        <v>0</v>
      </c>
      <c r="N40" s="620">
        <f>+N41+N54+N66</f>
        <v>0</v>
      </c>
      <c r="O40" s="620">
        <f t="shared" si="1"/>
        <v>648435007</v>
      </c>
      <c r="P40" s="620">
        <f t="shared" ref="P40:U40" si="13">+P41+P54+P66</f>
        <v>0</v>
      </c>
      <c r="Q40" s="620">
        <f t="shared" si="13"/>
        <v>518748006</v>
      </c>
      <c r="R40" s="620">
        <f t="shared" si="13"/>
        <v>129687001</v>
      </c>
      <c r="S40" s="620">
        <f t="shared" si="13"/>
        <v>0</v>
      </c>
      <c r="T40" s="620">
        <f t="shared" si="13"/>
        <v>648435007</v>
      </c>
      <c r="U40" s="620">
        <f t="shared" si="13"/>
        <v>339698855</v>
      </c>
      <c r="V40" s="619">
        <f t="shared" si="3"/>
        <v>0.52387494711555571</v>
      </c>
      <c r="W40" s="789"/>
      <c r="X40" s="770" t="s">
        <v>2019</v>
      </c>
      <c r="Y40" s="770" t="s">
        <v>1373</v>
      </c>
    </row>
    <row r="41" spans="1:26" s="179" customFormat="1" ht="22.6" customHeight="1" thickTop="1" thickBot="1" x14ac:dyDescent="0.3">
      <c r="A41" s="789" t="s">
        <v>1348</v>
      </c>
      <c r="B41" s="789" t="s">
        <v>1350</v>
      </c>
      <c r="C41" s="617" t="s">
        <v>1350</v>
      </c>
      <c r="D41" s="789" t="s">
        <v>1362</v>
      </c>
      <c r="E41" s="617" t="s">
        <v>1350</v>
      </c>
      <c r="F41" s="617" t="s">
        <v>1350</v>
      </c>
      <c r="G41" s="617" t="s">
        <v>1350</v>
      </c>
      <c r="H41" s="781" t="s">
        <v>1350</v>
      </c>
      <c r="I41" s="781"/>
      <c r="J41" s="781"/>
      <c r="K41" s="783" t="s">
        <v>2020</v>
      </c>
      <c r="L41" s="625">
        <f>SUM(L42:L53)</f>
        <v>0</v>
      </c>
      <c r="M41" s="625">
        <f t="shared" ref="M41:U41" si="14">SUM(M42:M53)</f>
        <v>0</v>
      </c>
      <c r="N41" s="625">
        <f t="shared" si="14"/>
        <v>0</v>
      </c>
      <c r="O41" s="625">
        <f t="shared" si="1"/>
        <v>0</v>
      </c>
      <c r="P41" s="625">
        <f t="shared" si="14"/>
        <v>0</v>
      </c>
      <c r="Q41" s="625">
        <f t="shared" si="14"/>
        <v>0</v>
      </c>
      <c r="R41" s="625">
        <f t="shared" si="14"/>
        <v>0</v>
      </c>
      <c r="S41" s="625">
        <f t="shared" si="14"/>
        <v>0</v>
      </c>
      <c r="T41" s="625">
        <f t="shared" si="14"/>
        <v>0</v>
      </c>
      <c r="U41" s="625">
        <f t="shared" si="14"/>
        <v>0</v>
      </c>
      <c r="V41" s="624" t="e">
        <f t="shared" si="3"/>
        <v>#DIV/0!</v>
      </c>
      <c r="W41" s="780"/>
      <c r="X41" s="770" t="s">
        <v>2021</v>
      </c>
      <c r="Y41" s="770" t="s">
        <v>1373</v>
      </c>
    </row>
    <row r="42" spans="1:26" s="179" customFormat="1" ht="22.6" customHeight="1" thickTop="1" thickBot="1" x14ac:dyDescent="0.3">
      <c r="A42" s="789" t="s">
        <v>1348</v>
      </c>
      <c r="B42" s="789" t="s">
        <v>1350</v>
      </c>
      <c r="C42" s="617" t="s">
        <v>1350</v>
      </c>
      <c r="D42" s="789" t="s">
        <v>1362</v>
      </c>
      <c r="E42" s="617" t="s">
        <v>1350</v>
      </c>
      <c r="F42" s="617" t="s">
        <v>1350</v>
      </c>
      <c r="G42" s="617" t="s">
        <v>1350</v>
      </c>
      <c r="H42" s="781" t="s">
        <v>1350</v>
      </c>
      <c r="I42" s="781" t="s">
        <v>1350</v>
      </c>
      <c r="J42" s="781"/>
      <c r="K42" s="783" t="s">
        <v>2022</v>
      </c>
      <c r="L42" s="625"/>
      <c r="M42" s="625"/>
      <c r="N42" s="625"/>
      <c r="O42" s="625">
        <f t="shared" si="1"/>
        <v>0</v>
      </c>
      <c r="P42" s="625"/>
      <c r="Q42" s="625"/>
      <c r="R42" s="625"/>
      <c r="S42" s="625"/>
      <c r="T42" s="625"/>
      <c r="U42" s="625"/>
      <c r="V42" s="624" t="e">
        <f t="shared" si="3"/>
        <v>#DIV/0!</v>
      </c>
      <c r="W42" s="780"/>
      <c r="X42" s="770"/>
      <c r="Y42" s="770"/>
    </row>
    <row r="43" spans="1:26" s="179" customFormat="1" ht="22.6" customHeight="1" thickTop="1" thickBot="1" x14ac:dyDescent="0.3">
      <c r="A43" s="789" t="s">
        <v>1348</v>
      </c>
      <c r="B43" s="789" t="s">
        <v>1350</v>
      </c>
      <c r="C43" s="617" t="s">
        <v>1350</v>
      </c>
      <c r="D43" s="789" t="s">
        <v>1362</v>
      </c>
      <c r="E43" s="617" t="s">
        <v>1350</v>
      </c>
      <c r="F43" s="617" t="s">
        <v>1350</v>
      </c>
      <c r="G43" s="617" t="s">
        <v>1350</v>
      </c>
      <c r="H43" s="781" t="s">
        <v>1350</v>
      </c>
      <c r="I43" s="781" t="s">
        <v>1350</v>
      </c>
      <c r="J43" s="781" t="s">
        <v>1350</v>
      </c>
      <c r="K43" s="783" t="s">
        <v>2023</v>
      </c>
      <c r="L43" s="625"/>
      <c r="M43" s="625"/>
      <c r="N43" s="625"/>
      <c r="O43" s="625">
        <f t="shared" si="1"/>
        <v>0</v>
      </c>
      <c r="P43" s="625"/>
      <c r="Q43" s="625"/>
      <c r="R43" s="625"/>
      <c r="S43" s="625"/>
      <c r="T43" s="625"/>
      <c r="U43" s="625"/>
      <c r="V43" s="624" t="e">
        <f t="shared" si="3"/>
        <v>#DIV/0!</v>
      </c>
      <c r="W43" s="780"/>
      <c r="X43" s="770"/>
      <c r="Y43" s="770"/>
    </row>
    <row r="44" spans="1:26" s="179" customFormat="1" ht="22.6" customHeight="1" thickTop="1" thickBot="1" x14ac:dyDescent="0.3">
      <c r="A44" s="789" t="s">
        <v>1348</v>
      </c>
      <c r="B44" s="789" t="s">
        <v>1350</v>
      </c>
      <c r="C44" s="617" t="s">
        <v>1350</v>
      </c>
      <c r="D44" s="789" t="s">
        <v>1362</v>
      </c>
      <c r="E44" s="617" t="s">
        <v>1350</v>
      </c>
      <c r="F44" s="617" t="s">
        <v>1350</v>
      </c>
      <c r="G44" s="617" t="s">
        <v>1350</v>
      </c>
      <c r="H44" s="781" t="s">
        <v>1350</v>
      </c>
      <c r="I44" s="781" t="s">
        <v>1350</v>
      </c>
      <c r="J44" s="781" t="s">
        <v>1362</v>
      </c>
      <c r="K44" s="783" t="s">
        <v>2024</v>
      </c>
      <c r="L44" s="625"/>
      <c r="M44" s="625"/>
      <c r="N44" s="625"/>
      <c r="O44" s="625">
        <f t="shared" si="1"/>
        <v>0</v>
      </c>
      <c r="P44" s="625"/>
      <c r="Q44" s="625"/>
      <c r="R44" s="625"/>
      <c r="S44" s="625"/>
      <c r="T44" s="625"/>
      <c r="U44" s="625"/>
      <c r="V44" s="624" t="e">
        <f t="shared" si="3"/>
        <v>#DIV/0!</v>
      </c>
      <c r="W44" s="780"/>
      <c r="X44" s="770"/>
      <c r="Y44" s="770"/>
    </row>
    <row r="45" spans="1:26" s="179" customFormat="1" ht="22.6" customHeight="1" thickTop="1" thickBot="1" x14ac:dyDescent="0.3">
      <c r="A45" s="789" t="s">
        <v>1348</v>
      </c>
      <c r="B45" s="789" t="s">
        <v>1350</v>
      </c>
      <c r="C45" s="617" t="s">
        <v>1350</v>
      </c>
      <c r="D45" s="789" t="s">
        <v>1362</v>
      </c>
      <c r="E45" s="617" t="s">
        <v>1350</v>
      </c>
      <c r="F45" s="617" t="s">
        <v>1350</v>
      </c>
      <c r="G45" s="617" t="s">
        <v>1350</v>
      </c>
      <c r="H45" s="781" t="s">
        <v>1350</v>
      </c>
      <c r="I45" s="781" t="s">
        <v>1350</v>
      </c>
      <c r="J45" s="781" t="s">
        <v>1374</v>
      </c>
      <c r="K45" s="786" t="s">
        <v>2025</v>
      </c>
      <c r="L45" s="625"/>
      <c r="M45" s="625"/>
      <c r="N45" s="625"/>
      <c r="O45" s="625">
        <f t="shared" si="1"/>
        <v>0</v>
      </c>
      <c r="P45" s="625"/>
      <c r="Q45" s="625"/>
      <c r="R45" s="625"/>
      <c r="S45" s="625"/>
      <c r="T45" s="625"/>
      <c r="U45" s="625"/>
      <c r="V45" s="624" t="e">
        <f t="shared" si="3"/>
        <v>#DIV/0!</v>
      </c>
      <c r="W45" s="780"/>
      <c r="X45" s="770"/>
      <c r="Y45" s="770"/>
    </row>
    <row r="46" spans="1:26" s="179" customFormat="1" ht="22.6" customHeight="1" thickTop="1" thickBot="1" x14ac:dyDescent="0.3">
      <c r="A46" s="789" t="s">
        <v>1348</v>
      </c>
      <c r="B46" s="789" t="s">
        <v>1350</v>
      </c>
      <c r="C46" s="617" t="s">
        <v>1350</v>
      </c>
      <c r="D46" s="789" t="s">
        <v>1362</v>
      </c>
      <c r="E46" s="617" t="s">
        <v>1350</v>
      </c>
      <c r="F46" s="617" t="s">
        <v>1350</v>
      </c>
      <c r="G46" s="617" t="s">
        <v>1350</v>
      </c>
      <c r="H46" s="781" t="s">
        <v>1350</v>
      </c>
      <c r="I46" s="781" t="s">
        <v>1350</v>
      </c>
      <c r="J46" s="781" t="s">
        <v>1375</v>
      </c>
      <c r="K46" s="786" t="s">
        <v>2026</v>
      </c>
      <c r="L46" s="625"/>
      <c r="M46" s="625"/>
      <c r="N46" s="625"/>
      <c r="O46" s="625">
        <f t="shared" si="1"/>
        <v>0</v>
      </c>
      <c r="P46" s="625"/>
      <c r="Q46" s="625"/>
      <c r="R46" s="625"/>
      <c r="S46" s="625"/>
      <c r="T46" s="625"/>
      <c r="U46" s="625"/>
      <c r="V46" s="624" t="e">
        <f t="shared" si="3"/>
        <v>#DIV/0!</v>
      </c>
      <c r="W46" s="780"/>
      <c r="X46" s="770"/>
      <c r="Y46" s="770"/>
    </row>
    <row r="47" spans="1:26" s="179" customFormat="1" ht="22.6" customHeight="1" thickTop="1" thickBot="1" x14ac:dyDescent="0.3">
      <c r="A47" s="789" t="s">
        <v>1348</v>
      </c>
      <c r="B47" s="789" t="s">
        <v>1350</v>
      </c>
      <c r="C47" s="617" t="s">
        <v>1350</v>
      </c>
      <c r="D47" s="789" t="s">
        <v>1362</v>
      </c>
      <c r="E47" s="617" t="s">
        <v>1350</v>
      </c>
      <c r="F47" s="617" t="s">
        <v>1350</v>
      </c>
      <c r="G47" s="617" t="s">
        <v>1350</v>
      </c>
      <c r="H47" s="781" t="s">
        <v>1350</v>
      </c>
      <c r="I47" s="781" t="s">
        <v>1350</v>
      </c>
      <c r="J47" s="781" t="s">
        <v>1384</v>
      </c>
      <c r="K47" s="786" t="s">
        <v>2027</v>
      </c>
      <c r="L47" s="625"/>
      <c r="M47" s="625"/>
      <c r="N47" s="625"/>
      <c r="O47" s="625">
        <f t="shared" si="1"/>
        <v>0</v>
      </c>
      <c r="P47" s="625"/>
      <c r="Q47" s="625"/>
      <c r="R47" s="625"/>
      <c r="S47" s="625"/>
      <c r="T47" s="625"/>
      <c r="U47" s="625"/>
      <c r="V47" s="624" t="e">
        <f t="shared" si="3"/>
        <v>#DIV/0!</v>
      </c>
      <c r="W47" s="780"/>
      <c r="X47" s="770"/>
      <c r="Y47" s="770"/>
    </row>
    <row r="48" spans="1:26" s="179" customFormat="1" ht="22.6" customHeight="1" thickTop="1" thickBot="1" x14ac:dyDescent="0.3">
      <c r="A48" s="789" t="s">
        <v>1348</v>
      </c>
      <c r="B48" s="789" t="s">
        <v>1350</v>
      </c>
      <c r="C48" s="617" t="s">
        <v>1350</v>
      </c>
      <c r="D48" s="789" t="s">
        <v>1362</v>
      </c>
      <c r="E48" s="617" t="s">
        <v>1350</v>
      </c>
      <c r="F48" s="617" t="s">
        <v>1350</v>
      </c>
      <c r="G48" s="617" t="s">
        <v>1350</v>
      </c>
      <c r="H48" s="781" t="s">
        <v>1350</v>
      </c>
      <c r="I48" s="781" t="s">
        <v>1350</v>
      </c>
      <c r="J48" s="781" t="s">
        <v>1390</v>
      </c>
      <c r="K48" s="786" t="s">
        <v>2028</v>
      </c>
      <c r="L48" s="625"/>
      <c r="M48" s="625"/>
      <c r="N48" s="625"/>
      <c r="O48" s="625">
        <f t="shared" si="1"/>
        <v>0</v>
      </c>
      <c r="P48" s="625"/>
      <c r="Q48" s="625"/>
      <c r="R48" s="625"/>
      <c r="S48" s="625"/>
      <c r="T48" s="625"/>
      <c r="U48" s="625"/>
      <c r="V48" s="624" t="e">
        <f t="shared" si="3"/>
        <v>#DIV/0!</v>
      </c>
      <c r="W48" s="780"/>
      <c r="X48" s="770"/>
      <c r="Y48" s="770"/>
    </row>
    <row r="49" spans="1:25" s="179" customFormat="1" ht="22.6" customHeight="1" thickTop="1" thickBot="1" x14ac:dyDescent="0.3">
      <c r="A49" s="789" t="s">
        <v>1348</v>
      </c>
      <c r="B49" s="789" t="s">
        <v>1350</v>
      </c>
      <c r="C49" s="617" t="s">
        <v>1350</v>
      </c>
      <c r="D49" s="789" t="s">
        <v>1362</v>
      </c>
      <c r="E49" s="617" t="s">
        <v>1350</v>
      </c>
      <c r="F49" s="617" t="s">
        <v>1350</v>
      </c>
      <c r="G49" s="617" t="s">
        <v>1350</v>
      </c>
      <c r="H49" s="781" t="s">
        <v>1350</v>
      </c>
      <c r="I49" s="781" t="s">
        <v>1350</v>
      </c>
      <c r="J49" s="781" t="s">
        <v>1391</v>
      </c>
      <c r="K49" s="786" t="s">
        <v>2029</v>
      </c>
      <c r="L49" s="625"/>
      <c r="M49" s="625"/>
      <c r="N49" s="625"/>
      <c r="O49" s="625">
        <f t="shared" si="1"/>
        <v>0</v>
      </c>
      <c r="P49" s="625"/>
      <c r="Q49" s="625"/>
      <c r="R49" s="625"/>
      <c r="S49" s="625"/>
      <c r="T49" s="625"/>
      <c r="U49" s="625"/>
      <c r="V49" s="624" t="e">
        <f t="shared" si="3"/>
        <v>#DIV/0!</v>
      </c>
      <c r="W49" s="780"/>
      <c r="X49" s="770"/>
      <c r="Y49" s="770"/>
    </row>
    <row r="50" spans="1:25" s="179" customFormat="1" ht="22.6" customHeight="1" thickTop="1" thickBot="1" x14ac:dyDescent="0.3">
      <c r="A50" s="789" t="s">
        <v>1348</v>
      </c>
      <c r="B50" s="789" t="s">
        <v>1350</v>
      </c>
      <c r="C50" s="617" t="s">
        <v>1350</v>
      </c>
      <c r="D50" s="789" t="s">
        <v>1362</v>
      </c>
      <c r="E50" s="617" t="s">
        <v>1350</v>
      </c>
      <c r="F50" s="617" t="s">
        <v>1350</v>
      </c>
      <c r="G50" s="617" t="s">
        <v>1350</v>
      </c>
      <c r="H50" s="781" t="s">
        <v>1350</v>
      </c>
      <c r="I50" s="781" t="s">
        <v>1350</v>
      </c>
      <c r="J50" s="781" t="s">
        <v>1392</v>
      </c>
      <c r="K50" s="786" t="s">
        <v>2030</v>
      </c>
      <c r="L50" s="625"/>
      <c r="M50" s="625"/>
      <c r="N50" s="625"/>
      <c r="O50" s="625">
        <f t="shared" si="1"/>
        <v>0</v>
      </c>
      <c r="P50" s="625"/>
      <c r="Q50" s="625"/>
      <c r="R50" s="625"/>
      <c r="S50" s="625"/>
      <c r="T50" s="625"/>
      <c r="U50" s="625"/>
      <c r="V50" s="624" t="e">
        <f t="shared" si="3"/>
        <v>#DIV/0!</v>
      </c>
      <c r="W50" s="780"/>
      <c r="X50" s="770"/>
      <c r="Y50" s="770"/>
    </row>
    <row r="51" spans="1:25" s="179" customFormat="1" ht="22.6" customHeight="1" thickTop="1" thickBot="1" x14ac:dyDescent="0.3">
      <c r="A51" s="789" t="s">
        <v>1348</v>
      </c>
      <c r="B51" s="789" t="s">
        <v>1350</v>
      </c>
      <c r="C51" s="617" t="s">
        <v>1350</v>
      </c>
      <c r="D51" s="789" t="s">
        <v>1362</v>
      </c>
      <c r="E51" s="617" t="s">
        <v>1350</v>
      </c>
      <c r="F51" s="617" t="s">
        <v>1350</v>
      </c>
      <c r="G51" s="617" t="s">
        <v>1350</v>
      </c>
      <c r="H51" s="781" t="s">
        <v>1350</v>
      </c>
      <c r="I51" s="781" t="s">
        <v>1350</v>
      </c>
      <c r="J51" s="781" t="s">
        <v>1444</v>
      </c>
      <c r="K51" s="786" t="s">
        <v>2031</v>
      </c>
      <c r="L51" s="625"/>
      <c r="M51" s="625"/>
      <c r="N51" s="625"/>
      <c r="O51" s="625">
        <f t="shared" si="1"/>
        <v>0</v>
      </c>
      <c r="P51" s="625"/>
      <c r="Q51" s="625"/>
      <c r="R51" s="625"/>
      <c r="S51" s="625"/>
      <c r="T51" s="625"/>
      <c r="U51" s="625"/>
      <c r="V51" s="624" t="e">
        <f t="shared" si="3"/>
        <v>#DIV/0!</v>
      </c>
      <c r="W51" s="780"/>
      <c r="X51" s="770"/>
      <c r="Y51" s="770"/>
    </row>
    <row r="52" spans="1:25" s="179" customFormat="1" ht="22.6" customHeight="1" thickTop="1" thickBot="1" x14ac:dyDescent="0.3">
      <c r="A52" s="789" t="s">
        <v>1348</v>
      </c>
      <c r="B52" s="789" t="s">
        <v>1350</v>
      </c>
      <c r="C52" s="617" t="s">
        <v>1350</v>
      </c>
      <c r="D52" s="789" t="s">
        <v>1362</v>
      </c>
      <c r="E52" s="617" t="s">
        <v>1350</v>
      </c>
      <c r="F52" s="617" t="s">
        <v>1350</v>
      </c>
      <c r="G52" s="617" t="s">
        <v>1350</v>
      </c>
      <c r="H52" s="781" t="s">
        <v>1350</v>
      </c>
      <c r="I52" s="781" t="s">
        <v>1350</v>
      </c>
      <c r="J52" s="781" t="s">
        <v>1445</v>
      </c>
      <c r="K52" s="786" t="s">
        <v>2032</v>
      </c>
      <c r="L52" s="625"/>
      <c r="M52" s="625"/>
      <c r="N52" s="625"/>
      <c r="O52" s="625">
        <f t="shared" si="1"/>
        <v>0</v>
      </c>
      <c r="P52" s="625"/>
      <c r="Q52" s="625"/>
      <c r="R52" s="625"/>
      <c r="S52" s="625"/>
      <c r="T52" s="625"/>
      <c r="U52" s="625"/>
      <c r="V52" s="624" t="e">
        <f t="shared" si="3"/>
        <v>#DIV/0!</v>
      </c>
      <c r="W52" s="780"/>
      <c r="X52" s="770"/>
      <c r="Y52" s="770"/>
    </row>
    <row r="53" spans="1:25" s="179" customFormat="1" ht="22.6" customHeight="1" thickTop="1" thickBot="1" x14ac:dyDescent="0.3">
      <c r="A53" s="789" t="s">
        <v>1348</v>
      </c>
      <c r="B53" s="789" t="s">
        <v>1350</v>
      </c>
      <c r="C53" s="617" t="s">
        <v>1350</v>
      </c>
      <c r="D53" s="789" t="s">
        <v>1362</v>
      </c>
      <c r="E53" s="617" t="s">
        <v>1350</v>
      </c>
      <c r="F53" s="617" t="s">
        <v>1350</v>
      </c>
      <c r="G53" s="617" t="s">
        <v>1350</v>
      </c>
      <c r="H53" s="781" t="s">
        <v>1350</v>
      </c>
      <c r="I53" s="781" t="s">
        <v>1350</v>
      </c>
      <c r="J53" s="781" t="s">
        <v>1446</v>
      </c>
      <c r="K53" s="786" t="s">
        <v>2033</v>
      </c>
      <c r="L53" s="625"/>
      <c r="M53" s="625"/>
      <c r="N53" s="625"/>
      <c r="O53" s="625">
        <f t="shared" si="1"/>
        <v>0</v>
      </c>
      <c r="P53" s="625"/>
      <c r="Q53" s="625"/>
      <c r="R53" s="625"/>
      <c r="S53" s="625"/>
      <c r="T53" s="625"/>
      <c r="U53" s="625"/>
      <c r="V53" s="624" t="e">
        <f t="shared" si="3"/>
        <v>#DIV/0!</v>
      </c>
      <c r="W53" s="780"/>
      <c r="X53" s="770"/>
      <c r="Y53" s="770"/>
    </row>
    <row r="54" spans="1:25" s="179" customFormat="1" ht="22.6" customHeight="1" thickTop="1" thickBot="1" x14ac:dyDescent="0.3">
      <c r="A54" s="789" t="s">
        <v>1348</v>
      </c>
      <c r="B54" s="789" t="s">
        <v>1350</v>
      </c>
      <c r="C54" s="617" t="s">
        <v>1350</v>
      </c>
      <c r="D54" s="789" t="s">
        <v>1362</v>
      </c>
      <c r="E54" s="617" t="s">
        <v>1350</v>
      </c>
      <c r="F54" s="617" t="s">
        <v>1350</v>
      </c>
      <c r="G54" s="617" t="s">
        <v>1350</v>
      </c>
      <c r="H54" s="781" t="s">
        <v>1350</v>
      </c>
      <c r="I54" s="781" t="s">
        <v>1362</v>
      </c>
      <c r="J54" s="781"/>
      <c r="K54" s="783" t="s">
        <v>2034</v>
      </c>
      <c r="L54" s="625">
        <f>SUM(L55:L65)</f>
        <v>648435007</v>
      </c>
      <c r="M54" s="625">
        <f t="shared" ref="M54:U54" si="15">SUM(M55:M65)</f>
        <v>0</v>
      </c>
      <c r="N54" s="625">
        <f t="shared" si="15"/>
        <v>0</v>
      </c>
      <c r="O54" s="625">
        <f t="shared" si="1"/>
        <v>648435007</v>
      </c>
      <c r="P54" s="625">
        <f t="shared" si="15"/>
        <v>0</v>
      </c>
      <c r="Q54" s="625">
        <f t="shared" si="15"/>
        <v>518748006</v>
      </c>
      <c r="R54" s="625">
        <f t="shared" si="15"/>
        <v>129687001</v>
      </c>
      <c r="S54" s="625">
        <f t="shared" si="15"/>
        <v>0</v>
      </c>
      <c r="T54" s="625">
        <f t="shared" si="15"/>
        <v>648435007</v>
      </c>
      <c r="U54" s="625">
        <f t="shared" si="15"/>
        <v>339698855</v>
      </c>
      <c r="V54" s="624">
        <f t="shared" si="3"/>
        <v>0.52387494711555571</v>
      </c>
      <c r="W54" s="780"/>
      <c r="X54" s="770"/>
      <c r="Y54" s="770"/>
    </row>
    <row r="55" spans="1:25" s="179" customFormat="1" ht="22.6" customHeight="1" thickTop="1" thickBot="1" x14ac:dyDescent="0.3">
      <c r="A55" s="789" t="s">
        <v>1348</v>
      </c>
      <c r="B55" s="789" t="s">
        <v>1350</v>
      </c>
      <c r="C55" s="617" t="s">
        <v>1350</v>
      </c>
      <c r="D55" s="789" t="s">
        <v>1362</v>
      </c>
      <c r="E55" s="617" t="s">
        <v>1350</v>
      </c>
      <c r="F55" s="617" t="s">
        <v>1350</v>
      </c>
      <c r="G55" s="617" t="s">
        <v>1350</v>
      </c>
      <c r="H55" s="781" t="s">
        <v>1350</v>
      </c>
      <c r="I55" s="781" t="s">
        <v>1362</v>
      </c>
      <c r="J55" s="781" t="s">
        <v>1350</v>
      </c>
      <c r="K55" s="783" t="s">
        <v>2035</v>
      </c>
      <c r="L55" s="625">
        <v>648435007</v>
      </c>
      <c r="M55" s="625"/>
      <c r="N55" s="625"/>
      <c r="O55" s="625">
        <f t="shared" si="1"/>
        <v>648435007</v>
      </c>
      <c r="P55" s="625"/>
      <c r="Q55" s="625">
        <v>518748006</v>
      </c>
      <c r="R55" s="625">
        <v>129687001</v>
      </c>
      <c r="S55" s="625"/>
      <c r="T55" s="625">
        <f>SUBTOTAL(9,P55:R55)</f>
        <v>648435007</v>
      </c>
      <c r="U55" s="625">
        <v>339698855</v>
      </c>
      <c r="V55" s="624">
        <f t="shared" si="3"/>
        <v>0.52387494711555571</v>
      </c>
      <c r="W55" s="780"/>
      <c r="X55" s="770"/>
      <c r="Y55" s="770"/>
    </row>
    <row r="56" spans="1:25" s="179" customFormat="1" ht="22.6" customHeight="1" thickTop="1" thickBot="1" x14ac:dyDescent="0.3">
      <c r="A56" s="789" t="s">
        <v>1348</v>
      </c>
      <c r="B56" s="789" t="s">
        <v>1350</v>
      </c>
      <c r="C56" s="617" t="s">
        <v>1350</v>
      </c>
      <c r="D56" s="789" t="s">
        <v>1362</v>
      </c>
      <c r="E56" s="617" t="s">
        <v>1350</v>
      </c>
      <c r="F56" s="617" t="s">
        <v>1350</v>
      </c>
      <c r="G56" s="617" t="s">
        <v>1350</v>
      </c>
      <c r="H56" s="781" t="s">
        <v>1350</v>
      </c>
      <c r="I56" s="781" t="s">
        <v>1362</v>
      </c>
      <c r="J56" s="781" t="s">
        <v>1362</v>
      </c>
      <c r="K56" s="783" t="s">
        <v>2036</v>
      </c>
      <c r="L56" s="625"/>
      <c r="M56" s="625"/>
      <c r="N56" s="625"/>
      <c r="O56" s="625">
        <f t="shared" si="1"/>
        <v>0</v>
      </c>
      <c r="P56" s="625"/>
      <c r="Q56" s="625"/>
      <c r="R56" s="625"/>
      <c r="S56" s="625"/>
      <c r="T56" s="625"/>
      <c r="U56" s="625"/>
      <c r="V56" s="624" t="e">
        <f t="shared" si="3"/>
        <v>#DIV/0!</v>
      </c>
      <c r="W56" s="780"/>
      <c r="X56" s="770"/>
      <c r="Y56" s="770"/>
    </row>
    <row r="57" spans="1:25" s="179" customFormat="1" ht="22.6" customHeight="1" thickTop="1" thickBot="1" x14ac:dyDescent="0.3">
      <c r="A57" s="789" t="s">
        <v>1348</v>
      </c>
      <c r="B57" s="789" t="s">
        <v>1350</v>
      </c>
      <c r="C57" s="617" t="s">
        <v>1350</v>
      </c>
      <c r="D57" s="789" t="s">
        <v>1362</v>
      </c>
      <c r="E57" s="617" t="s">
        <v>1350</v>
      </c>
      <c r="F57" s="617" t="s">
        <v>1350</v>
      </c>
      <c r="G57" s="617" t="s">
        <v>1350</v>
      </c>
      <c r="H57" s="781" t="s">
        <v>1350</v>
      </c>
      <c r="I57" s="781" t="s">
        <v>1362</v>
      </c>
      <c r="J57" s="781" t="s">
        <v>1374</v>
      </c>
      <c r="K57" s="786" t="s">
        <v>2037</v>
      </c>
      <c r="L57" s="625"/>
      <c r="M57" s="625"/>
      <c r="N57" s="625"/>
      <c r="O57" s="625">
        <f t="shared" si="1"/>
        <v>0</v>
      </c>
      <c r="P57" s="625"/>
      <c r="Q57" s="625"/>
      <c r="R57" s="625"/>
      <c r="S57" s="625"/>
      <c r="T57" s="625"/>
      <c r="U57" s="625"/>
      <c r="V57" s="624" t="e">
        <f t="shared" si="3"/>
        <v>#DIV/0!</v>
      </c>
      <c r="W57" s="780"/>
      <c r="X57" s="770"/>
      <c r="Y57" s="770"/>
    </row>
    <row r="58" spans="1:25" s="179" customFormat="1" ht="22.6" customHeight="1" thickTop="1" thickBot="1" x14ac:dyDescent="0.3">
      <c r="A58" s="789" t="s">
        <v>1348</v>
      </c>
      <c r="B58" s="789" t="s">
        <v>1350</v>
      </c>
      <c r="C58" s="617" t="s">
        <v>1350</v>
      </c>
      <c r="D58" s="789" t="s">
        <v>1362</v>
      </c>
      <c r="E58" s="617" t="s">
        <v>1350</v>
      </c>
      <c r="F58" s="617" t="s">
        <v>1350</v>
      </c>
      <c r="G58" s="617" t="s">
        <v>1350</v>
      </c>
      <c r="H58" s="781" t="s">
        <v>1350</v>
      </c>
      <c r="I58" s="781" t="s">
        <v>1362</v>
      </c>
      <c r="J58" s="781" t="s">
        <v>1375</v>
      </c>
      <c r="K58" s="786" t="s">
        <v>2038</v>
      </c>
      <c r="L58" s="625"/>
      <c r="M58" s="625"/>
      <c r="N58" s="625"/>
      <c r="O58" s="625">
        <f t="shared" si="1"/>
        <v>0</v>
      </c>
      <c r="P58" s="625"/>
      <c r="Q58" s="625"/>
      <c r="R58" s="625"/>
      <c r="S58" s="625"/>
      <c r="T58" s="625"/>
      <c r="U58" s="625"/>
      <c r="V58" s="624" t="e">
        <f t="shared" si="3"/>
        <v>#DIV/0!</v>
      </c>
      <c r="W58" s="780"/>
      <c r="X58" s="770"/>
      <c r="Y58" s="770"/>
    </row>
    <row r="59" spans="1:25" s="179" customFormat="1" ht="22.6" customHeight="1" thickTop="1" thickBot="1" x14ac:dyDescent="0.3">
      <c r="A59" s="789" t="s">
        <v>1348</v>
      </c>
      <c r="B59" s="789" t="s">
        <v>1350</v>
      </c>
      <c r="C59" s="617" t="s">
        <v>1350</v>
      </c>
      <c r="D59" s="789" t="s">
        <v>1362</v>
      </c>
      <c r="E59" s="617" t="s">
        <v>1350</v>
      </c>
      <c r="F59" s="617" t="s">
        <v>1350</v>
      </c>
      <c r="G59" s="617" t="s">
        <v>1350</v>
      </c>
      <c r="H59" s="781" t="s">
        <v>1350</v>
      </c>
      <c r="I59" s="781" t="s">
        <v>1362</v>
      </c>
      <c r="J59" s="781" t="s">
        <v>1384</v>
      </c>
      <c r="K59" s="786" t="s">
        <v>2039</v>
      </c>
      <c r="L59" s="625"/>
      <c r="M59" s="625"/>
      <c r="N59" s="625"/>
      <c r="O59" s="625">
        <f t="shared" si="1"/>
        <v>0</v>
      </c>
      <c r="P59" s="625"/>
      <c r="Q59" s="625"/>
      <c r="R59" s="625"/>
      <c r="S59" s="625"/>
      <c r="T59" s="625"/>
      <c r="U59" s="625"/>
      <c r="V59" s="624" t="e">
        <f t="shared" si="3"/>
        <v>#DIV/0!</v>
      </c>
      <c r="W59" s="780"/>
      <c r="X59" s="770"/>
      <c r="Y59" s="770"/>
    </row>
    <row r="60" spans="1:25" s="179" customFormat="1" ht="22.6" customHeight="1" thickTop="1" thickBot="1" x14ac:dyDescent="0.3">
      <c r="A60" s="789" t="s">
        <v>1348</v>
      </c>
      <c r="B60" s="789" t="s">
        <v>1350</v>
      </c>
      <c r="C60" s="617" t="s">
        <v>1350</v>
      </c>
      <c r="D60" s="789" t="s">
        <v>1362</v>
      </c>
      <c r="E60" s="617" t="s">
        <v>1350</v>
      </c>
      <c r="F60" s="617" t="s">
        <v>1350</v>
      </c>
      <c r="G60" s="617" t="s">
        <v>1350</v>
      </c>
      <c r="H60" s="781" t="s">
        <v>1350</v>
      </c>
      <c r="I60" s="781" t="s">
        <v>1362</v>
      </c>
      <c r="J60" s="781" t="s">
        <v>1390</v>
      </c>
      <c r="K60" s="786" t="s">
        <v>2040</v>
      </c>
      <c r="L60" s="625"/>
      <c r="M60" s="625"/>
      <c r="N60" s="625"/>
      <c r="O60" s="625">
        <f t="shared" si="1"/>
        <v>0</v>
      </c>
      <c r="P60" s="625"/>
      <c r="Q60" s="625"/>
      <c r="R60" s="625"/>
      <c r="S60" s="625"/>
      <c r="T60" s="625"/>
      <c r="U60" s="625"/>
      <c r="V60" s="624" t="e">
        <f t="shared" si="3"/>
        <v>#DIV/0!</v>
      </c>
      <c r="W60" s="780"/>
      <c r="X60" s="770"/>
      <c r="Y60" s="770"/>
    </row>
    <row r="61" spans="1:25" s="179" customFormat="1" ht="22.6" customHeight="1" thickTop="1" thickBot="1" x14ac:dyDescent="0.3">
      <c r="A61" s="789" t="s">
        <v>1348</v>
      </c>
      <c r="B61" s="789" t="s">
        <v>1350</v>
      </c>
      <c r="C61" s="617" t="s">
        <v>1350</v>
      </c>
      <c r="D61" s="789" t="s">
        <v>1362</v>
      </c>
      <c r="E61" s="617" t="s">
        <v>1350</v>
      </c>
      <c r="F61" s="617" t="s">
        <v>1350</v>
      </c>
      <c r="G61" s="617" t="s">
        <v>1350</v>
      </c>
      <c r="H61" s="781" t="s">
        <v>1350</v>
      </c>
      <c r="I61" s="781" t="s">
        <v>1362</v>
      </c>
      <c r="J61" s="781" t="s">
        <v>1391</v>
      </c>
      <c r="K61" s="786" t="s">
        <v>2041</v>
      </c>
      <c r="L61" s="625"/>
      <c r="M61" s="625"/>
      <c r="N61" s="625"/>
      <c r="O61" s="625">
        <f t="shared" si="1"/>
        <v>0</v>
      </c>
      <c r="P61" s="625"/>
      <c r="Q61" s="625"/>
      <c r="R61" s="625"/>
      <c r="S61" s="625"/>
      <c r="T61" s="625"/>
      <c r="U61" s="625"/>
      <c r="V61" s="624" t="e">
        <f t="shared" si="3"/>
        <v>#DIV/0!</v>
      </c>
      <c r="W61" s="780"/>
      <c r="X61" s="770"/>
      <c r="Y61" s="770"/>
    </row>
    <row r="62" spans="1:25" s="179" customFormat="1" ht="22.6" customHeight="1" thickTop="1" thickBot="1" x14ac:dyDescent="0.3">
      <c r="A62" s="789" t="s">
        <v>1348</v>
      </c>
      <c r="B62" s="789" t="s">
        <v>1350</v>
      </c>
      <c r="C62" s="617" t="s">
        <v>1350</v>
      </c>
      <c r="D62" s="789" t="s">
        <v>1362</v>
      </c>
      <c r="E62" s="617" t="s">
        <v>1350</v>
      </c>
      <c r="F62" s="617" t="s">
        <v>1350</v>
      </c>
      <c r="G62" s="617" t="s">
        <v>1350</v>
      </c>
      <c r="H62" s="781" t="s">
        <v>1350</v>
      </c>
      <c r="I62" s="781" t="s">
        <v>1362</v>
      </c>
      <c r="J62" s="781" t="s">
        <v>1392</v>
      </c>
      <c r="K62" s="786" t="s">
        <v>2042</v>
      </c>
      <c r="L62" s="625"/>
      <c r="M62" s="625"/>
      <c r="N62" s="625"/>
      <c r="O62" s="625">
        <f t="shared" si="1"/>
        <v>0</v>
      </c>
      <c r="P62" s="625"/>
      <c r="Q62" s="625"/>
      <c r="R62" s="625"/>
      <c r="S62" s="625"/>
      <c r="T62" s="625"/>
      <c r="U62" s="625"/>
      <c r="V62" s="624" t="e">
        <f t="shared" si="3"/>
        <v>#DIV/0!</v>
      </c>
      <c r="W62" s="780"/>
      <c r="X62" s="770"/>
      <c r="Y62" s="770"/>
    </row>
    <row r="63" spans="1:25" s="179" customFormat="1" ht="22.6" customHeight="1" thickTop="1" thickBot="1" x14ac:dyDescent="0.3">
      <c r="A63" s="789" t="s">
        <v>1348</v>
      </c>
      <c r="B63" s="789" t="s">
        <v>1350</v>
      </c>
      <c r="C63" s="617" t="s">
        <v>1350</v>
      </c>
      <c r="D63" s="789" t="s">
        <v>1362</v>
      </c>
      <c r="E63" s="617" t="s">
        <v>1350</v>
      </c>
      <c r="F63" s="617" t="s">
        <v>1350</v>
      </c>
      <c r="G63" s="617" t="s">
        <v>1350</v>
      </c>
      <c r="H63" s="781" t="s">
        <v>1350</v>
      </c>
      <c r="I63" s="781" t="s">
        <v>1362</v>
      </c>
      <c r="J63" s="781" t="s">
        <v>1444</v>
      </c>
      <c r="K63" s="786" t="s">
        <v>2043</v>
      </c>
      <c r="L63" s="625"/>
      <c r="M63" s="625"/>
      <c r="N63" s="625"/>
      <c r="O63" s="625">
        <f t="shared" si="1"/>
        <v>0</v>
      </c>
      <c r="P63" s="625"/>
      <c r="Q63" s="625"/>
      <c r="R63" s="625"/>
      <c r="S63" s="625"/>
      <c r="T63" s="625"/>
      <c r="U63" s="625"/>
      <c r="V63" s="624" t="e">
        <f t="shared" si="3"/>
        <v>#DIV/0!</v>
      </c>
      <c r="W63" s="780"/>
      <c r="X63" s="770"/>
      <c r="Y63" s="770"/>
    </row>
    <row r="64" spans="1:25" s="179" customFormat="1" ht="22.6" customHeight="1" thickTop="1" thickBot="1" x14ac:dyDescent="0.3">
      <c r="A64" s="789" t="s">
        <v>1348</v>
      </c>
      <c r="B64" s="789" t="s">
        <v>1350</v>
      </c>
      <c r="C64" s="617" t="s">
        <v>1350</v>
      </c>
      <c r="D64" s="789" t="s">
        <v>1362</v>
      </c>
      <c r="E64" s="617" t="s">
        <v>1350</v>
      </c>
      <c r="F64" s="617" t="s">
        <v>1350</v>
      </c>
      <c r="G64" s="617" t="s">
        <v>1350</v>
      </c>
      <c r="H64" s="781" t="s">
        <v>1350</v>
      </c>
      <c r="I64" s="781" t="s">
        <v>1362</v>
      </c>
      <c r="J64" s="781" t="s">
        <v>1445</v>
      </c>
      <c r="K64" s="786" t="s">
        <v>2044</v>
      </c>
      <c r="L64" s="625"/>
      <c r="M64" s="625"/>
      <c r="N64" s="625"/>
      <c r="O64" s="625">
        <f t="shared" si="1"/>
        <v>0</v>
      </c>
      <c r="P64" s="625"/>
      <c r="Q64" s="625"/>
      <c r="R64" s="625"/>
      <c r="S64" s="625"/>
      <c r="T64" s="625"/>
      <c r="U64" s="625"/>
      <c r="V64" s="624" t="e">
        <f t="shared" si="3"/>
        <v>#DIV/0!</v>
      </c>
      <c r="W64" s="780"/>
      <c r="X64" s="770"/>
      <c r="Y64" s="770"/>
    </row>
    <row r="65" spans="1:26" s="179" customFormat="1" ht="22.6" customHeight="1" thickTop="1" thickBot="1" x14ac:dyDescent="0.3">
      <c r="A65" s="789" t="s">
        <v>1348</v>
      </c>
      <c r="B65" s="789" t="s">
        <v>1350</v>
      </c>
      <c r="C65" s="617" t="s">
        <v>1350</v>
      </c>
      <c r="D65" s="789" t="s">
        <v>1362</v>
      </c>
      <c r="E65" s="617" t="s">
        <v>1350</v>
      </c>
      <c r="F65" s="617" t="s">
        <v>1350</v>
      </c>
      <c r="G65" s="617" t="s">
        <v>1350</v>
      </c>
      <c r="H65" s="781" t="s">
        <v>1350</v>
      </c>
      <c r="I65" s="781" t="s">
        <v>1362</v>
      </c>
      <c r="J65" s="781" t="s">
        <v>1446</v>
      </c>
      <c r="K65" s="786" t="s">
        <v>2045</v>
      </c>
      <c r="L65" s="625"/>
      <c r="M65" s="625"/>
      <c r="N65" s="625"/>
      <c r="O65" s="625">
        <f t="shared" si="1"/>
        <v>0</v>
      </c>
      <c r="P65" s="625"/>
      <c r="Q65" s="625"/>
      <c r="R65" s="625"/>
      <c r="S65" s="625"/>
      <c r="T65" s="625"/>
      <c r="U65" s="625"/>
      <c r="V65" s="624" t="e">
        <f t="shared" si="3"/>
        <v>#DIV/0!</v>
      </c>
      <c r="W65" s="780"/>
      <c r="X65" s="770"/>
      <c r="Y65" s="770"/>
    </row>
    <row r="66" spans="1:26" s="179" customFormat="1" ht="22.6" customHeight="1" thickTop="1" thickBot="1" x14ac:dyDescent="0.3">
      <c r="A66" s="789" t="s">
        <v>1348</v>
      </c>
      <c r="B66" s="789" t="s">
        <v>1350</v>
      </c>
      <c r="C66" s="617" t="s">
        <v>1350</v>
      </c>
      <c r="D66" s="789" t="s">
        <v>1362</v>
      </c>
      <c r="E66" s="617" t="s">
        <v>1350</v>
      </c>
      <c r="F66" s="617" t="s">
        <v>1350</v>
      </c>
      <c r="G66" s="617" t="s">
        <v>1350</v>
      </c>
      <c r="H66" s="781" t="s">
        <v>1362</v>
      </c>
      <c r="I66" s="781"/>
      <c r="J66" s="781"/>
      <c r="K66" s="779" t="s">
        <v>2046</v>
      </c>
      <c r="L66" s="623">
        <f>SUM(L67:L77)</f>
        <v>0</v>
      </c>
      <c r="M66" s="623">
        <f t="shared" ref="M66:U66" si="16">SUM(M67:M77)</f>
        <v>0</v>
      </c>
      <c r="N66" s="623">
        <f t="shared" si="16"/>
        <v>0</v>
      </c>
      <c r="O66" s="623">
        <f t="shared" si="1"/>
        <v>0</v>
      </c>
      <c r="P66" s="623">
        <f t="shared" si="16"/>
        <v>0</v>
      </c>
      <c r="Q66" s="623">
        <f t="shared" si="16"/>
        <v>0</v>
      </c>
      <c r="R66" s="623">
        <f t="shared" si="16"/>
        <v>0</v>
      </c>
      <c r="S66" s="623">
        <f t="shared" si="16"/>
        <v>0</v>
      </c>
      <c r="T66" s="623">
        <f t="shared" si="16"/>
        <v>0</v>
      </c>
      <c r="U66" s="623">
        <f t="shared" si="16"/>
        <v>0</v>
      </c>
      <c r="V66" s="624" t="e">
        <f t="shared" si="3"/>
        <v>#DIV/0!</v>
      </c>
      <c r="W66" s="780"/>
      <c r="X66" s="770" t="s">
        <v>2047</v>
      </c>
      <c r="Y66" s="770" t="s">
        <v>2048</v>
      </c>
    </row>
    <row r="67" spans="1:26" s="179" customFormat="1" ht="22.6" customHeight="1" thickTop="1" thickBot="1" x14ac:dyDescent="0.3">
      <c r="A67" s="789" t="s">
        <v>1348</v>
      </c>
      <c r="B67" s="789" t="s">
        <v>1350</v>
      </c>
      <c r="C67" s="617" t="s">
        <v>1350</v>
      </c>
      <c r="D67" s="789" t="s">
        <v>1362</v>
      </c>
      <c r="E67" s="617" t="s">
        <v>1350</v>
      </c>
      <c r="F67" s="617" t="s">
        <v>1350</v>
      </c>
      <c r="G67" s="617" t="s">
        <v>1350</v>
      </c>
      <c r="H67" s="781" t="s">
        <v>1362</v>
      </c>
      <c r="I67" s="781" t="s">
        <v>1350</v>
      </c>
      <c r="J67" s="781"/>
      <c r="K67" s="783" t="s">
        <v>2049</v>
      </c>
      <c r="L67" s="625"/>
      <c r="M67" s="625"/>
      <c r="N67" s="625"/>
      <c r="O67" s="625">
        <f t="shared" si="1"/>
        <v>0</v>
      </c>
      <c r="P67" s="625"/>
      <c r="Q67" s="625"/>
      <c r="R67" s="625"/>
      <c r="S67" s="625"/>
      <c r="T67" s="625"/>
      <c r="U67" s="625"/>
      <c r="V67" s="624" t="e">
        <f t="shared" si="3"/>
        <v>#DIV/0!</v>
      </c>
      <c r="W67" s="780"/>
      <c r="X67" s="770"/>
      <c r="Y67" s="770"/>
    </row>
    <row r="68" spans="1:26" s="179" customFormat="1" ht="22.6" customHeight="1" thickTop="1" thickBot="1" x14ac:dyDescent="0.3">
      <c r="A68" s="789" t="s">
        <v>1348</v>
      </c>
      <c r="B68" s="789" t="s">
        <v>1350</v>
      </c>
      <c r="C68" s="617" t="s">
        <v>1350</v>
      </c>
      <c r="D68" s="789" t="s">
        <v>1362</v>
      </c>
      <c r="E68" s="617" t="s">
        <v>1350</v>
      </c>
      <c r="F68" s="617" t="s">
        <v>1350</v>
      </c>
      <c r="G68" s="617" t="s">
        <v>1350</v>
      </c>
      <c r="H68" s="781" t="s">
        <v>1362</v>
      </c>
      <c r="I68" s="781" t="s">
        <v>1362</v>
      </c>
      <c r="J68" s="781"/>
      <c r="K68" s="783" t="s">
        <v>2050</v>
      </c>
      <c r="L68" s="625"/>
      <c r="M68" s="625"/>
      <c r="N68" s="625"/>
      <c r="O68" s="625">
        <f t="shared" si="1"/>
        <v>0</v>
      </c>
      <c r="P68" s="625"/>
      <c r="Q68" s="625"/>
      <c r="R68" s="625"/>
      <c r="S68" s="625"/>
      <c r="T68" s="625"/>
      <c r="U68" s="625"/>
      <c r="V68" s="624" t="e">
        <f t="shared" si="3"/>
        <v>#DIV/0!</v>
      </c>
      <c r="W68" s="780"/>
      <c r="X68" s="770"/>
      <c r="Y68" s="770"/>
    </row>
    <row r="69" spans="1:26" s="179" customFormat="1" ht="22.6" customHeight="1" thickTop="1" thickBot="1" x14ac:dyDescent="0.3">
      <c r="A69" s="789" t="s">
        <v>1348</v>
      </c>
      <c r="B69" s="789" t="s">
        <v>1350</v>
      </c>
      <c r="C69" s="617" t="s">
        <v>1350</v>
      </c>
      <c r="D69" s="789" t="s">
        <v>1362</v>
      </c>
      <c r="E69" s="617" t="s">
        <v>1350</v>
      </c>
      <c r="F69" s="617" t="s">
        <v>1350</v>
      </c>
      <c r="G69" s="617" t="s">
        <v>1350</v>
      </c>
      <c r="H69" s="781" t="s">
        <v>1362</v>
      </c>
      <c r="I69" s="781" t="s">
        <v>1374</v>
      </c>
      <c r="J69" s="781"/>
      <c r="K69" s="786" t="s">
        <v>2051</v>
      </c>
      <c r="L69" s="625"/>
      <c r="M69" s="625"/>
      <c r="N69" s="625"/>
      <c r="O69" s="625">
        <f t="shared" si="1"/>
        <v>0</v>
      </c>
      <c r="P69" s="625"/>
      <c r="Q69" s="625"/>
      <c r="R69" s="625"/>
      <c r="S69" s="625"/>
      <c r="T69" s="625"/>
      <c r="U69" s="625"/>
      <c r="V69" s="624" t="e">
        <f t="shared" si="3"/>
        <v>#DIV/0!</v>
      </c>
      <c r="W69" s="780"/>
      <c r="X69" s="770"/>
      <c r="Y69" s="770"/>
    </row>
    <row r="70" spans="1:26" s="179" customFormat="1" ht="22.6" customHeight="1" thickTop="1" thickBot="1" x14ac:dyDescent="0.3">
      <c r="A70" s="789" t="s">
        <v>1348</v>
      </c>
      <c r="B70" s="789" t="s">
        <v>1350</v>
      </c>
      <c r="C70" s="617" t="s">
        <v>1350</v>
      </c>
      <c r="D70" s="789" t="s">
        <v>1362</v>
      </c>
      <c r="E70" s="617" t="s">
        <v>1350</v>
      </c>
      <c r="F70" s="617" t="s">
        <v>1350</v>
      </c>
      <c r="G70" s="617" t="s">
        <v>1350</v>
      </c>
      <c r="H70" s="781" t="s">
        <v>1362</v>
      </c>
      <c r="I70" s="781" t="s">
        <v>1375</v>
      </c>
      <c r="J70" s="781"/>
      <c r="K70" s="786" t="s">
        <v>2052</v>
      </c>
      <c r="L70" s="625"/>
      <c r="M70" s="625"/>
      <c r="N70" s="625"/>
      <c r="O70" s="625">
        <f t="shared" si="1"/>
        <v>0</v>
      </c>
      <c r="P70" s="625"/>
      <c r="Q70" s="625"/>
      <c r="R70" s="625"/>
      <c r="S70" s="625"/>
      <c r="T70" s="625"/>
      <c r="U70" s="625"/>
      <c r="V70" s="624" t="e">
        <f t="shared" si="3"/>
        <v>#DIV/0!</v>
      </c>
      <c r="W70" s="780"/>
      <c r="X70" s="770"/>
      <c r="Y70" s="770"/>
    </row>
    <row r="71" spans="1:26" s="179" customFormat="1" ht="22.6" customHeight="1" thickTop="1" thickBot="1" x14ac:dyDescent="0.3">
      <c r="A71" s="789" t="s">
        <v>1348</v>
      </c>
      <c r="B71" s="789" t="s">
        <v>1350</v>
      </c>
      <c r="C71" s="617" t="s">
        <v>1350</v>
      </c>
      <c r="D71" s="789" t="s">
        <v>1362</v>
      </c>
      <c r="E71" s="617" t="s">
        <v>1350</v>
      </c>
      <c r="F71" s="617" t="s">
        <v>1350</v>
      </c>
      <c r="G71" s="617" t="s">
        <v>1350</v>
      </c>
      <c r="H71" s="781" t="s">
        <v>1362</v>
      </c>
      <c r="I71" s="781" t="s">
        <v>1384</v>
      </c>
      <c r="J71" s="781"/>
      <c r="K71" s="786" t="s">
        <v>2053</v>
      </c>
      <c r="L71" s="625"/>
      <c r="M71" s="625"/>
      <c r="N71" s="625"/>
      <c r="O71" s="625">
        <f t="shared" si="1"/>
        <v>0</v>
      </c>
      <c r="P71" s="625"/>
      <c r="Q71" s="625"/>
      <c r="R71" s="625"/>
      <c r="S71" s="625"/>
      <c r="T71" s="625"/>
      <c r="U71" s="625"/>
      <c r="V71" s="624" t="e">
        <f t="shared" si="3"/>
        <v>#DIV/0!</v>
      </c>
      <c r="W71" s="780"/>
      <c r="X71" s="770"/>
      <c r="Y71" s="770"/>
    </row>
    <row r="72" spans="1:26" s="179" customFormat="1" ht="22.6" customHeight="1" thickTop="1" thickBot="1" x14ac:dyDescent="0.3">
      <c r="A72" s="789" t="s">
        <v>1348</v>
      </c>
      <c r="B72" s="789" t="s">
        <v>1350</v>
      </c>
      <c r="C72" s="617" t="s">
        <v>1350</v>
      </c>
      <c r="D72" s="789" t="s">
        <v>1362</v>
      </c>
      <c r="E72" s="617" t="s">
        <v>1350</v>
      </c>
      <c r="F72" s="617" t="s">
        <v>1350</v>
      </c>
      <c r="G72" s="617" t="s">
        <v>1350</v>
      </c>
      <c r="H72" s="781" t="s">
        <v>1362</v>
      </c>
      <c r="I72" s="781" t="s">
        <v>1390</v>
      </c>
      <c r="J72" s="781"/>
      <c r="K72" s="786" t="s">
        <v>2054</v>
      </c>
      <c r="L72" s="625"/>
      <c r="M72" s="625"/>
      <c r="N72" s="625"/>
      <c r="O72" s="625">
        <f t="shared" ref="O72:Q135" si="17">L72+M72-N72</f>
        <v>0</v>
      </c>
      <c r="P72" s="625"/>
      <c r="Q72" s="625"/>
      <c r="R72" s="625"/>
      <c r="S72" s="625"/>
      <c r="T72" s="625"/>
      <c r="U72" s="625"/>
      <c r="V72" s="624" t="e">
        <f t="shared" ref="V72:V135" si="18">U72/O72</f>
        <v>#DIV/0!</v>
      </c>
      <c r="W72" s="780"/>
      <c r="X72" s="770"/>
      <c r="Y72" s="770"/>
    </row>
    <row r="73" spans="1:26" s="179" customFormat="1" ht="22.6" customHeight="1" thickTop="1" thickBot="1" x14ac:dyDescent="0.3">
      <c r="A73" s="789" t="s">
        <v>1348</v>
      </c>
      <c r="B73" s="789" t="s">
        <v>1350</v>
      </c>
      <c r="C73" s="617" t="s">
        <v>1350</v>
      </c>
      <c r="D73" s="789" t="s">
        <v>1362</v>
      </c>
      <c r="E73" s="617" t="s">
        <v>1350</v>
      </c>
      <c r="F73" s="617" t="s">
        <v>1350</v>
      </c>
      <c r="G73" s="617" t="s">
        <v>1350</v>
      </c>
      <c r="H73" s="781" t="s">
        <v>1362</v>
      </c>
      <c r="I73" s="781" t="s">
        <v>1391</v>
      </c>
      <c r="J73" s="781"/>
      <c r="K73" s="786" t="s">
        <v>2055</v>
      </c>
      <c r="L73" s="625"/>
      <c r="M73" s="625"/>
      <c r="N73" s="625"/>
      <c r="O73" s="625">
        <f t="shared" si="17"/>
        <v>0</v>
      </c>
      <c r="P73" s="625"/>
      <c r="Q73" s="625"/>
      <c r="R73" s="625"/>
      <c r="S73" s="625"/>
      <c r="T73" s="625"/>
      <c r="U73" s="625"/>
      <c r="V73" s="624" t="e">
        <f t="shared" si="18"/>
        <v>#DIV/0!</v>
      </c>
      <c r="W73" s="780"/>
      <c r="X73" s="770"/>
      <c r="Y73" s="770"/>
    </row>
    <row r="74" spans="1:26" s="179" customFormat="1" ht="22.6" customHeight="1" thickTop="1" thickBot="1" x14ac:dyDescent="0.3">
      <c r="A74" s="789" t="s">
        <v>1348</v>
      </c>
      <c r="B74" s="789" t="s">
        <v>1350</v>
      </c>
      <c r="C74" s="617" t="s">
        <v>1350</v>
      </c>
      <c r="D74" s="789" t="s">
        <v>1362</v>
      </c>
      <c r="E74" s="617" t="s">
        <v>1350</v>
      </c>
      <c r="F74" s="617" t="s">
        <v>1350</v>
      </c>
      <c r="G74" s="617" t="s">
        <v>1350</v>
      </c>
      <c r="H74" s="781" t="s">
        <v>1362</v>
      </c>
      <c r="I74" s="781" t="s">
        <v>1392</v>
      </c>
      <c r="J74" s="781"/>
      <c r="K74" s="786" t="s">
        <v>2056</v>
      </c>
      <c r="L74" s="625"/>
      <c r="M74" s="625"/>
      <c r="N74" s="625"/>
      <c r="O74" s="625">
        <f t="shared" si="17"/>
        <v>0</v>
      </c>
      <c r="P74" s="625"/>
      <c r="Q74" s="625"/>
      <c r="R74" s="625"/>
      <c r="S74" s="625"/>
      <c r="T74" s="625"/>
      <c r="U74" s="625"/>
      <c r="V74" s="624" t="e">
        <f t="shared" si="18"/>
        <v>#DIV/0!</v>
      </c>
      <c r="W74" s="780"/>
      <c r="X74" s="770"/>
      <c r="Y74" s="770"/>
    </row>
    <row r="75" spans="1:26" s="179" customFormat="1" ht="22.6" customHeight="1" thickTop="1" thickBot="1" x14ac:dyDescent="0.3">
      <c r="A75" s="789" t="s">
        <v>1348</v>
      </c>
      <c r="B75" s="789" t="s">
        <v>1350</v>
      </c>
      <c r="C75" s="617" t="s">
        <v>1350</v>
      </c>
      <c r="D75" s="789" t="s">
        <v>1362</v>
      </c>
      <c r="E75" s="617" t="s">
        <v>1350</v>
      </c>
      <c r="F75" s="617" t="s">
        <v>1350</v>
      </c>
      <c r="G75" s="617" t="s">
        <v>1350</v>
      </c>
      <c r="H75" s="781" t="s">
        <v>1362</v>
      </c>
      <c r="I75" s="781" t="s">
        <v>1444</v>
      </c>
      <c r="J75" s="781"/>
      <c r="K75" s="786" t="s">
        <v>2057</v>
      </c>
      <c r="L75" s="625"/>
      <c r="M75" s="625"/>
      <c r="N75" s="625"/>
      <c r="O75" s="625">
        <f t="shared" si="17"/>
        <v>0</v>
      </c>
      <c r="P75" s="625"/>
      <c r="Q75" s="625"/>
      <c r="R75" s="625"/>
      <c r="S75" s="625"/>
      <c r="T75" s="625"/>
      <c r="U75" s="625"/>
      <c r="V75" s="624" t="e">
        <f t="shared" si="18"/>
        <v>#DIV/0!</v>
      </c>
      <c r="W75" s="780"/>
      <c r="X75" s="770"/>
      <c r="Y75" s="770"/>
    </row>
    <row r="76" spans="1:26" s="179" customFormat="1" ht="22.6" customHeight="1" thickTop="1" thickBot="1" x14ac:dyDescent="0.3">
      <c r="A76" s="789" t="s">
        <v>1348</v>
      </c>
      <c r="B76" s="789" t="s">
        <v>1350</v>
      </c>
      <c r="C76" s="617" t="s">
        <v>1350</v>
      </c>
      <c r="D76" s="789" t="s">
        <v>1362</v>
      </c>
      <c r="E76" s="617" t="s">
        <v>1350</v>
      </c>
      <c r="F76" s="617" t="s">
        <v>1350</v>
      </c>
      <c r="G76" s="617" t="s">
        <v>1350</v>
      </c>
      <c r="H76" s="781" t="s">
        <v>1362</v>
      </c>
      <c r="I76" s="781" t="s">
        <v>1445</v>
      </c>
      <c r="J76" s="781"/>
      <c r="K76" s="786" t="s">
        <v>2058</v>
      </c>
      <c r="L76" s="625"/>
      <c r="M76" s="625"/>
      <c r="N76" s="625"/>
      <c r="O76" s="625">
        <f t="shared" si="17"/>
        <v>0</v>
      </c>
      <c r="P76" s="625"/>
      <c r="Q76" s="625"/>
      <c r="R76" s="625"/>
      <c r="S76" s="625"/>
      <c r="T76" s="625"/>
      <c r="U76" s="625"/>
      <c r="V76" s="624" t="e">
        <f t="shared" si="18"/>
        <v>#DIV/0!</v>
      </c>
      <c r="W76" s="780"/>
      <c r="X76" s="770"/>
      <c r="Y76" s="770"/>
    </row>
    <row r="77" spans="1:26" s="179" customFormat="1" ht="22.6" customHeight="1" thickTop="1" thickBot="1" x14ac:dyDescent="0.3">
      <c r="A77" s="789" t="s">
        <v>1348</v>
      </c>
      <c r="B77" s="789" t="s">
        <v>1350</v>
      </c>
      <c r="C77" s="617" t="s">
        <v>1350</v>
      </c>
      <c r="D77" s="789" t="s">
        <v>1362</v>
      </c>
      <c r="E77" s="617" t="s">
        <v>1350</v>
      </c>
      <c r="F77" s="617" t="s">
        <v>1350</v>
      </c>
      <c r="G77" s="617" t="s">
        <v>1350</v>
      </c>
      <c r="H77" s="781" t="s">
        <v>1362</v>
      </c>
      <c r="I77" s="781" t="s">
        <v>1446</v>
      </c>
      <c r="J77" s="781"/>
      <c r="K77" s="786" t="s">
        <v>2059</v>
      </c>
      <c r="L77" s="625"/>
      <c r="M77" s="625"/>
      <c r="N77" s="625"/>
      <c r="O77" s="625">
        <f t="shared" si="17"/>
        <v>0</v>
      </c>
      <c r="P77" s="625"/>
      <c r="Q77" s="625"/>
      <c r="R77" s="625"/>
      <c r="S77" s="625"/>
      <c r="T77" s="625"/>
      <c r="U77" s="625"/>
      <c r="V77" s="624" t="e">
        <f t="shared" si="18"/>
        <v>#DIV/0!</v>
      </c>
      <c r="W77" s="780"/>
      <c r="X77" s="770"/>
      <c r="Y77" s="770"/>
    </row>
    <row r="78" spans="1:26" s="182" customFormat="1" ht="22.6" customHeight="1" thickTop="1" thickBot="1" x14ac:dyDescent="0.3">
      <c r="A78" s="775" t="s">
        <v>1348</v>
      </c>
      <c r="B78" s="613" t="s">
        <v>1350</v>
      </c>
      <c r="C78" s="613" t="s">
        <v>1350</v>
      </c>
      <c r="D78" s="613" t="s">
        <v>1362</v>
      </c>
      <c r="E78" s="613" t="s">
        <v>1362</v>
      </c>
      <c r="F78" s="613"/>
      <c r="G78" s="613"/>
      <c r="H78" s="613"/>
      <c r="I78" s="613"/>
      <c r="J78" s="613"/>
      <c r="K78" s="776" t="s">
        <v>1505</v>
      </c>
      <c r="L78" s="615">
        <f>+L79+L164</f>
        <v>23034833612</v>
      </c>
      <c r="M78" s="615">
        <f t="shared" ref="M78:U78" si="19">+M79+M164</f>
        <v>0</v>
      </c>
      <c r="N78" s="615">
        <f t="shared" si="19"/>
        <v>0</v>
      </c>
      <c r="O78" s="615">
        <f t="shared" si="17"/>
        <v>23034833612</v>
      </c>
      <c r="P78" s="615">
        <f t="shared" si="19"/>
        <v>0</v>
      </c>
      <c r="Q78" s="615">
        <f t="shared" si="19"/>
        <v>22070603567.086716</v>
      </c>
      <c r="R78" s="615">
        <f t="shared" si="19"/>
        <v>964230045</v>
      </c>
      <c r="S78" s="615">
        <f t="shared" si="19"/>
        <v>0</v>
      </c>
      <c r="T78" s="615">
        <f t="shared" si="19"/>
        <v>23034833611.564983</v>
      </c>
      <c r="U78" s="615">
        <f t="shared" si="19"/>
        <v>7517641836</v>
      </c>
      <c r="V78" s="616">
        <f t="shared" si="18"/>
        <v>0.326359719485175</v>
      </c>
      <c r="W78" s="613"/>
      <c r="X78" s="770" t="s">
        <v>2060</v>
      </c>
      <c r="Y78" s="770" t="s">
        <v>2061</v>
      </c>
      <c r="Z78" s="840"/>
    </row>
    <row r="79" spans="1:26" s="182" customFormat="1" ht="22.6" customHeight="1" thickTop="1" thickBot="1" x14ac:dyDescent="0.3">
      <c r="A79" s="775">
        <v>1</v>
      </c>
      <c r="B79" s="613" t="s">
        <v>1350</v>
      </c>
      <c r="C79" s="613" t="s">
        <v>1350</v>
      </c>
      <c r="D79" s="613" t="s">
        <v>1362</v>
      </c>
      <c r="E79" s="613" t="s">
        <v>1362</v>
      </c>
      <c r="F79" s="613" t="s">
        <v>1350</v>
      </c>
      <c r="G79" s="613"/>
      <c r="H79" s="613"/>
      <c r="I79" s="613"/>
      <c r="J79" s="613"/>
      <c r="K79" s="776" t="s">
        <v>2062</v>
      </c>
      <c r="L79" s="615">
        <f>+L80+L92+L104+L116+L128+L140+L152</f>
        <v>22433149968</v>
      </c>
      <c r="M79" s="615">
        <f t="shared" ref="M79:U79" si="20">+M80+M92+M104+M116+M128+M140+M152</f>
        <v>0</v>
      </c>
      <c r="N79" s="615">
        <f t="shared" si="20"/>
        <v>0</v>
      </c>
      <c r="O79" s="615">
        <f t="shared" si="17"/>
        <v>22433149968</v>
      </c>
      <c r="P79" s="615">
        <f t="shared" si="20"/>
        <v>0</v>
      </c>
      <c r="Q79" s="615">
        <f t="shared" si="20"/>
        <v>21529088288.655514</v>
      </c>
      <c r="R79" s="615">
        <f t="shared" si="20"/>
        <v>904061680</v>
      </c>
      <c r="S79" s="615">
        <f t="shared" si="20"/>
        <v>0</v>
      </c>
      <c r="T79" s="615">
        <f t="shared" si="20"/>
        <v>22433149968.133781</v>
      </c>
      <c r="U79" s="615">
        <f t="shared" si="20"/>
        <v>7067996703</v>
      </c>
      <c r="V79" s="616">
        <f t="shared" si="18"/>
        <v>0.31506929312567417</v>
      </c>
      <c r="W79" s="613"/>
      <c r="X79" s="770"/>
      <c r="Y79" s="770"/>
      <c r="Z79" s="840"/>
    </row>
    <row r="80" spans="1:26" s="182" customFormat="1" ht="22.6" customHeight="1" thickTop="1" thickBot="1" x14ac:dyDescent="0.3">
      <c r="A80" s="789">
        <v>1</v>
      </c>
      <c r="B80" s="781" t="s">
        <v>1350</v>
      </c>
      <c r="C80" s="617" t="s">
        <v>1350</v>
      </c>
      <c r="D80" s="617" t="s">
        <v>1362</v>
      </c>
      <c r="E80" s="781" t="s">
        <v>1362</v>
      </c>
      <c r="F80" s="617" t="s">
        <v>1350</v>
      </c>
      <c r="G80" s="617" t="s">
        <v>1350</v>
      </c>
      <c r="H80" s="617"/>
      <c r="I80" s="617"/>
      <c r="J80" s="617"/>
      <c r="K80" s="786" t="s">
        <v>1379</v>
      </c>
      <c r="L80" s="618">
        <f>SUM(L81:L91)</f>
        <v>2509588858</v>
      </c>
      <c r="M80" s="618">
        <f t="shared" ref="M80:U80" si="21">SUM(M81:M91)</f>
        <v>0</v>
      </c>
      <c r="N80" s="618">
        <f t="shared" si="21"/>
        <v>0</v>
      </c>
      <c r="O80" s="618">
        <f t="shared" si="17"/>
        <v>2509588858</v>
      </c>
      <c r="P80" s="618">
        <f t="shared" si="21"/>
        <v>0</v>
      </c>
      <c r="Q80" s="618">
        <f t="shared" si="21"/>
        <v>2258929972</v>
      </c>
      <c r="R80" s="618">
        <f t="shared" si="21"/>
        <v>250658886</v>
      </c>
      <c r="S80" s="618">
        <f t="shared" si="21"/>
        <v>0</v>
      </c>
      <c r="T80" s="618">
        <f t="shared" si="21"/>
        <v>2509588858</v>
      </c>
      <c r="U80" s="618">
        <f t="shared" si="21"/>
        <v>663160899</v>
      </c>
      <c r="V80" s="619">
        <f t="shared" si="18"/>
        <v>0.26425081418655233</v>
      </c>
      <c r="W80" s="787"/>
      <c r="X80" s="770" t="s">
        <v>1380</v>
      </c>
      <c r="Y80" s="770" t="s">
        <v>1381</v>
      </c>
      <c r="Z80" s="840"/>
    </row>
    <row r="81" spans="1:26" s="182" customFormat="1" ht="22.6" customHeight="1" thickTop="1" thickBot="1" x14ac:dyDescent="0.3">
      <c r="A81" s="789">
        <v>1</v>
      </c>
      <c r="B81" s="781" t="s">
        <v>1350</v>
      </c>
      <c r="C81" s="617" t="s">
        <v>1350</v>
      </c>
      <c r="D81" s="617" t="s">
        <v>1362</v>
      </c>
      <c r="E81" s="781" t="s">
        <v>1362</v>
      </c>
      <c r="F81" s="617" t="s">
        <v>1350</v>
      </c>
      <c r="G81" s="617" t="s">
        <v>1350</v>
      </c>
      <c r="H81" s="781" t="s">
        <v>1350</v>
      </c>
      <c r="I81" s="617"/>
      <c r="J81" s="617"/>
      <c r="K81" s="783" t="s">
        <v>1382</v>
      </c>
      <c r="L81" s="618">
        <v>1546924400</v>
      </c>
      <c r="M81" s="618"/>
      <c r="N81" s="618"/>
      <c r="O81" s="618">
        <f>L81+M81-N81</f>
        <v>1546924400</v>
      </c>
      <c r="P81" s="618"/>
      <c r="Q81" s="618">
        <v>1392031960</v>
      </c>
      <c r="R81" s="618">
        <v>154892440</v>
      </c>
      <c r="S81" s="618"/>
      <c r="T81" s="618">
        <f>SUBTOTAL(9,P81:R81)</f>
        <v>1546924400</v>
      </c>
      <c r="U81" s="618">
        <v>339987147</v>
      </c>
      <c r="V81" s="619">
        <f t="shared" si="18"/>
        <v>0.21978265195118779</v>
      </c>
      <c r="W81" s="787"/>
      <c r="X81" s="770"/>
      <c r="Y81" s="770"/>
      <c r="Z81" s="840"/>
    </row>
    <row r="82" spans="1:26" s="182" customFormat="1" ht="22.6" customHeight="1" thickTop="1" thickBot="1" x14ac:dyDescent="0.3">
      <c r="A82" s="789">
        <v>1</v>
      </c>
      <c r="B82" s="781" t="s">
        <v>1350</v>
      </c>
      <c r="C82" s="617" t="s">
        <v>1350</v>
      </c>
      <c r="D82" s="617" t="s">
        <v>1362</v>
      </c>
      <c r="E82" s="781" t="s">
        <v>1362</v>
      </c>
      <c r="F82" s="617" t="s">
        <v>1350</v>
      </c>
      <c r="G82" s="617" t="s">
        <v>1350</v>
      </c>
      <c r="H82" s="781" t="s">
        <v>1362</v>
      </c>
      <c r="I82" s="617"/>
      <c r="J82" s="617"/>
      <c r="K82" s="783" t="s">
        <v>1383</v>
      </c>
      <c r="L82" s="618">
        <v>937664458</v>
      </c>
      <c r="M82" s="618"/>
      <c r="N82" s="618"/>
      <c r="O82" s="618">
        <f t="shared" ref="O82" si="22">L82+M82-N82</f>
        <v>937664458</v>
      </c>
      <c r="P82" s="618"/>
      <c r="Q82" s="618">
        <v>843898012</v>
      </c>
      <c r="R82" s="618">
        <v>93766446</v>
      </c>
      <c r="S82" s="618"/>
      <c r="T82" s="618">
        <f>SUBTOTAL(9,P82:R82)</f>
        <v>937664458</v>
      </c>
      <c r="U82" s="618">
        <v>314871421</v>
      </c>
      <c r="V82" s="619">
        <f t="shared" si="18"/>
        <v>0.33580394171237743</v>
      </c>
      <c r="W82" s="787"/>
      <c r="X82" s="770"/>
      <c r="Y82" s="770"/>
      <c r="Z82" s="840"/>
    </row>
    <row r="83" spans="1:26" s="182" customFormat="1" ht="22.6" customHeight="1" thickTop="1" thickBot="1" x14ac:dyDescent="0.3">
      <c r="A83" s="789">
        <v>1</v>
      </c>
      <c r="B83" s="781" t="s">
        <v>1350</v>
      </c>
      <c r="C83" s="617" t="s">
        <v>1350</v>
      </c>
      <c r="D83" s="617" t="s">
        <v>1362</v>
      </c>
      <c r="E83" s="781" t="s">
        <v>1362</v>
      </c>
      <c r="F83" s="617" t="s">
        <v>1350</v>
      </c>
      <c r="G83" s="617" t="s">
        <v>1350</v>
      </c>
      <c r="H83" s="781" t="s">
        <v>1374</v>
      </c>
      <c r="I83" s="617"/>
      <c r="J83" s="617"/>
      <c r="K83" s="786" t="s">
        <v>2063</v>
      </c>
      <c r="L83" s="618">
        <v>5000000</v>
      </c>
      <c r="M83" s="618"/>
      <c r="N83" s="618"/>
      <c r="O83" s="618">
        <f>L83+M83-N83</f>
        <v>5000000</v>
      </c>
      <c r="P83" s="618"/>
      <c r="Q83" s="618">
        <v>5000000</v>
      </c>
      <c r="R83" s="618"/>
      <c r="S83" s="618"/>
      <c r="T83" s="618">
        <f>SUBTOTAL(9,P83:R83)</f>
        <v>5000000</v>
      </c>
      <c r="U83" s="618">
        <v>197760</v>
      </c>
      <c r="V83" s="619">
        <f t="shared" si="18"/>
        <v>3.9551999999999997E-2</v>
      </c>
      <c r="W83" s="787"/>
      <c r="X83" s="770"/>
      <c r="Y83" s="770"/>
      <c r="Z83" s="840"/>
    </row>
    <row r="84" spans="1:26" s="182" customFormat="1" ht="22.6" customHeight="1" thickTop="1" thickBot="1" x14ac:dyDescent="0.3">
      <c r="A84" s="789">
        <v>1</v>
      </c>
      <c r="B84" s="781" t="s">
        <v>1350</v>
      </c>
      <c r="C84" s="617" t="s">
        <v>1350</v>
      </c>
      <c r="D84" s="617" t="s">
        <v>1362</v>
      </c>
      <c r="E84" s="781" t="s">
        <v>1362</v>
      </c>
      <c r="F84" s="617" t="s">
        <v>1350</v>
      </c>
      <c r="G84" s="617" t="s">
        <v>1350</v>
      </c>
      <c r="H84" s="781" t="s">
        <v>1375</v>
      </c>
      <c r="I84" s="617"/>
      <c r="J84" s="617"/>
      <c r="K84" s="786" t="s">
        <v>2064</v>
      </c>
      <c r="L84" s="618">
        <v>20000000</v>
      </c>
      <c r="M84" s="618"/>
      <c r="N84" s="618"/>
      <c r="O84" s="618">
        <f t="shared" si="17"/>
        <v>20000000</v>
      </c>
      <c r="P84" s="618"/>
      <c r="Q84" s="618">
        <v>18000000</v>
      </c>
      <c r="R84" s="618">
        <v>2000000</v>
      </c>
      <c r="S84" s="618"/>
      <c r="T84" s="618">
        <f>SUBTOTAL(9,P84:R84)</f>
        <v>20000000</v>
      </c>
      <c r="U84" s="618">
        <v>8104571</v>
      </c>
      <c r="V84" s="619">
        <f>U84/O84</f>
        <v>0.40522855000000002</v>
      </c>
      <c r="W84" s="787"/>
      <c r="X84" s="770"/>
      <c r="Y84" s="770"/>
      <c r="Z84" s="840"/>
    </row>
    <row r="85" spans="1:26" s="182" customFormat="1" ht="22.6" customHeight="1" thickTop="1" thickBot="1" x14ac:dyDescent="0.3">
      <c r="A85" s="789">
        <v>1</v>
      </c>
      <c r="B85" s="781" t="s">
        <v>1350</v>
      </c>
      <c r="C85" s="617" t="s">
        <v>1350</v>
      </c>
      <c r="D85" s="617" t="s">
        <v>1362</v>
      </c>
      <c r="E85" s="781" t="s">
        <v>1362</v>
      </c>
      <c r="F85" s="617" t="s">
        <v>1350</v>
      </c>
      <c r="G85" s="617" t="s">
        <v>1350</v>
      </c>
      <c r="H85" s="781" t="s">
        <v>1384</v>
      </c>
      <c r="I85" s="617"/>
      <c r="J85" s="617"/>
      <c r="K85" s="786" t="s">
        <v>2065</v>
      </c>
      <c r="L85" s="618"/>
      <c r="M85" s="618"/>
      <c r="N85" s="618"/>
      <c r="O85" s="618">
        <f t="shared" si="17"/>
        <v>0</v>
      </c>
      <c r="P85" s="618"/>
      <c r="Q85" s="618"/>
      <c r="R85" s="618"/>
      <c r="S85" s="618"/>
      <c r="T85" s="618">
        <f>SUBTOTAL(9,P85:R85)</f>
        <v>0</v>
      </c>
      <c r="U85" s="618"/>
      <c r="V85" s="619" t="e">
        <f t="shared" si="18"/>
        <v>#DIV/0!</v>
      </c>
      <c r="W85" s="787"/>
      <c r="X85" s="770"/>
      <c r="Y85" s="770"/>
      <c r="Z85" s="840"/>
    </row>
    <row r="86" spans="1:26" s="182" customFormat="1" ht="22.6" customHeight="1" thickTop="1" thickBot="1" x14ac:dyDescent="0.3">
      <c r="A86" s="789">
        <v>1</v>
      </c>
      <c r="B86" s="781" t="s">
        <v>1350</v>
      </c>
      <c r="C86" s="617" t="s">
        <v>1350</v>
      </c>
      <c r="D86" s="617" t="s">
        <v>1362</v>
      </c>
      <c r="E86" s="781" t="s">
        <v>1362</v>
      </c>
      <c r="F86" s="617" t="s">
        <v>1350</v>
      </c>
      <c r="G86" s="617" t="s">
        <v>1350</v>
      </c>
      <c r="H86" s="781" t="s">
        <v>1390</v>
      </c>
      <c r="I86" s="617"/>
      <c r="J86" s="617"/>
      <c r="K86" s="786" t="s">
        <v>2066</v>
      </c>
      <c r="L86" s="618"/>
      <c r="M86" s="618"/>
      <c r="N86" s="618"/>
      <c r="O86" s="618">
        <f t="shared" si="17"/>
        <v>0</v>
      </c>
      <c r="P86" s="618"/>
      <c r="Q86" s="618"/>
      <c r="R86" s="618"/>
      <c r="S86" s="618"/>
      <c r="T86" s="618"/>
      <c r="U86" s="618"/>
      <c r="V86" s="619" t="e">
        <f t="shared" si="18"/>
        <v>#DIV/0!</v>
      </c>
      <c r="W86" s="787"/>
      <c r="X86" s="770"/>
      <c r="Y86" s="770"/>
      <c r="Z86" s="840"/>
    </row>
    <row r="87" spans="1:26" s="182" customFormat="1" ht="22.6" customHeight="1" thickTop="1" thickBot="1" x14ac:dyDescent="0.3">
      <c r="A87" s="789">
        <v>1</v>
      </c>
      <c r="B87" s="781" t="s">
        <v>1350</v>
      </c>
      <c r="C87" s="617" t="s">
        <v>1350</v>
      </c>
      <c r="D87" s="617" t="s">
        <v>1362</v>
      </c>
      <c r="E87" s="781" t="s">
        <v>1362</v>
      </c>
      <c r="F87" s="617" t="s">
        <v>1350</v>
      </c>
      <c r="G87" s="617" t="s">
        <v>1350</v>
      </c>
      <c r="H87" s="781" t="s">
        <v>1391</v>
      </c>
      <c r="I87" s="617"/>
      <c r="J87" s="617"/>
      <c r="K87" s="786" t="s">
        <v>2067</v>
      </c>
      <c r="L87" s="618"/>
      <c r="M87" s="618"/>
      <c r="N87" s="618"/>
      <c r="O87" s="618">
        <f t="shared" si="17"/>
        <v>0</v>
      </c>
      <c r="P87" s="618"/>
      <c r="Q87" s="618"/>
      <c r="R87" s="618"/>
      <c r="S87" s="618"/>
      <c r="T87" s="618"/>
      <c r="U87" s="618"/>
      <c r="V87" s="619" t="e">
        <f t="shared" si="18"/>
        <v>#DIV/0!</v>
      </c>
      <c r="W87" s="787"/>
      <c r="X87" s="770"/>
      <c r="Y87" s="770"/>
      <c r="Z87" s="840"/>
    </row>
    <row r="88" spans="1:26" s="182" customFormat="1" ht="22.6" customHeight="1" thickTop="1" thickBot="1" x14ac:dyDescent="0.3">
      <c r="A88" s="789">
        <v>1</v>
      </c>
      <c r="B88" s="781" t="s">
        <v>1350</v>
      </c>
      <c r="C88" s="617" t="s">
        <v>1350</v>
      </c>
      <c r="D88" s="617" t="s">
        <v>1362</v>
      </c>
      <c r="E88" s="781" t="s">
        <v>1362</v>
      </c>
      <c r="F88" s="617" t="s">
        <v>1350</v>
      </c>
      <c r="G88" s="617" t="s">
        <v>1350</v>
      </c>
      <c r="H88" s="781" t="s">
        <v>1392</v>
      </c>
      <c r="I88" s="617"/>
      <c r="J88" s="617"/>
      <c r="K88" s="786" t="s">
        <v>2068</v>
      </c>
      <c r="L88" s="618"/>
      <c r="M88" s="618"/>
      <c r="N88" s="618"/>
      <c r="O88" s="618">
        <f t="shared" si="17"/>
        <v>0</v>
      </c>
      <c r="P88" s="618"/>
      <c r="Q88" s="618"/>
      <c r="R88" s="618"/>
      <c r="S88" s="618"/>
      <c r="T88" s="618"/>
      <c r="U88" s="618"/>
      <c r="V88" s="619" t="e">
        <f t="shared" si="18"/>
        <v>#DIV/0!</v>
      </c>
      <c r="W88" s="787"/>
      <c r="X88" s="770"/>
      <c r="Y88" s="770"/>
      <c r="Z88" s="840"/>
    </row>
    <row r="89" spans="1:26" s="182" customFormat="1" ht="22.6" customHeight="1" thickTop="1" thickBot="1" x14ac:dyDescent="0.3">
      <c r="A89" s="789">
        <v>1</v>
      </c>
      <c r="B89" s="781" t="s">
        <v>1350</v>
      </c>
      <c r="C89" s="617" t="s">
        <v>1350</v>
      </c>
      <c r="D89" s="617" t="s">
        <v>1362</v>
      </c>
      <c r="E89" s="781" t="s">
        <v>1362</v>
      </c>
      <c r="F89" s="617" t="s">
        <v>1350</v>
      </c>
      <c r="G89" s="617" t="s">
        <v>1350</v>
      </c>
      <c r="H89" s="781" t="s">
        <v>1444</v>
      </c>
      <c r="I89" s="617"/>
      <c r="J89" s="617"/>
      <c r="K89" s="786" t="s">
        <v>2069</v>
      </c>
      <c r="L89" s="618"/>
      <c r="M89" s="618"/>
      <c r="N89" s="618"/>
      <c r="O89" s="618">
        <f t="shared" si="17"/>
        <v>0</v>
      </c>
      <c r="P89" s="618"/>
      <c r="Q89" s="618"/>
      <c r="R89" s="618"/>
      <c r="S89" s="618"/>
      <c r="T89" s="618"/>
      <c r="U89" s="618"/>
      <c r="V89" s="619" t="e">
        <f t="shared" si="18"/>
        <v>#DIV/0!</v>
      </c>
      <c r="W89" s="787"/>
      <c r="X89" s="770"/>
      <c r="Y89" s="770"/>
      <c r="Z89" s="840"/>
    </row>
    <row r="90" spans="1:26" s="182" customFormat="1" ht="22.6" customHeight="1" thickTop="1" thickBot="1" x14ac:dyDescent="0.3">
      <c r="A90" s="789">
        <v>1</v>
      </c>
      <c r="B90" s="781" t="s">
        <v>1350</v>
      </c>
      <c r="C90" s="617" t="s">
        <v>1350</v>
      </c>
      <c r="D90" s="617" t="s">
        <v>1362</v>
      </c>
      <c r="E90" s="781" t="s">
        <v>1362</v>
      </c>
      <c r="F90" s="617" t="s">
        <v>1350</v>
      </c>
      <c r="G90" s="617" t="s">
        <v>1350</v>
      </c>
      <c r="H90" s="781" t="s">
        <v>1445</v>
      </c>
      <c r="I90" s="617"/>
      <c r="J90" s="617"/>
      <c r="K90" s="786" t="s">
        <v>2070</v>
      </c>
      <c r="L90" s="618"/>
      <c r="M90" s="618"/>
      <c r="N90" s="618"/>
      <c r="O90" s="618">
        <f t="shared" si="17"/>
        <v>0</v>
      </c>
      <c r="P90" s="618"/>
      <c r="Q90" s="618"/>
      <c r="R90" s="618"/>
      <c r="S90" s="618"/>
      <c r="T90" s="618"/>
      <c r="U90" s="618"/>
      <c r="V90" s="619" t="e">
        <f t="shared" si="18"/>
        <v>#DIV/0!</v>
      </c>
      <c r="W90" s="787"/>
      <c r="X90" s="770"/>
      <c r="Y90" s="770"/>
      <c r="Z90" s="840"/>
    </row>
    <row r="91" spans="1:26" s="182" customFormat="1" ht="22.6" customHeight="1" thickTop="1" thickBot="1" x14ac:dyDescent="0.3">
      <c r="A91" s="789">
        <v>1</v>
      </c>
      <c r="B91" s="781" t="s">
        <v>1350</v>
      </c>
      <c r="C91" s="617" t="s">
        <v>1350</v>
      </c>
      <c r="D91" s="617" t="s">
        <v>1362</v>
      </c>
      <c r="E91" s="781" t="s">
        <v>1362</v>
      </c>
      <c r="F91" s="617" t="s">
        <v>1350</v>
      </c>
      <c r="G91" s="617" t="s">
        <v>1350</v>
      </c>
      <c r="H91" s="781" t="s">
        <v>1446</v>
      </c>
      <c r="I91" s="617"/>
      <c r="J91" s="617"/>
      <c r="K91" s="786" t="s">
        <v>2071</v>
      </c>
      <c r="L91" s="618"/>
      <c r="M91" s="618"/>
      <c r="N91" s="618"/>
      <c r="O91" s="618">
        <f t="shared" si="17"/>
        <v>0</v>
      </c>
      <c r="P91" s="618"/>
      <c r="Q91" s="618"/>
      <c r="R91" s="618"/>
      <c r="S91" s="618"/>
      <c r="T91" s="618"/>
      <c r="U91" s="618"/>
      <c r="V91" s="619" t="e">
        <f t="shared" si="18"/>
        <v>#DIV/0!</v>
      </c>
      <c r="W91" s="787"/>
      <c r="X91" s="770"/>
      <c r="Y91" s="770"/>
      <c r="Z91" s="840"/>
    </row>
    <row r="92" spans="1:26" s="790" customFormat="1" ht="22.6" customHeight="1" thickTop="1" thickBot="1" x14ac:dyDescent="0.3">
      <c r="A92" s="789">
        <v>1</v>
      </c>
      <c r="B92" s="781" t="s">
        <v>1350</v>
      </c>
      <c r="C92" s="617" t="s">
        <v>1350</v>
      </c>
      <c r="D92" s="617" t="s">
        <v>1362</v>
      </c>
      <c r="E92" s="781" t="s">
        <v>1362</v>
      </c>
      <c r="F92" s="617" t="s">
        <v>1350</v>
      </c>
      <c r="G92" s="617" t="s">
        <v>1362</v>
      </c>
      <c r="H92" s="617"/>
      <c r="I92" s="617"/>
      <c r="J92" s="617"/>
      <c r="K92" s="786" t="s">
        <v>1376</v>
      </c>
      <c r="L92" s="620">
        <f>SUM(L93:L103)</f>
        <v>6520075537</v>
      </c>
      <c r="M92" s="620">
        <f t="shared" ref="M92:U92" si="23">SUM(M93:M103)</f>
        <v>0</v>
      </c>
      <c r="N92" s="620">
        <f t="shared" si="23"/>
        <v>0</v>
      </c>
      <c r="O92" s="620">
        <f t="shared" si="17"/>
        <v>6520075537</v>
      </c>
      <c r="P92" s="620">
        <f t="shared" si="23"/>
        <v>0</v>
      </c>
      <c r="Q92" s="620">
        <f t="shared" si="23"/>
        <v>5868667983</v>
      </c>
      <c r="R92" s="620">
        <f t="shared" si="23"/>
        <v>651407554</v>
      </c>
      <c r="S92" s="620">
        <f t="shared" si="23"/>
        <v>0</v>
      </c>
      <c r="T92" s="620">
        <f t="shared" si="23"/>
        <v>6520075537</v>
      </c>
      <c r="U92" s="620">
        <f t="shared" si="23"/>
        <v>447932550</v>
      </c>
      <c r="V92" s="621">
        <f t="shared" si="18"/>
        <v>6.8700515424718764E-2</v>
      </c>
      <c r="W92" s="789"/>
      <c r="X92" s="770" t="s">
        <v>2072</v>
      </c>
      <c r="Y92" s="770" t="s">
        <v>2073</v>
      </c>
      <c r="Z92" s="842"/>
    </row>
    <row r="93" spans="1:26" s="790" customFormat="1" ht="22.6" customHeight="1" thickTop="1" thickBot="1" x14ac:dyDescent="0.3">
      <c r="A93" s="789">
        <v>1</v>
      </c>
      <c r="B93" s="781" t="s">
        <v>1350</v>
      </c>
      <c r="C93" s="617" t="s">
        <v>1350</v>
      </c>
      <c r="D93" s="617" t="s">
        <v>1362</v>
      </c>
      <c r="E93" s="781" t="s">
        <v>1362</v>
      </c>
      <c r="F93" s="617" t="s">
        <v>1350</v>
      </c>
      <c r="G93" s="617" t="s">
        <v>1362</v>
      </c>
      <c r="H93" s="781" t="s">
        <v>1350</v>
      </c>
      <c r="I93" s="617"/>
      <c r="J93" s="617"/>
      <c r="K93" s="783" t="s">
        <v>1377</v>
      </c>
      <c r="L93" s="620">
        <v>3276984916</v>
      </c>
      <c r="M93" s="620"/>
      <c r="N93" s="620"/>
      <c r="O93" s="620">
        <f t="shared" si="17"/>
        <v>3276984916</v>
      </c>
      <c r="P93" s="620"/>
      <c r="Q93" s="620">
        <v>2948986424</v>
      </c>
      <c r="R93" s="620">
        <v>327998492</v>
      </c>
      <c r="S93" s="620"/>
      <c r="T93" s="620">
        <f>SUBTOTAL(9,P93:R93)</f>
        <v>3276984916</v>
      </c>
      <c r="U93" s="620">
        <v>11720420</v>
      </c>
      <c r="V93" s="621">
        <f t="shared" si="18"/>
        <v>3.5765864965610966E-3</v>
      </c>
      <c r="W93" s="789"/>
      <c r="X93" s="770"/>
      <c r="Y93" s="770"/>
      <c r="Z93" s="842"/>
    </row>
    <row r="94" spans="1:26" s="790" customFormat="1" ht="22.6" customHeight="1" thickTop="1" thickBot="1" x14ac:dyDescent="0.3">
      <c r="A94" s="789">
        <v>1</v>
      </c>
      <c r="B94" s="781" t="s">
        <v>1350</v>
      </c>
      <c r="C94" s="617" t="s">
        <v>1350</v>
      </c>
      <c r="D94" s="617" t="s">
        <v>1362</v>
      </c>
      <c r="E94" s="781" t="s">
        <v>1362</v>
      </c>
      <c r="F94" s="617" t="s">
        <v>1350</v>
      </c>
      <c r="G94" s="617" t="s">
        <v>1362</v>
      </c>
      <c r="H94" s="781" t="s">
        <v>1362</v>
      </c>
      <c r="I94" s="617"/>
      <c r="J94" s="617"/>
      <c r="K94" s="783" t="s">
        <v>1378</v>
      </c>
      <c r="L94" s="620">
        <v>3204090621</v>
      </c>
      <c r="M94" s="620"/>
      <c r="N94" s="620"/>
      <c r="O94" s="620">
        <f t="shared" si="17"/>
        <v>3204090621</v>
      </c>
      <c r="P94" s="620"/>
      <c r="Q94" s="620">
        <f>+O94-R94</f>
        <v>2883681559</v>
      </c>
      <c r="R94" s="620">
        <v>320409062</v>
      </c>
      <c r="S94" s="620"/>
      <c r="T94" s="620">
        <f>SUBTOTAL(9,P94:R94)</f>
        <v>3204090621</v>
      </c>
      <c r="U94" s="620">
        <v>417275242</v>
      </c>
      <c r="V94" s="621">
        <f t="shared" si="18"/>
        <v>0.13023203503207034</v>
      </c>
      <c r="W94" s="789"/>
      <c r="X94" s="770"/>
      <c r="Y94" s="770"/>
      <c r="Z94" s="842"/>
    </row>
    <row r="95" spans="1:26" s="790" customFormat="1" ht="22.6" customHeight="1" thickTop="1" thickBot="1" x14ac:dyDescent="0.3">
      <c r="A95" s="789">
        <v>1</v>
      </c>
      <c r="B95" s="781" t="s">
        <v>1350</v>
      </c>
      <c r="C95" s="617" t="s">
        <v>1350</v>
      </c>
      <c r="D95" s="617" t="s">
        <v>1362</v>
      </c>
      <c r="E95" s="781" t="s">
        <v>1362</v>
      </c>
      <c r="F95" s="617" t="s">
        <v>1350</v>
      </c>
      <c r="G95" s="617" t="s">
        <v>1362</v>
      </c>
      <c r="H95" s="781" t="s">
        <v>1374</v>
      </c>
      <c r="I95" s="617"/>
      <c r="J95" s="617"/>
      <c r="K95" s="786" t="s">
        <v>2074</v>
      </c>
      <c r="L95" s="620">
        <v>9000000</v>
      </c>
      <c r="M95" s="620"/>
      <c r="N95" s="620"/>
      <c r="O95" s="620">
        <f t="shared" si="17"/>
        <v>9000000</v>
      </c>
      <c r="P95" s="620"/>
      <c r="Q95" s="620">
        <f t="shared" si="17"/>
        <v>9000000</v>
      </c>
      <c r="R95" s="620"/>
      <c r="S95" s="620"/>
      <c r="T95" s="620">
        <f>SUBTOTAL(9,P95:R95)</f>
        <v>9000000</v>
      </c>
      <c r="U95" s="620">
        <v>4984751</v>
      </c>
      <c r="V95" s="621">
        <f t="shared" si="18"/>
        <v>0.55386122222222223</v>
      </c>
      <c r="W95" s="789"/>
      <c r="X95" s="770"/>
      <c r="Y95" s="770"/>
      <c r="Z95" s="842"/>
    </row>
    <row r="96" spans="1:26" s="790" customFormat="1" ht="22.6" customHeight="1" thickTop="1" thickBot="1" x14ac:dyDescent="0.3">
      <c r="A96" s="789">
        <v>1</v>
      </c>
      <c r="B96" s="781" t="s">
        <v>1350</v>
      </c>
      <c r="C96" s="617" t="s">
        <v>1350</v>
      </c>
      <c r="D96" s="617" t="s">
        <v>1362</v>
      </c>
      <c r="E96" s="781" t="s">
        <v>1362</v>
      </c>
      <c r="F96" s="617" t="s">
        <v>1350</v>
      </c>
      <c r="G96" s="617" t="s">
        <v>1362</v>
      </c>
      <c r="H96" s="781" t="s">
        <v>1375</v>
      </c>
      <c r="I96" s="617"/>
      <c r="J96" s="617"/>
      <c r="K96" s="786" t="s">
        <v>2075</v>
      </c>
      <c r="L96" s="620">
        <v>30000000</v>
      </c>
      <c r="M96" s="620"/>
      <c r="N96" s="620"/>
      <c r="O96" s="620">
        <f t="shared" si="17"/>
        <v>30000000</v>
      </c>
      <c r="P96" s="620"/>
      <c r="Q96" s="620">
        <v>27000000</v>
      </c>
      <c r="R96" s="620">
        <v>3000000</v>
      </c>
      <c r="S96" s="620"/>
      <c r="T96" s="620">
        <f>SUBTOTAL(9,P96:R96)</f>
        <v>30000000</v>
      </c>
      <c r="U96" s="620">
        <v>13952137</v>
      </c>
      <c r="V96" s="621">
        <f t="shared" si="18"/>
        <v>0.46507123333333333</v>
      </c>
      <c r="W96" s="789"/>
      <c r="X96" s="770"/>
      <c r="Y96" s="770"/>
      <c r="Z96" s="842"/>
    </row>
    <row r="97" spans="1:26" s="790" customFormat="1" ht="22.6" customHeight="1" thickTop="1" thickBot="1" x14ac:dyDescent="0.3">
      <c r="A97" s="789">
        <v>1</v>
      </c>
      <c r="B97" s="781" t="s">
        <v>1350</v>
      </c>
      <c r="C97" s="617" t="s">
        <v>1350</v>
      </c>
      <c r="D97" s="617" t="s">
        <v>1362</v>
      </c>
      <c r="E97" s="781" t="s">
        <v>1362</v>
      </c>
      <c r="F97" s="617" t="s">
        <v>1350</v>
      </c>
      <c r="G97" s="617" t="s">
        <v>1362</v>
      </c>
      <c r="H97" s="781" t="s">
        <v>1384</v>
      </c>
      <c r="I97" s="617"/>
      <c r="J97" s="617"/>
      <c r="K97" s="786" t="s">
        <v>2076</v>
      </c>
      <c r="L97" s="620"/>
      <c r="M97" s="620"/>
      <c r="N97" s="620"/>
      <c r="O97" s="620">
        <f t="shared" si="17"/>
        <v>0</v>
      </c>
      <c r="P97" s="620"/>
      <c r="Q97" s="620"/>
      <c r="R97" s="620"/>
      <c r="S97" s="620"/>
      <c r="T97" s="620">
        <f>SUBTOTAL(9,P97:R97)</f>
        <v>0</v>
      </c>
      <c r="U97" s="620"/>
      <c r="V97" s="621" t="e">
        <f t="shared" si="18"/>
        <v>#DIV/0!</v>
      </c>
      <c r="W97" s="789"/>
      <c r="X97" s="770"/>
      <c r="Y97" s="770"/>
      <c r="Z97" s="842"/>
    </row>
    <row r="98" spans="1:26" s="790" customFormat="1" ht="22.6" customHeight="1" thickTop="1" thickBot="1" x14ac:dyDescent="0.3">
      <c r="A98" s="789">
        <v>1</v>
      </c>
      <c r="B98" s="781" t="s">
        <v>1350</v>
      </c>
      <c r="C98" s="617" t="s">
        <v>1350</v>
      </c>
      <c r="D98" s="617" t="s">
        <v>1362</v>
      </c>
      <c r="E98" s="781" t="s">
        <v>1362</v>
      </c>
      <c r="F98" s="617" t="s">
        <v>1350</v>
      </c>
      <c r="G98" s="617" t="s">
        <v>1362</v>
      </c>
      <c r="H98" s="781" t="s">
        <v>1390</v>
      </c>
      <c r="I98" s="617"/>
      <c r="J98" s="617"/>
      <c r="K98" s="786" t="s">
        <v>2077</v>
      </c>
      <c r="L98" s="620"/>
      <c r="M98" s="620"/>
      <c r="N98" s="620"/>
      <c r="O98" s="620">
        <f t="shared" si="17"/>
        <v>0</v>
      </c>
      <c r="P98" s="620"/>
      <c r="Q98" s="620"/>
      <c r="R98" s="620"/>
      <c r="S98" s="620"/>
      <c r="T98" s="620"/>
      <c r="U98" s="620"/>
      <c r="V98" s="621" t="e">
        <f t="shared" si="18"/>
        <v>#DIV/0!</v>
      </c>
      <c r="W98" s="789"/>
      <c r="X98" s="770"/>
      <c r="Y98" s="770"/>
      <c r="Z98" s="842"/>
    </row>
    <row r="99" spans="1:26" s="790" customFormat="1" ht="22.6" customHeight="1" thickTop="1" thickBot="1" x14ac:dyDescent="0.3">
      <c r="A99" s="789">
        <v>1</v>
      </c>
      <c r="B99" s="781" t="s">
        <v>1350</v>
      </c>
      <c r="C99" s="617" t="s">
        <v>1350</v>
      </c>
      <c r="D99" s="617" t="s">
        <v>1362</v>
      </c>
      <c r="E99" s="781" t="s">
        <v>1362</v>
      </c>
      <c r="F99" s="617" t="s">
        <v>1350</v>
      </c>
      <c r="G99" s="617" t="s">
        <v>1362</v>
      </c>
      <c r="H99" s="781" t="s">
        <v>1391</v>
      </c>
      <c r="I99" s="617"/>
      <c r="J99" s="617"/>
      <c r="K99" s="786" t="s">
        <v>2078</v>
      </c>
      <c r="L99" s="620"/>
      <c r="M99" s="620"/>
      <c r="N99" s="620"/>
      <c r="O99" s="620">
        <f t="shared" si="17"/>
        <v>0</v>
      </c>
      <c r="P99" s="620"/>
      <c r="Q99" s="620"/>
      <c r="R99" s="620"/>
      <c r="S99" s="620"/>
      <c r="T99" s="620"/>
      <c r="U99" s="620"/>
      <c r="V99" s="621" t="e">
        <f t="shared" si="18"/>
        <v>#DIV/0!</v>
      </c>
      <c r="W99" s="789"/>
      <c r="X99" s="770"/>
      <c r="Y99" s="770"/>
      <c r="Z99" s="842"/>
    </row>
    <row r="100" spans="1:26" s="790" customFormat="1" ht="22.6" customHeight="1" thickTop="1" thickBot="1" x14ac:dyDescent="0.3">
      <c r="A100" s="789">
        <v>1</v>
      </c>
      <c r="B100" s="781" t="s">
        <v>1350</v>
      </c>
      <c r="C100" s="617" t="s">
        <v>1350</v>
      </c>
      <c r="D100" s="617" t="s">
        <v>1362</v>
      </c>
      <c r="E100" s="781" t="s">
        <v>1362</v>
      </c>
      <c r="F100" s="617" t="s">
        <v>1350</v>
      </c>
      <c r="G100" s="617" t="s">
        <v>1362</v>
      </c>
      <c r="H100" s="781" t="s">
        <v>1392</v>
      </c>
      <c r="I100" s="617"/>
      <c r="J100" s="617"/>
      <c r="K100" s="786" t="s">
        <v>2079</v>
      </c>
      <c r="L100" s="620"/>
      <c r="M100" s="620"/>
      <c r="N100" s="620"/>
      <c r="O100" s="620">
        <f t="shared" si="17"/>
        <v>0</v>
      </c>
      <c r="P100" s="620"/>
      <c r="Q100" s="620"/>
      <c r="R100" s="620"/>
      <c r="S100" s="620"/>
      <c r="T100" s="620"/>
      <c r="U100" s="620"/>
      <c r="V100" s="621" t="e">
        <f t="shared" si="18"/>
        <v>#DIV/0!</v>
      </c>
      <c r="W100" s="789"/>
      <c r="X100" s="770"/>
      <c r="Y100" s="770"/>
      <c r="Z100" s="842"/>
    </row>
    <row r="101" spans="1:26" s="790" customFormat="1" ht="22.6" customHeight="1" thickTop="1" thickBot="1" x14ac:dyDescent="0.3">
      <c r="A101" s="789">
        <v>1</v>
      </c>
      <c r="B101" s="781" t="s">
        <v>1350</v>
      </c>
      <c r="C101" s="617" t="s">
        <v>1350</v>
      </c>
      <c r="D101" s="617" t="s">
        <v>1362</v>
      </c>
      <c r="E101" s="781" t="s">
        <v>1362</v>
      </c>
      <c r="F101" s="617" t="s">
        <v>1350</v>
      </c>
      <c r="G101" s="617" t="s">
        <v>1362</v>
      </c>
      <c r="H101" s="781" t="s">
        <v>1444</v>
      </c>
      <c r="I101" s="617"/>
      <c r="J101" s="617"/>
      <c r="K101" s="786" t="s">
        <v>2080</v>
      </c>
      <c r="L101" s="620"/>
      <c r="M101" s="620"/>
      <c r="N101" s="620"/>
      <c r="O101" s="620">
        <f t="shared" si="17"/>
        <v>0</v>
      </c>
      <c r="P101" s="620"/>
      <c r="Q101" s="620"/>
      <c r="R101" s="620"/>
      <c r="S101" s="620"/>
      <c r="T101" s="620"/>
      <c r="U101" s="620"/>
      <c r="V101" s="621" t="e">
        <f t="shared" si="18"/>
        <v>#DIV/0!</v>
      </c>
      <c r="W101" s="789"/>
      <c r="X101" s="770"/>
      <c r="Y101" s="770"/>
      <c r="Z101" s="842"/>
    </row>
    <row r="102" spans="1:26" s="790" customFormat="1" ht="22.6" customHeight="1" thickTop="1" thickBot="1" x14ac:dyDescent="0.3">
      <c r="A102" s="789">
        <v>1</v>
      </c>
      <c r="B102" s="781" t="s">
        <v>1350</v>
      </c>
      <c r="C102" s="617" t="s">
        <v>1350</v>
      </c>
      <c r="D102" s="617" t="s">
        <v>1362</v>
      </c>
      <c r="E102" s="781" t="s">
        <v>1362</v>
      </c>
      <c r="F102" s="617" t="s">
        <v>1350</v>
      </c>
      <c r="G102" s="617" t="s">
        <v>1362</v>
      </c>
      <c r="H102" s="781" t="s">
        <v>1445</v>
      </c>
      <c r="I102" s="617"/>
      <c r="J102" s="617"/>
      <c r="K102" s="786" t="s">
        <v>2081</v>
      </c>
      <c r="L102" s="620"/>
      <c r="M102" s="620"/>
      <c r="N102" s="620"/>
      <c r="O102" s="620">
        <f t="shared" si="17"/>
        <v>0</v>
      </c>
      <c r="P102" s="620"/>
      <c r="Q102" s="620"/>
      <c r="R102" s="620"/>
      <c r="S102" s="620"/>
      <c r="T102" s="620"/>
      <c r="U102" s="620"/>
      <c r="V102" s="621" t="e">
        <f t="shared" si="18"/>
        <v>#DIV/0!</v>
      </c>
      <c r="W102" s="789"/>
      <c r="X102" s="770"/>
      <c r="Y102" s="770"/>
      <c r="Z102" s="842"/>
    </row>
    <row r="103" spans="1:26" s="790" customFormat="1" ht="22.6" customHeight="1" thickTop="1" thickBot="1" x14ac:dyDescent="0.3">
      <c r="A103" s="789">
        <v>1</v>
      </c>
      <c r="B103" s="781" t="s">
        <v>1350</v>
      </c>
      <c r="C103" s="617" t="s">
        <v>1350</v>
      </c>
      <c r="D103" s="617" t="s">
        <v>1362</v>
      </c>
      <c r="E103" s="781" t="s">
        <v>1362</v>
      </c>
      <c r="F103" s="617" t="s">
        <v>1350</v>
      </c>
      <c r="G103" s="617" t="s">
        <v>1362</v>
      </c>
      <c r="H103" s="781" t="s">
        <v>1446</v>
      </c>
      <c r="I103" s="617"/>
      <c r="J103" s="617"/>
      <c r="K103" s="786" t="s">
        <v>2082</v>
      </c>
      <c r="L103" s="620"/>
      <c r="M103" s="620"/>
      <c r="N103" s="620"/>
      <c r="O103" s="620">
        <f t="shared" si="17"/>
        <v>0</v>
      </c>
      <c r="P103" s="620"/>
      <c r="Q103" s="620"/>
      <c r="R103" s="620"/>
      <c r="S103" s="620"/>
      <c r="T103" s="620"/>
      <c r="U103" s="620"/>
      <c r="V103" s="621" t="e">
        <f t="shared" si="18"/>
        <v>#DIV/0!</v>
      </c>
      <c r="W103" s="789"/>
      <c r="X103" s="770"/>
      <c r="Y103" s="770"/>
      <c r="Z103" s="842"/>
    </row>
    <row r="104" spans="1:26" s="790" customFormat="1" ht="22.6" customHeight="1" thickTop="1" thickBot="1" x14ac:dyDescent="0.3">
      <c r="A104" s="789">
        <v>1</v>
      </c>
      <c r="B104" s="781" t="s">
        <v>1350</v>
      </c>
      <c r="C104" s="617" t="s">
        <v>1350</v>
      </c>
      <c r="D104" s="617" t="s">
        <v>1362</v>
      </c>
      <c r="E104" s="781" t="s">
        <v>1362</v>
      </c>
      <c r="F104" s="617" t="s">
        <v>1350</v>
      </c>
      <c r="G104" s="617" t="s">
        <v>1374</v>
      </c>
      <c r="H104" s="617"/>
      <c r="I104" s="617"/>
      <c r="J104" s="617"/>
      <c r="K104" s="786" t="s">
        <v>2083</v>
      </c>
      <c r="L104" s="620">
        <f>SUM(L105:L115)</f>
        <v>20052397</v>
      </c>
      <c r="M104" s="620">
        <f t="shared" ref="M104:U104" si="24">SUM(M105:M115)</f>
        <v>0</v>
      </c>
      <c r="N104" s="620">
        <f t="shared" si="24"/>
        <v>0</v>
      </c>
      <c r="O104" s="620">
        <f t="shared" si="17"/>
        <v>20052397</v>
      </c>
      <c r="P104" s="620">
        <f t="shared" si="24"/>
        <v>0</v>
      </c>
      <c r="Q104" s="620">
        <f t="shared" si="24"/>
        <v>18057157.1337795</v>
      </c>
      <c r="R104" s="620">
        <f t="shared" si="24"/>
        <v>1995240</v>
      </c>
      <c r="S104" s="620">
        <f t="shared" si="24"/>
        <v>0</v>
      </c>
      <c r="T104" s="620">
        <f t="shared" si="24"/>
        <v>20052397.1337795</v>
      </c>
      <c r="U104" s="620">
        <f t="shared" si="24"/>
        <v>15615737</v>
      </c>
      <c r="V104" s="621">
        <f t="shared" si="18"/>
        <v>0.7787466505874584</v>
      </c>
      <c r="W104" s="789"/>
      <c r="X104" s="770" t="s">
        <v>2084</v>
      </c>
      <c r="Y104" s="770" t="s">
        <v>2085</v>
      </c>
      <c r="Z104" s="842"/>
    </row>
    <row r="105" spans="1:26" s="790" customFormat="1" ht="22.6" customHeight="1" thickTop="1" thickBot="1" x14ac:dyDescent="0.3">
      <c r="A105" s="789">
        <v>1</v>
      </c>
      <c r="B105" s="781" t="s">
        <v>1350</v>
      </c>
      <c r="C105" s="617" t="s">
        <v>1350</v>
      </c>
      <c r="D105" s="617" t="s">
        <v>1362</v>
      </c>
      <c r="E105" s="781" t="s">
        <v>1362</v>
      </c>
      <c r="F105" s="617" t="s">
        <v>1350</v>
      </c>
      <c r="G105" s="617" t="s">
        <v>1374</v>
      </c>
      <c r="H105" s="781" t="s">
        <v>1350</v>
      </c>
      <c r="I105" s="617"/>
      <c r="J105" s="617"/>
      <c r="K105" s="783" t="s">
        <v>2086</v>
      </c>
      <c r="L105" s="620">
        <v>19952397</v>
      </c>
      <c r="M105" s="620"/>
      <c r="N105" s="620"/>
      <c r="O105" s="620">
        <f t="shared" si="17"/>
        <v>19952397</v>
      </c>
      <c r="P105" s="620"/>
      <c r="Q105" s="620">
        <v>17957157.1337795</v>
      </c>
      <c r="R105" s="620">
        <v>1995240</v>
      </c>
      <c r="S105" s="620"/>
      <c r="T105" s="620">
        <f>SUBTOTAL(9,P105:R105)</f>
        <v>19952397.1337795</v>
      </c>
      <c r="U105" s="620">
        <v>15603054</v>
      </c>
      <c r="V105" s="621">
        <f t="shared" si="18"/>
        <v>0.78201401064744247</v>
      </c>
      <c r="W105" s="789"/>
      <c r="X105" s="770"/>
      <c r="Y105" s="770"/>
      <c r="Z105" s="842"/>
    </row>
    <row r="106" spans="1:26" s="790" customFormat="1" ht="22.6" customHeight="1" thickTop="1" thickBot="1" x14ac:dyDescent="0.3">
      <c r="A106" s="789">
        <v>1</v>
      </c>
      <c r="B106" s="781" t="s">
        <v>1350</v>
      </c>
      <c r="C106" s="617" t="s">
        <v>1350</v>
      </c>
      <c r="D106" s="617" t="s">
        <v>1362</v>
      </c>
      <c r="E106" s="781" t="s">
        <v>1362</v>
      </c>
      <c r="F106" s="617" t="s">
        <v>1350</v>
      </c>
      <c r="G106" s="617" t="s">
        <v>1374</v>
      </c>
      <c r="H106" s="781" t="s">
        <v>1362</v>
      </c>
      <c r="I106" s="617"/>
      <c r="J106" s="617"/>
      <c r="K106" s="783" t="s">
        <v>2087</v>
      </c>
      <c r="L106" s="620"/>
      <c r="M106" s="620"/>
      <c r="N106" s="620"/>
      <c r="O106" s="620">
        <f t="shared" si="17"/>
        <v>0</v>
      </c>
      <c r="P106" s="620"/>
      <c r="Q106" s="620"/>
      <c r="R106" s="620"/>
      <c r="S106" s="620"/>
      <c r="T106" s="620"/>
      <c r="U106" s="620"/>
      <c r="V106" s="621" t="e">
        <f t="shared" si="18"/>
        <v>#DIV/0!</v>
      </c>
      <c r="W106" s="789"/>
      <c r="X106" s="770"/>
      <c r="Y106" s="770"/>
      <c r="Z106" s="842"/>
    </row>
    <row r="107" spans="1:26" s="790" customFormat="1" ht="22.6" customHeight="1" thickTop="1" thickBot="1" x14ac:dyDescent="0.3">
      <c r="A107" s="789">
        <v>1</v>
      </c>
      <c r="B107" s="781" t="s">
        <v>1350</v>
      </c>
      <c r="C107" s="617" t="s">
        <v>1350</v>
      </c>
      <c r="D107" s="617" t="s">
        <v>1362</v>
      </c>
      <c r="E107" s="781" t="s">
        <v>1362</v>
      </c>
      <c r="F107" s="617" t="s">
        <v>1350</v>
      </c>
      <c r="G107" s="617" t="s">
        <v>1374</v>
      </c>
      <c r="H107" s="781" t="s">
        <v>1374</v>
      </c>
      <c r="I107" s="617"/>
      <c r="J107" s="617"/>
      <c r="K107" s="786" t="s">
        <v>2088</v>
      </c>
      <c r="L107" s="620">
        <v>100000</v>
      </c>
      <c r="M107" s="620"/>
      <c r="N107" s="620"/>
      <c r="O107" s="620">
        <f t="shared" si="17"/>
        <v>100000</v>
      </c>
      <c r="P107" s="620"/>
      <c r="Q107" s="620">
        <v>100000</v>
      </c>
      <c r="R107" s="620"/>
      <c r="S107" s="620"/>
      <c r="T107" s="620">
        <f>SUBTOTAL(9,P107:R107)</f>
        <v>100000</v>
      </c>
      <c r="U107" s="791">
        <v>12683</v>
      </c>
      <c r="V107" s="621">
        <f t="shared" si="18"/>
        <v>0.12683</v>
      </c>
      <c r="W107" s="789"/>
      <c r="X107" s="770"/>
      <c r="Y107" s="770"/>
      <c r="Z107" s="842"/>
    </row>
    <row r="108" spans="1:26" s="790" customFormat="1" ht="22.6" customHeight="1" thickTop="1" thickBot="1" x14ac:dyDescent="0.3">
      <c r="A108" s="789">
        <v>1</v>
      </c>
      <c r="B108" s="781" t="s">
        <v>1350</v>
      </c>
      <c r="C108" s="617" t="s">
        <v>1350</v>
      </c>
      <c r="D108" s="617" t="s">
        <v>1362</v>
      </c>
      <c r="E108" s="781" t="s">
        <v>1362</v>
      </c>
      <c r="F108" s="617" t="s">
        <v>1350</v>
      </c>
      <c r="G108" s="617" t="s">
        <v>1374</v>
      </c>
      <c r="H108" s="781" t="s">
        <v>1375</v>
      </c>
      <c r="I108" s="617"/>
      <c r="J108" s="617"/>
      <c r="K108" s="786" t="s">
        <v>2089</v>
      </c>
      <c r="L108" s="620"/>
      <c r="M108" s="620"/>
      <c r="N108" s="620"/>
      <c r="O108" s="620">
        <f t="shared" si="17"/>
        <v>0</v>
      </c>
      <c r="P108" s="620"/>
      <c r="Q108" s="620"/>
      <c r="R108" s="620"/>
      <c r="S108" s="620"/>
      <c r="T108" s="620"/>
      <c r="U108" s="620"/>
      <c r="V108" s="621" t="e">
        <f t="shared" si="18"/>
        <v>#DIV/0!</v>
      </c>
      <c r="W108" s="789"/>
      <c r="X108" s="770"/>
      <c r="Y108" s="770"/>
      <c r="Z108" s="842"/>
    </row>
    <row r="109" spans="1:26" s="790" customFormat="1" ht="22.6" customHeight="1" thickTop="1" thickBot="1" x14ac:dyDescent="0.3">
      <c r="A109" s="789">
        <v>1</v>
      </c>
      <c r="B109" s="781" t="s">
        <v>1350</v>
      </c>
      <c r="C109" s="617" t="s">
        <v>1350</v>
      </c>
      <c r="D109" s="617" t="s">
        <v>1362</v>
      </c>
      <c r="E109" s="781" t="s">
        <v>1362</v>
      </c>
      <c r="F109" s="617" t="s">
        <v>1350</v>
      </c>
      <c r="G109" s="617" t="s">
        <v>1374</v>
      </c>
      <c r="H109" s="781" t="s">
        <v>1384</v>
      </c>
      <c r="I109" s="617"/>
      <c r="J109" s="617"/>
      <c r="K109" s="786" t="s">
        <v>2090</v>
      </c>
      <c r="L109" s="620"/>
      <c r="M109" s="620"/>
      <c r="N109" s="620"/>
      <c r="O109" s="620">
        <f t="shared" si="17"/>
        <v>0</v>
      </c>
      <c r="P109" s="620"/>
      <c r="Q109" s="620"/>
      <c r="R109" s="620"/>
      <c r="S109" s="620"/>
      <c r="T109" s="620"/>
      <c r="U109" s="620"/>
      <c r="V109" s="621" t="e">
        <f t="shared" si="18"/>
        <v>#DIV/0!</v>
      </c>
      <c r="W109" s="789"/>
      <c r="X109" s="770"/>
      <c r="Y109" s="770"/>
      <c r="Z109" s="842"/>
    </row>
    <row r="110" spans="1:26" s="790" customFormat="1" ht="22.6" customHeight="1" thickTop="1" thickBot="1" x14ac:dyDescent="0.3">
      <c r="A110" s="789">
        <v>1</v>
      </c>
      <c r="B110" s="781" t="s">
        <v>1350</v>
      </c>
      <c r="C110" s="617" t="s">
        <v>1350</v>
      </c>
      <c r="D110" s="617" t="s">
        <v>1362</v>
      </c>
      <c r="E110" s="781" t="s">
        <v>1362</v>
      </c>
      <c r="F110" s="617" t="s">
        <v>1350</v>
      </c>
      <c r="G110" s="617" t="s">
        <v>1374</v>
      </c>
      <c r="H110" s="781" t="s">
        <v>1390</v>
      </c>
      <c r="I110" s="617"/>
      <c r="J110" s="617"/>
      <c r="K110" s="786" t="s">
        <v>2091</v>
      </c>
      <c r="L110" s="620"/>
      <c r="M110" s="620"/>
      <c r="N110" s="620"/>
      <c r="O110" s="620">
        <f t="shared" si="17"/>
        <v>0</v>
      </c>
      <c r="P110" s="620"/>
      <c r="Q110" s="620"/>
      <c r="R110" s="620"/>
      <c r="S110" s="620"/>
      <c r="T110" s="620"/>
      <c r="U110" s="620"/>
      <c r="V110" s="621" t="e">
        <f t="shared" si="18"/>
        <v>#DIV/0!</v>
      </c>
      <c r="W110" s="789"/>
      <c r="X110" s="770"/>
      <c r="Y110" s="770"/>
      <c r="Z110" s="842"/>
    </row>
    <row r="111" spans="1:26" s="790" customFormat="1" ht="22.6" customHeight="1" thickTop="1" thickBot="1" x14ac:dyDescent="0.3">
      <c r="A111" s="789">
        <v>1</v>
      </c>
      <c r="B111" s="781" t="s">
        <v>1350</v>
      </c>
      <c r="C111" s="617" t="s">
        <v>1350</v>
      </c>
      <c r="D111" s="617" t="s">
        <v>1362</v>
      </c>
      <c r="E111" s="781" t="s">
        <v>1362</v>
      </c>
      <c r="F111" s="617" t="s">
        <v>1350</v>
      </c>
      <c r="G111" s="617" t="s">
        <v>1374</v>
      </c>
      <c r="H111" s="781" t="s">
        <v>1391</v>
      </c>
      <c r="I111" s="617"/>
      <c r="J111" s="617"/>
      <c r="K111" s="786" t="s">
        <v>2092</v>
      </c>
      <c r="L111" s="620"/>
      <c r="M111" s="620"/>
      <c r="N111" s="620"/>
      <c r="O111" s="620">
        <f t="shared" si="17"/>
        <v>0</v>
      </c>
      <c r="P111" s="620"/>
      <c r="Q111" s="620"/>
      <c r="R111" s="620"/>
      <c r="S111" s="620"/>
      <c r="T111" s="620"/>
      <c r="U111" s="620"/>
      <c r="V111" s="621" t="e">
        <f t="shared" si="18"/>
        <v>#DIV/0!</v>
      </c>
      <c r="W111" s="789"/>
      <c r="X111" s="770"/>
      <c r="Y111" s="770"/>
      <c r="Z111" s="842"/>
    </row>
    <row r="112" spans="1:26" s="790" customFormat="1" ht="22.6" customHeight="1" thickTop="1" thickBot="1" x14ac:dyDescent="0.3">
      <c r="A112" s="789">
        <v>1</v>
      </c>
      <c r="B112" s="781" t="s">
        <v>1350</v>
      </c>
      <c r="C112" s="617" t="s">
        <v>1350</v>
      </c>
      <c r="D112" s="617" t="s">
        <v>1362</v>
      </c>
      <c r="E112" s="781" t="s">
        <v>1362</v>
      </c>
      <c r="F112" s="617" t="s">
        <v>1350</v>
      </c>
      <c r="G112" s="617" t="s">
        <v>1374</v>
      </c>
      <c r="H112" s="781" t="s">
        <v>1392</v>
      </c>
      <c r="I112" s="617"/>
      <c r="J112" s="617"/>
      <c r="K112" s="786" t="s">
        <v>2093</v>
      </c>
      <c r="L112" s="620"/>
      <c r="M112" s="620"/>
      <c r="N112" s="620"/>
      <c r="O112" s="620">
        <f t="shared" si="17"/>
        <v>0</v>
      </c>
      <c r="P112" s="620"/>
      <c r="Q112" s="620"/>
      <c r="R112" s="620"/>
      <c r="S112" s="620"/>
      <c r="T112" s="620"/>
      <c r="U112" s="620"/>
      <c r="V112" s="621" t="e">
        <f t="shared" si="18"/>
        <v>#DIV/0!</v>
      </c>
      <c r="W112" s="789"/>
      <c r="X112" s="770"/>
      <c r="Y112" s="770"/>
      <c r="Z112" s="842"/>
    </row>
    <row r="113" spans="1:26" s="790" customFormat="1" ht="22.6" customHeight="1" thickTop="1" thickBot="1" x14ac:dyDescent="0.3">
      <c r="A113" s="789">
        <v>1</v>
      </c>
      <c r="B113" s="781" t="s">
        <v>1350</v>
      </c>
      <c r="C113" s="617" t="s">
        <v>1350</v>
      </c>
      <c r="D113" s="617" t="s">
        <v>1362</v>
      </c>
      <c r="E113" s="781" t="s">
        <v>1362</v>
      </c>
      <c r="F113" s="617" t="s">
        <v>1350</v>
      </c>
      <c r="G113" s="617" t="s">
        <v>1374</v>
      </c>
      <c r="H113" s="781" t="s">
        <v>1444</v>
      </c>
      <c r="I113" s="617"/>
      <c r="J113" s="617"/>
      <c r="K113" s="786" t="s">
        <v>2094</v>
      </c>
      <c r="L113" s="620"/>
      <c r="M113" s="620"/>
      <c r="N113" s="620"/>
      <c r="O113" s="620">
        <f t="shared" si="17"/>
        <v>0</v>
      </c>
      <c r="P113" s="620"/>
      <c r="Q113" s="620"/>
      <c r="R113" s="620"/>
      <c r="S113" s="620"/>
      <c r="T113" s="620"/>
      <c r="U113" s="620"/>
      <c r="V113" s="621" t="e">
        <f t="shared" si="18"/>
        <v>#DIV/0!</v>
      </c>
      <c r="W113" s="789"/>
      <c r="X113" s="770"/>
      <c r="Y113" s="770"/>
      <c r="Z113" s="842"/>
    </row>
    <row r="114" spans="1:26" s="790" customFormat="1" ht="22.6" customHeight="1" thickTop="1" thickBot="1" x14ac:dyDescent="0.3">
      <c r="A114" s="789">
        <v>1</v>
      </c>
      <c r="B114" s="781" t="s">
        <v>1350</v>
      </c>
      <c r="C114" s="617" t="s">
        <v>1350</v>
      </c>
      <c r="D114" s="617" t="s">
        <v>1362</v>
      </c>
      <c r="E114" s="781" t="s">
        <v>1362</v>
      </c>
      <c r="F114" s="617" t="s">
        <v>1350</v>
      </c>
      <c r="G114" s="617" t="s">
        <v>1374</v>
      </c>
      <c r="H114" s="781" t="s">
        <v>1445</v>
      </c>
      <c r="I114" s="617"/>
      <c r="J114" s="617"/>
      <c r="K114" s="786" t="s">
        <v>2095</v>
      </c>
      <c r="L114" s="620"/>
      <c r="M114" s="620"/>
      <c r="N114" s="620"/>
      <c r="O114" s="620">
        <f t="shared" si="17"/>
        <v>0</v>
      </c>
      <c r="P114" s="620"/>
      <c r="Q114" s="620"/>
      <c r="R114" s="620"/>
      <c r="S114" s="620"/>
      <c r="T114" s="620"/>
      <c r="U114" s="620"/>
      <c r="V114" s="621" t="e">
        <f t="shared" si="18"/>
        <v>#DIV/0!</v>
      </c>
      <c r="W114" s="789"/>
      <c r="X114" s="770"/>
      <c r="Y114" s="770"/>
      <c r="Z114" s="842"/>
    </row>
    <row r="115" spans="1:26" s="790" customFormat="1" ht="22.6" customHeight="1" thickTop="1" thickBot="1" x14ac:dyDescent="0.3">
      <c r="A115" s="789">
        <v>1</v>
      </c>
      <c r="B115" s="781" t="s">
        <v>1350</v>
      </c>
      <c r="C115" s="617" t="s">
        <v>1350</v>
      </c>
      <c r="D115" s="617" t="s">
        <v>1362</v>
      </c>
      <c r="E115" s="781" t="s">
        <v>1362</v>
      </c>
      <c r="F115" s="617" t="s">
        <v>1350</v>
      </c>
      <c r="G115" s="617" t="s">
        <v>1374</v>
      </c>
      <c r="H115" s="781" t="s">
        <v>1446</v>
      </c>
      <c r="I115" s="617"/>
      <c r="J115" s="617"/>
      <c r="K115" s="786" t="s">
        <v>2096</v>
      </c>
      <c r="L115" s="620"/>
      <c r="M115" s="620"/>
      <c r="N115" s="620"/>
      <c r="O115" s="620">
        <f t="shared" si="17"/>
        <v>0</v>
      </c>
      <c r="P115" s="620"/>
      <c r="Q115" s="620"/>
      <c r="R115" s="620"/>
      <c r="S115" s="620"/>
      <c r="T115" s="620"/>
      <c r="U115" s="620"/>
      <c r="V115" s="621" t="e">
        <f t="shared" si="18"/>
        <v>#DIV/0!</v>
      </c>
      <c r="W115" s="789"/>
      <c r="X115" s="770"/>
      <c r="Y115" s="770"/>
      <c r="Z115" s="842"/>
    </row>
    <row r="116" spans="1:26" s="790" customFormat="1" ht="22.6" customHeight="1" thickTop="1" thickBot="1" x14ac:dyDescent="0.3">
      <c r="A116" s="789">
        <v>1</v>
      </c>
      <c r="B116" s="781" t="s">
        <v>1350</v>
      </c>
      <c r="C116" s="617" t="s">
        <v>1350</v>
      </c>
      <c r="D116" s="617" t="s">
        <v>1362</v>
      </c>
      <c r="E116" s="781" t="s">
        <v>1362</v>
      </c>
      <c r="F116" s="617" t="s">
        <v>1350</v>
      </c>
      <c r="G116" s="617" t="s">
        <v>1375</v>
      </c>
      <c r="H116" s="617"/>
      <c r="I116" s="617"/>
      <c r="J116" s="617"/>
      <c r="K116" s="786" t="s">
        <v>2097</v>
      </c>
      <c r="L116" s="620">
        <f>SUM(L117:L127)</f>
        <v>0</v>
      </c>
      <c r="M116" s="620">
        <f t="shared" ref="M116:U116" si="25">SUM(M117:M127)</f>
        <v>0</v>
      </c>
      <c r="N116" s="620">
        <f t="shared" si="25"/>
        <v>0</v>
      </c>
      <c r="O116" s="620">
        <f t="shared" si="17"/>
        <v>0</v>
      </c>
      <c r="P116" s="620">
        <f t="shared" si="25"/>
        <v>0</v>
      </c>
      <c r="Q116" s="620">
        <f t="shared" si="25"/>
        <v>0</v>
      </c>
      <c r="R116" s="620">
        <f t="shared" si="25"/>
        <v>0</v>
      </c>
      <c r="S116" s="620">
        <f t="shared" si="25"/>
        <v>0</v>
      </c>
      <c r="T116" s="620">
        <f t="shared" si="25"/>
        <v>0</v>
      </c>
      <c r="U116" s="620">
        <f t="shared" si="25"/>
        <v>0</v>
      </c>
      <c r="V116" s="621" t="e">
        <f t="shared" si="18"/>
        <v>#DIV/0!</v>
      </c>
      <c r="W116" s="789"/>
      <c r="X116" s="770" t="s">
        <v>2098</v>
      </c>
      <c r="Y116" s="770" t="s">
        <v>2099</v>
      </c>
      <c r="Z116" s="842"/>
    </row>
    <row r="117" spans="1:26" s="790" customFormat="1" ht="22.6" customHeight="1" thickTop="1" thickBot="1" x14ac:dyDescent="0.3">
      <c r="A117" s="789">
        <v>1</v>
      </c>
      <c r="B117" s="781" t="s">
        <v>1350</v>
      </c>
      <c r="C117" s="617" t="s">
        <v>1350</v>
      </c>
      <c r="D117" s="617" t="s">
        <v>1362</v>
      </c>
      <c r="E117" s="781" t="s">
        <v>1362</v>
      </c>
      <c r="F117" s="617" t="s">
        <v>1350</v>
      </c>
      <c r="G117" s="617" t="s">
        <v>1375</v>
      </c>
      <c r="H117" s="781" t="s">
        <v>1350</v>
      </c>
      <c r="I117" s="617"/>
      <c r="J117" s="617"/>
      <c r="K117" s="783" t="s">
        <v>2100</v>
      </c>
      <c r="L117" s="620"/>
      <c r="M117" s="620"/>
      <c r="N117" s="620"/>
      <c r="O117" s="620">
        <f t="shared" si="17"/>
        <v>0</v>
      </c>
      <c r="P117" s="620"/>
      <c r="Q117" s="620"/>
      <c r="R117" s="620"/>
      <c r="S117" s="620"/>
      <c r="T117" s="620"/>
      <c r="U117" s="620"/>
      <c r="V117" s="621" t="e">
        <f t="shared" si="18"/>
        <v>#DIV/0!</v>
      </c>
      <c r="W117" s="789"/>
      <c r="X117" s="770"/>
      <c r="Y117" s="770"/>
      <c r="Z117" s="842"/>
    </row>
    <row r="118" spans="1:26" s="790" customFormat="1" ht="22.6" customHeight="1" thickTop="1" thickBot="1" x14ac:dyDescent="0.3">
      <c r="A118" s="789">
        <v>1</v>
      </c>
      <c r="B118" s="781" t="s">
        <v>1350</v>
      </c>
      <c r="C118" s="617" t="s">
        <v>1350</v>
      </c>
      <c r="D118" s="617" t="s">
        <v>1362</v>
      </c>
      <c r="E118" s="781" t="s">
        <v>1362</v>
      </c>
      <c r="F118" s="617" t="s">
        <v>1350</v>
      </c>
      <c r="G118" s="617" t="s">
        <v>1375</v>
      </c>
      <c r="H118" s="781" t="s">
        <v>1362</v>
      </c>
      <c r="I118" s="617"/>
      <c r="J118" s="617"/>
      <c r="K118" s="783" t="s">
        <v>2101</v>
      </c>
      <c r="L118" s="620"/>
      <c r="M118" s="620"/>
      <c r="N118" s="620"/>
      <c r="O118" s="620">
        <f t="shared" si="17"/>
        <v>0</v>
      </c>
      <c r="P118" s="620"/>
      <c r="Q118" s="620"/>
      <c r="R118" s="620"/>
      <c r="S118" s="620"/>
      <c r="T118" s="620"/>
      <c r="U118" s="620"/>
      <c r="V118" s="621" t="e">
        <f t="shared" si="18"/>
        <v>#DIV/0!</v>
      </c>
      <c r="W118" s="789"/>
      <c r="X118" s="770"/>
      <c r="Y118" s="770"/>
      <c r="Z118" s="842"/>
    </row>
    <row r="119" spans="1:26" s="790" customFormat="1" ht="22.6" customHeight="1" thickTop="1" thickBot="1" x14ac:dyDescent="0.3">
      <c r="A119" s="789">
        <v>1</v>
      </c>
      <c r="B119" s="781" t="s">
        <v>1350</v>
      </c>
      <c r="C119" s="617" t="s">
        <v>1350</v>
      </c>
      <c r="D119" s="617" t="s">
        <v>1362</v>
      </c>
      <c r="E119" s="781" t="s">
        <v>1362</v>
      </c>
      <c r="F119" s="617" t="s">
        <v>1350</v>
      </c>
      <c r="G119" s="617" t="s">
        <v>1375</v>
      </c>
      <c r="H119" s="781" t="s">
        <v>1374</v>
      </c>
      <c r="I119" s="617"/>
      <c r="J119" s="617"/>
      <c r="K119" s="786" t="s">
        <v>2102</v>
      </c>
      <c r="L119" s="620"/>
      <c r="M119" s="620"/>
      <c r="N119" s="620"/>
      <c r="O119" s="620">
        <f t="shared" si="17"/>
        <v>0</v>
      </c>
      <c r="P119" s="620"/>
      <c r="Q119" s="620"/>
      <c r="R119" s="620"/>
      <c r="S119" s="620"/>
      <c r="T119" s="620"/>
      <c r="U119" s="620"/>
      <c r="V119" s="621" t="e">
        <f t="shared" si="18"/>
        <v>#DIV/0!</v>
      </c>
      <c r="W119" s="789"/>
      <c r="X119" s="770"/>
      <c r="Y119" s="770"/>
      <c r="Z119" s="842"/>
    </row>
    <row r="120" spans="1:26" s="790" customFormat="1" ht="22.6" customHeight="1" thickTop="1" thickBot="1" x14ac:dyDescent="0.3">
      <c r="A120" s="789">
        <v>1</v>
      </c>
      <c r="B120" s="781" t="s">
        <v>1350</v>
      </c>
      <c r="C120" s="617" t="s">
        <v>1350</v>
      </c>
      <c r="D120" s="617" t="s">
        <v>1362</v>
      </c>
      <c r="E120" s="781" t="s">
        <v>1362</v>
      </c>
      <c r="F120" s="617" t="s">
        <v>1350</v>
      </c>
      <c r="G120" s="617" t="s">
        <v>1375</v>
      </c>
      <c r="H120" s="781" t="s">
        <v>1375</v>
      </c>
      <c r="I120" s="617"/>
      <c r="J120" s="617"/>
      <c r="K120" s="786" t="s">
        <v>2103</v>
      </c>
      <c r="L120" s="620"/>
      <c r="M120" s="620"/>
      <c r="N120" s="620"/>
      <c r="O120" s="620">
        <f t="shared" si="17"/>
        <v>0</v>
      </c>
      <c r="P120" s="620"/>
      <c r="Q120" s="620"/>
      <c r="R120" s="620"/>
      <c r="S120" s="620"/>
      <c r="T120" s="620"/>
      <c r="U120" s="620"/>
      <c r="V120" s="621" t="e">
        <f t="shared" si="18"/>
        <v>#DIV/0!</v>
      </c>
      <c r="W120" s="789"/>
      <c r="X120" s="770"/>
      <c r="Y120" s="770"/>
      <c r="Z120" s="842"/>
    </row>
    <row r="121" spans="1:26" s="790" customFormat="1" ht="22.6" customHeight="1" thickTop="1" thickBot="1" x14ac:dyDescent="0.3">
      <c r="A121" s="789">
        <v>1</v>
      </c>
      <c r="B121" s="781" t="s">
        <v>1350</v>
      </c>
      <c r="C121" s="617" t="s">
        <v>1350</v>
      </c>
      <c r="D121" s="617" t="s">
        <v>1362</v>
      </c>
      <c r="E121" s="781" t="s">
        <v>1362</v>
      </c>
      <c r="F121" s="617" t="s">
        <v>1350</v>
      </c>
      <c r="G121" s="617" t="s">
        <v>1375</v>
      </c>
      <c r="H121" s="781" t="s">
        <v>1384</v>
      </c>
      <c r="I121" s="617"/>
      <c r="J121" s="617"/>
      <c r="K121" s="786" t="s">
        <v>2104</v>
      </c>
      <c r="L121" s="620"/>
      <c r="M121" s="620"/>
      <c r="N121" s="620"/>
      <c r="O121" s="620">
        <f t="shared" si="17"/>
        <v>0</v>
      </c>
      <c r="P121" s="620"/>
      <c r="Q121" s="620"/>
      <c r="R121" s="620"/>
      <c r="S121" s="620"/>
      <c r="T121" s="620"/>
      <c r="U121" s="620"/>
      <c r="V121" s="621" t="e">
        <f t="shared" si="18"/>
        <v>#DIV/0!</v>
      </c>
      <c r="W121" s="789"/>
      <c r="X121" s="770"/>
      <c r="Y121" s="770"/>
      <c r="Z121" s="842"/>
    </row>
    <row r="122" spans="1:26" s="790" customFormat="1" ht="22.6" customHeight="1" thickTop="1" thickBot="1" x14ac:dyDescent="0.3">
      <c r="A122" s="789">
        <v>1</v>
      </c>
      <c r="B122" s="781" t="s">
        <v>1350</v>
      </c>
      <c r="C122" s="617" t="s">
        <v>1350</v>
      </c>
      <c r="D122" s="617" t="s">
        <v>1362</v>
      </c>
      <c r="E122" s="781" t="s">
        <v>1362</v>
      </c>
      <c r="F122" s="617" t="s">
        <v>1350</v>
      </c>
      <c r="G122" s="617" t="s">
        <v>1375</v>
      </c>
      <c r="H122" s="781" t="s">
        <v>1390</v>
      </c>
      <c r="I122" s="617"/>
      <c r="J122" s="617"/>
      <c r="K122" s="786" t="s">
        <v>2105</v>
      </c>
      <c r="L122" s="620"/>
      <c r="M122" s="620"/>
      <c r="N122" s="620"/>
      <c r="O122" s="620">
        <f t="shared" si="17"/>
        <v>0</v>
      </c>
      <c r="P122" s="620"/>
      <c r="Q122" s="620"/>
      <c r="R122" s="620"/>
      <c r="S122" s="620"/>
      <c r="T122" s="620"/>
      <c r="U122" s="620"/>
      <c r="V122" s="621" t="e">
        <f t="shared" si="18"/>
        <v>#DIV/0!</v>
      </c>
      <c r="W122" s="789"/>
      <c r="X122" s="770"/>
      <c r="Y122" s="770"/>
      <c r="Z122" s="842"/>
    </row>
    <row r="123" spans="1:26" s="790" customFormat="1" ht="22.6" customHeight="1" thickTop="1" thickBot="1" x14ac:dyDescent="0.3">
      <c r="A123" s="789">
        <v>1</v>
      </c>
      <c r="B123" s="781" t="s">
        <v>1350</v>
      </c>
      <c r="C123" s="617" t="s">
        <v>1350</v>
      </c>
      <c r="D123" s="617" t="s">
        <v>1362</v>
      </c>
      <c r="E123" s="781" t="s">
        <v>1362</v>
      </c>
      <c r="F123" s="617" t="s">
        <v>1350</v>
      </c>
      <c r="G123" s="617" t="s">
        <v>1375</v>
      </c>
      <c r="H123" s="781" t="s">
        <v>1391</v>
      </c>
      <c r="I123" s="617"/>
      <c r="J123" s="617"/>
      <c r="K123" s="786" t="s">
        <v>2106</v>
      </c>
      <c r="L123" s="620"/>
      <c r="M123" s="620"/>
      <c r="N123" s="620"/>
      <c r="O123" s="620">
        <f t="shared" si="17"/>
        <v>0</v>
      </c>
      <c r="P123" s="620"/>
      <c r="Q123" s="620"/>
      <c r="R123" s="620"/>
      <c r="S123" s="620"/>
      <c r="T123" s="620"/>
      <c r="U123" s="620"/>
      <c r="V123" s="621" t="e">
        <f t="shared" si="18"/>
        <v>#DIV/0!</v>
      </c>
      <c r="W123" s="789"/>
      <c r="X123" s="770"/>
      <c r="Y123" s="770"/>
      <c r="Z123" s="842"/>
    </row>
    <row r="124" spans="1:26" s="790" customFormat="1" ht="22.6" customHeight="1" thickTop="1" thickBot="1" x14ac:dyDescent="0.3">
      <c r="A124" s="789">
        <v>1</v>
      </c>
      <c r="B124" s="781" t="s">
        <v>1350</v>
      </c>
      <c r="C124" s="617" t="s">
        <v>1350</v>
      </c>
      <c r="D124" s="617" t="s">
        <v>1362</v>
      </c>
      <c r="E124" s="781" t="s">
        <v>1362</v>
      </c>
      <c r="F124" s="617" t="s">
        <v>1350</v>
      </c>
      <c r="G124" s="617" t="s">
        <v>1375</v>
      </c>
      <c r="H124" s="781" t="s">
        <v>1392</v>
      </c>
      <c r="I124" s="617"/>
      <c r="J124" s="617"/>
      <c r="K124" s="786" t="s">
        <v>2107</v>
      </c>
      <c r="L124" s="620"/>
      <c r="M124" s="620"/>
      <c r="N124" s="620"/>
      <c r="O124" s="620">
        <f t="shared" si="17"/>
        <v>0</v>
      </c>
      <c r="P124" s="620"/>
      <c r="Q124" s="620"/>
      <c r="R124" s="620"/>
      <c r="S124" s="620"/>
      <c r="T124" s="620"/>
      <c r="U124" s="620"/>
      <c r="V124" s="621" t="e">
        <f t="shared" si="18"/>
        <v>#DIV/0!</v>
      </c>
      <c r="W124" s="789"/>
      <c r="X124" s="770"/>
      <c r="Y124" s="770"/>
      <c r="Z124" s="842"/>
    </row>
    <row r="125" spans="1:26" s="790" customFormat="1" ht="22.6" customHeight="1" thickTop="1" thickBot="1" x14ac:dyDescent="0.3">
      <c r="A125" s="789">
        <v>1</v>
      </c>
      <c r="B125" s="781" t="s">
        <v>1350</v>
      </c>
      <c r="C125" s="617" t="s">
        <v>1350</v>
      </c>
      <c r="D125" s="617" t="s">
        <v>1362</v>
      </c>
      <c r="E125" s="781" t="s">
        <v>1362</v>
      </c>
      <c r="F125" s="617" t="s">
        <v>1350</v>
      </c>
      <c r="G125" s="617" t="s">
        <v>1375</v>
      </c>
      <c r="H125" s="781" t="s">
        <v>1444</v>
      </c>
      <c r="I125" s="617"/>
      <c r="J125" s="617"/>
      <c r="K125" s="786" t="s">
        <v>2108</v>
      </c>
      <c r="L125" s="620"/>
      <c r="M125" s="620"/>
      <c r="N125" s="620"/>
      <c r="O125" s="620">
        <f t="shared" si="17"/>
        <v>0</v>
      </c>
      <c r="P125" s="620"/>
      <c r="Q125" s="620"/>
      <c r="R125" s="620"/>
      <c r="S125" s="620"/>
      <c r="T125" s="620"/>
      <c r="U125" s="620"/>
      <c r="V125" s="621" t="e">
        <f t="shared" si="18"/>
        <v>#DIV/0!</v>
      </c>
      <c r="W125" s="789"/>
      <c r="X125" s="770"/>
      <c r="Y125" s="770"/>
      <c r="Z125" s="842"/>
    </row>
    <row r="126" spans="1:26" s="790" customFormat="1" ht="22.6" customHeight="1" thickTop="1" thickBot="1" x14ac:dyDescent="0.3">
      <c r="A126" s="789">
        <v>1</v>
      </c>
      <c r="B126" s="781" t="s">
        <v>1350</v>
      </c>
      <c r="C126" s="617" t="s">
        <v>1350</v>
      </c>
      <c r="D126" s="617" t="s">
        <v>1362</v>
      </c>
      <c r="E126" s="781" t="s">
        <v>1362</v>
      </c>
      <c r="F126" s="617" t="s">
        <v>1350</v>
      </c>
      <c r="G126" s="617" t="s">
        <v>1375</v>
      </c>
      <c r="H126" s="781" t="s">
        <v>1445</v>
      </c>
      <c r="I126" s="617"/>
      <c r="J126" s="617"/>
      <c r="K126" s="786" t="s">
        <v>2109</v>
      </c>
      <c r="L126" s="620"/>
      <c r="M126" s="620"/>
      <c r="N126" s="620"/>
      <c r="O126" s="620">
        <f t="shared" si="17"/>
        <v>0</v>
      </c>
      <c r="P126" s="620"/>
      <c r="Q126" s="620"/>
      <c r="R126" s="620"/>
      <c r="S126" s="620"/>
      <c r="T126" s="620"/>
      <c r="U126" s="620"/>
      <c r="V126" s="621" t="e">
        <f t="shared" si="18"/>
        <v>#DIV/0!</v>
      </c>
      <c r="W126" s="789"/>
      <c r="X126" s="770"/>
      <c r="Y126" s="770"/>
      <c r="Z126" s="842"/>
    </row>
    <row r="127" spans="1:26" s="790" customFormat="1" ht="22.6" customHeight="1" thickTop="1" thickBot="1" x14ac:dyDescent="0.3">
      <c r="A127" s="789">
        <v>1</v>
      </c>
      <c r="B127" s="781" t="s">
        <v>1350</v>
      </c>
      <c r="C127" s="617" t="s">
        <v>1350</v>
      </c>
      <c r="D127" s="617" t="s">
        <v>1362</v>
      </c>
      <c r="E127" s="781" t="s">
        <v>1362</v>
      </c>
      <c r="F127" s="617" t="s">
        <v>1350</v>
      </c>
      <c r="G127" s="617" t="s">
        <v>1375</v>
      </c>
      <c r="H127" s="781" t="s">
        <v>1446</v>
      </c>
      <c r="I127" s="617"/>
      <c r="J127" s="617"/>
      <c r="K127" s="786" t="s">
        <v>2110</v>
      </c>
      <c r="L127" s="620"/>
      <c r="M127" s="620"/>
      <c r="N127" s="620"/>
      <c r="O127" s="620">
        <f t="shared" si="17"/>
        <v>0</v>
      </c>
      <c r="P127" s="620"/>
      <c r="Q127" s="620"/>
      <c r="R127" s="620"/>
      <c r="S127" s="620"/>
      <c r="T127" s="620"/>
      <c r="U127" s="620"/>
      <c r="V127" s="621" t="e">
        <f t="shared" si="18"/>
        <v>#DIV/0!</v>
      </c>
      <c r="W127" s="789"/>
      <c r="X127" s="770"/>
      <c r="Y127" s="770"/>
      <c r="Z127" s="842"/>
    </row>
    <row r="128" spans="1:26" s="790" customFormat="1" ht="22.6" customHeight="1" thickTop="1" thickBot="1" x14ac:dyDescent="0.3">
      <c r="A128" s="789">
        <v>1</v>
      </c>
      <c r="B128" s="781" t="s">
        <v>1350</v>
      </c>
      <c r="C128" s="617" t="s">
        <v>1350</v>
      </c>
      <c r="D128" s="617" t="s">
        <v>1362</v>
      </c>
      <c r="E128" s="781" t="s">
        <v>1362</v>
      </c>
      <c r="F128" s="617" t="s">
        <v>1350</v>
      </c>
      <c r="G128" s="617" t="s">
        <v>1384</v>
      </c>
      <c r="H128" s="617"/>
      <c r="I128" s="617"/>
      <c r="J128" s="617"/>
      <c r="K128" s="786" t="s">
        <v>1359</v>
      </c>
      <c r="L128" s="620">
        <f>SUM(L129:L139)</f>
        <v>13383433176</v>
      </c>
      <c r="M128" s="620">
        <f t="shared" ref="M128:T128" si="26">SUM(M129:M139)</f>
        <v>0</v>
      </c>
      <c r="N128" s="620">
        <f t="shared" si="26"/>
        <v>0</v>
      </c>
      <c r="O128" s="620">
        <f t="shared" si="17"/>
        <v>13383433176</v>
      </c>
      <c r="P128" s="620">
        <f t="shared" si="26"/>
        <v>0</v>
      </c>
      <c r="Q128" s="620">
        <f t="shared" si="26"/>
        <v>13383433176.521734</v>
      </c>
      <c r="R128" s="620">
        <f t="shared" si="26"/>
        <v>0</v>
      </c>
      <c r="S128" s="620">
        <f t="shared" si="26"/>
        <v>0</v>
      </c>
      <c r="T128" s="620">
        <f t="shared" si="26"/>
        <v>13383433176</v>
      </c>
      <c r="U128" s="620">
        <f>SUM(U129:U139)</f>
        <v>5941287517</v>
      </c>
      <c r="V128" s="621">
        <f t="shared" si="18"/>
        <v>0.44392850764587699</v>
      </c>
      <c r="W128" s="789"/>
      <c r="X128" s="770" t="s">
        <v>1360</v>
      </c>
      <c r="Y128" s="770" t="s">
        <v>2111</v>
      </c>
      <c r="Z128" s="842" t="s">
        <v>2112</v>
      </c>
    </row>
    <row r="129" spans="1:26" s="790" customFormat="1" ht="22.6" customHeight="1" thickTop="1" thickBot="1" x14ac:dyDescent="0.3">
      <c r="A129" s="789">
        <v>1</v>
      </c>
      <c r="B129" s="781" t="s">
        <v>1350</v>
      </c>
      <c r="C129" s="617" t="s">
        <v>1350</v>
      </c>
      <c r="D129" s="617" t="s">
        <v>1362</v>
      </c>
      <c r="E129" s="781" t="s">
        <v>1362</v>
      </c>
      <c r="F129" s="617" t="s">
        <v>1350</v>
      </c>
      <c r="G129" s="617" t="s">
        <v>1384</v>
      </c>
      <c r="H129" s="781" t="s">
        <v>1350</v>
      </c>
      <c r="I129" s="617"/>
      <c r="J129" s="617"/>
      <c r="K129" s="783" t="s">
        <v>1361</v>
      </c>
      <c r="L129" s="620">
        <v>13125084506</v>
      </c>
      <c r="M129" s="620"/>
      <c r="N129" s="620"/>
      <c r="O129" s="620">
        <f t="shared" si="17"/>
        <v>13125084506</v>
      </c>
      <c r="P129" s="620"/>
      <c r="Q129" s="620">
        <v>13125084506.360001</v>
      </c>
      <c r="R129" s="620"/>
      <c r="S129" s="620"/>
      <c r="T129" s="620">
        <f>+O129</f>
        <v>13125084506</v>
      </c>
      <c r="U129" s="620">
        <v>5913368300</v>
      </c>
      <c r="V129" s="621">
        <f t="shared" si="18"/>
        <v>0.4505394458448449</v>
      </c>
      <c r="W129" s="789"/>
      <c r="X129" s="770"/>
      <c r="Y129" s="770"/>
      <c r="Z129" s="842"/>
    </row>
    <row r="130" spans="1:26" s="790" customFormat="1" ht="22.6" customHeight="1" thickTop="1" thickBot="1" x14ac:dyDescent="0.3">
      <c r="A130" s="789">
        <v>1</v>
      </c>
      <c r="B130" s="781" t="s">
        <v>1350</v>
      </c>
      <c r="C130" s="617" t="s">
        <v>1350</v>
      </c>
      <c r="D130" s="617" t="s">
        <v>1362</v>
      </c>
      <c r="E130" s="781" t="s">
        <v>1362</v>
      </c>
      <c r="F130" s="617" t="s">
        <v>1350</v>
      </c>
      <c r="G130" s="617" t="s">
        <v>1384</v>
      </c>
      <c r="H130" s="781" t="s">
        <v>1362</v>
      </c>
      <c r="I130" s="617"/>
      <c r="J130" s="617"/>
      <c r="K130" s="783" t="s">
        <v>1363</v>
      </c>
      <c r="L130" s="620"/>
      <c r="M130" s="620"/>
      <c r="N130" s="620"/>
      <c r="O130" s="620">
        <f t="shared" si="17"/>
        <v>0</v>
      </c>
      <c r="P130" s="620"/>
      <c r="Q130" s="620"/>
      <c r="R130" s="620"/>
      <c r="S130" s="620"/>
      <c r="T130" s="620"/>
      <c r="U130" s="620"/>
      <c r="V130" s="621" t="e">
        <f t="shared" si="18"/>
        <v>#DIV/0!</v>
      </c>
      <c r="W130" s="789"/>
      <c r="X130" s="770"/>
      <c r="Y130" s="770"/>
      <c r="Z130" s="842"/>
    </row>
    <row r="131" spans="1:26" s="790" customFormat="1" ht="22.6" customHeight="1" thickTop="1" thickBot="1" x14ac:dyDescent="0.3">
      <c r="A131" s="789">
        <v>1</v>
      </c>
      <c r="B131" s="781" t="s">
        <v>1350</v>
      </c>
      <c r="C131" s="617" t="s">
        <v>1350</v>
      </c>
      <c r="D131" s="617" t="s">
        <v>1362</v>
      </c>
      <c r="E131" s="781" t="s">
        <v>1362</v>
      </c>
      <c r="F131" s="617" t="s">
        <v>1350</v>
      </c>
      <c r="G131" s="617" t="s">
        <v>1384</v>
      </c>
      <c r="H131" s="781" t="s">
        <v>1374</v>
      </c>
      <c r="I131" s="617"/>
      <c r="J131" s="617"/>
      <c r="K131" s="786" t="s">
        <v>2113</v>
      </c>
      <c r="L131" s="620">
        <v>258348670</v>
      </c>
      <c r="M131" s="620"/>
      <c r="N131" s="620"/>
      <c r="O131" s="620">
        <f t="shared" si="17"/>
        <v>258348670</v>
      </c>
      <c r="P131" s="620"/>
      <c r="Q131" s="620">
        <v>258348670.1617333</v>
      </c>
      <c r="R131" s="620"/>
      <c r="S131" s="620"/>
      <c r="T131" s="620">
        <f>+O131</f>
        <v>258348670</v>
      </c>
      <c r="U131" s="620">
        <v>27919217</v>
      </c>
      <c r="V131" s="621">
        <f t="shared" si="18"/>
        <v>0.10806797263558586</v>
      </c>
      <c r="W131" s="789"/>
      <c r="X131" s="770"/>
      <c r="Y131" s="770"/>
      <c r="Z131" s="842"/>
    </row>
    <row r="132" spans="1:26" s="790" customFormat="1" ht="22.6" customHeight="1" thickTop="1" thickBot="1" x14ac:dyDescent="0.3">
      <c r="A132" s="789">
        <v>1</v>
      </c>
      <c r="B132" s="781" t="s">
        <v>1350</v>
      </c>
      <c r="C132" s="617" t="s">
        <v>1350</v>
      </c>
      <c r="D132" s="617" t="s">
        <v>1362</v>
      </c>
      <c r="E132" s="781" t="s">
        <v>1362</v>
      </c>
      <c r="F132" s="617" t="s">
        <v>1350</v>
      </c>
      <c r="G132" s="617" t="s">
        <v>1384</v>
      </c>
      <c r="H132" s="781" t="s">
        <v>1375</v>
      </c>
      <c r="I132" s="617"/>
      <c r="J132" s="617"/>
      <c r="K132" s="786" t="s">
        <v>2114</v>
      </c>
      <c r="L132" s="620"/>
      <c r="M132" s="620"/>
      <c r="N132" s="620"/>
      <c r="O132" s="620">
        <f t="shared" si="17"/>
        <v>0</v>
      </c>
      <c r="P132" s="620"/>
      <c r="Q132" s="620"/>
      <c r="R132" s="620"/>
      <c r="S132" s="620"/>
      <c r="T132" s="620"/>
      <c r="U132" s="620"/>
      <c r="V132" s="621" t="e">
        <f t="shared" si="18"/>
        <v>#DIV/0!</v>
      </c>
      <c r="W132" s="789"/>
      <c r="X132" s="770"/>
      <c r="Y132" s="770"/>
      <c r="Z132" s="842"/>
    </row>
    <row r="133" spans="1:26" s="790" customFormat="1" ht="22.6" customHeight="1" thickTop="1" thickBot="1" x14ac:dyDescent="0.3">
      <c r="A133" s="789">
        <v>1</v>
      </c>
      <c r="B133" s="781" t="s">
        <v>1350</v>
      </c>
      <c r="C133" s="617" t="s">
        <v>1350</v>
      </c>
      <c r="D133" s="617" t="s">
        <v>1362</v>
      </c>
      <c r="E133" s="781" t="s">
        <v>1362</v>
      </c>
      <c r="F133" s="617" t="s">
        <v>1350</v>
      </c>
      <c r="G133" s="617" t="s">
        <v>1384</v>
      </c>
      <c r="H133" s="781" t="s">
        <v>1384</v>
      </c>
      <c r="I133" s="617"/>
      <c r="J133" s="617"/>
      <c r="K133" s="786" t="s">
        <v>2115</v>
      </c>
      <c r="L133" s="620"/>
      <c r="M133" s="620"/>
      <c r="N133" s="620"/>
      <c r="O133" s="620">
        <f t="shared" si="17"/>
        <v>0</v>
      </c>
      <c r="P133" s="620"/>
      <c r="Q133" s="620"/>
      <c r="R133" s="620"/>
      <c r="S133" s="620"/>
      <c r="T133" s="620"/>
      <c r="U133" s="620"/>
      <c r="V133" s="621" t="e">
        <f t="shared" si="18"/>
        <v>#DIV/0!</v>
      </c>
      <c r="W133" s="789"/>
      <c r="X133" s="770"/>
      <c r="Y133" s="770"/>
      <c r="Z133" s="842"/>
    </row>
    <row r="134" spans="1:26" s="790" customFormat="1" ht="22.6" customHeight="1" thickTop="1" thickBot="1" x14ac:dyDescent="0.3">
      <c r="A134" s="789">
        <v>1</v>
      </c>
      <c r="B134" s="781" t="s">
        <v>1350</v>
      </c>
      <c r="C134" s="617" t="s">
        <v>1350</v>
      </c>
      <c r="D134" s="617" t="s">
        <v>1362</v>
      </c>
      <c r="E134" s="781" t="s">
        <v>1362</v>
      </c>
      <c r="F134" s="617" t="s">
        <v>1350</v>
      </c>
      <c r="G134" s="617" t="s">
        <v>1384</v>
      </c>
      <c r="H134" s="781" t="s">
        <v>1390</v>
      </c>
      <c r="I134" s="617"/>
      <c r="J134" s="617"/>
      <c r="K134" s="786" t="s">
        <v>2116</v>
      </c>
      <c r="L134" s="620"/>
      <c r="M134" s="620"/>
      <c r="N134" s="620"/>
      <c r="O134" s="620">
        <f t="shared" si="17"/>
        <v>0</v>
      </c>
      <c r="P134" s="620"/>
      <c r="Q134" s="620"/>
      <c r="R134" s="620"/>
      <c r="S134" s="620"/>
      <c r="T134" s="620"/>
      <c r="U134" s="620"/>
      <c r="V134" s="621" t="e">
        <f t="shared" si="18"/>
        <v>#DIV/0!</v>
      </c>
      <c r="W134" s="789"/>
      <c r="X134" s="770"/>
      <c r="Y134" s="770"/>
      <c r="Z134" s="842"/>
    </row>
    <row r="135" spans="1:26" s="790" customFormat="1" ht="22.6" customHeight="1" thickTop="1" thickBot="1" x14ac:dyDescent="0.3">
      <c r="A135" s="789">
        <v>1</v>
      </c>
      <c r="B135" s="781" t="s">
        <v>1350</v>
      </c>
      <c r="C135" s="617" t="s">
        <v>1350</v>
      </c>
      <c r="D135" s="617" t="s">
        <v>1362</v>
      </c>
      <c r="E135" s="781" t="s">
        <v>1362</v>
      </c>
      <c r="F135" s="617" t="s">
        <v>1350</v>
      </c>
      <c r="G135" s="617" t="s">
        <v>1384</v>
      </c>
      <c r="H135" s="781" t="s">
        <v>1391</v>
      </c>
      <c r="I135" s="617"/>
      <c r="J135" s="617"/>
      <c r="K135" s="786" t="s">
        <v>2117</v>
      </c>
      <c r="L135" s="620"/>
      <c r="M135" s="620"/>
      <c r="N135" s="620"/>
      <c r="O135" s="620">
        <f t="shared" si="17"/>
        <v>0</v>
      </c>
      <c r="P135" s="620"/>
      <c r="Q135" s="620"/>
      <c r="R135" s="620"/>
      <c r="S135" s="620"/>
      <c r="T135" s="620"/>
      <c r="U135" s="620"/>
      <c r="V135" s="621" t="e">
        <f t="shared" si="18"/>
        <v>#DIV/0!</v>
      </c>
      <c r="W135" s="789"/>
      <c r="X135" s="770"/>
      <c r="Y135" s="770"/>
      <c r="Z135" s="842"/>
    </row>
    <row r="136" spans="1:26" s="790" customFormat="1" ht="22.6" customHeight="1" thickTop="1" thickBot="1" x14ac:dyDescent="0.3">
      <c r="A136" s="789">
        <v>1</v>
      </c>
      <c r="B136" s="781" t="s">
        <v>1350</v>
      </c>
      <c r="C136" s="617" t="s">
        <v>1350</v>
      </c>
      <c r="D136" s="617" t="s">
        <v>1362</v>
      </c>
      <c r="E136" s="781" t="s">
        <v>1362</v>
      </c>
      <c r="F136" s="617" t="s">
        <v>1350</v>
      </c>
      <c r="G136" s="617" t="s">
        <v>1384</v>
      </c>
      <c r="H136" s="781" t="s">
        <v>1392</v>
      </c>
      <c r="I136" s="617"/>
      <c r="J136" s="617"/>
      <c r="K136" s="786" t="s">
        <v>2118</v>
      </c>
      <c r="L136" s="620"/>
      <c r="M136" s="620"/>
      <c r="N136" s="620"/>
      <c r="O136" s="620">
        <f t="shared" ref="O136:O199" si="27">L136+M136-N136</f>
        <v>0</v>
      </c>
      <c r="P136" s="620"/>
      <c r="Q136" s="620"/>
      <c r="R136" s="620"/>
      <c r="S136" s="620"/>
      <c r="T136" s="620"/>
      <c r="U136" s="620"/>
      <c r="V136" s="621" t="e">
        <f t="shared" ref="V136:V199" si="28">U136/O136</f>
        <v>#DIV/0!</v>
      </c>
      <c r="W136" s="789"/>
      <c r="X136" s="770"/>
      <c r="Y136" s="770"/>
      <c r="Z136" s="842"/>
    </row>
    <row r="137" spans="1:26" s="790" customFormat="1" ht="22.6" customHeight="1" thickTop="1" thickBot="1" x14ac:dyDescent="0.3">
      <c r="A137" s="789">
        <v>1</v>
      </c>
      <c r="B137" s="781" t="s">
        <v>1350</v>
      </c>
      <c r="C137" s="617" t="s">
        <v>1350</v>
      </c>
      <c r="D137" s="617" t="s">
        <v>1362</v>
      </c>
      <c r="E137" s="781" t="s">
        <v>1362</v>
      </c>
      <c r="F137" s="617" t="s">
        <v>1350</v>
      </c>
      <c r="G137" s="617" t="s">
        <v>1384</v>
      </c>
      <c r="H137" s="781" t="s">
        <v>1444</v>
      </c>
      <c r="I137" s="617"/>
      <c r="J137" s="617"/>
      <c r="K137" s="786" t="s">
        <v>2119</v>
      </c>
      <c r="L137" s="620"/>
      <c r="M137" s="620"/>
      <c r="N137" s="620"/>
      <c r="O137" s="620">
        <f t="shared" si="27"/>
        <v>0</v>
      </c>
      <c r="P137" s="620"/>
      <c r="Q137" s="620"/>
      <c r="R137" s="620"/>
      <c r="S137" s="620"/>
      <c r="T137" s="620"/>
      <c r="U137" s="620"/>
      <c r="V137" s="621" t="e">
        <f t="shared" si="28"/>
        <v>#DIV/0!</v>
      </c>
      <c r="W137" s="789"/>
      <c r="X137" s="770"/>
      <c r="Y137" s="770"/>
      <c r="Z137" s="842"/>
    </row>
    <row r="138" spans="1:26" s="790" customFormat="1" ht="22.6" customHeight="1" thickTop="1" thickBot="1" x14ac:dyDescent="0.3">
      <c r="A138" s="789">
        <v>1</v>
      </c>
      <c r="B138" s="781" t="s">
        <v>1350</v>
      </c>
      <c r="C138" s="617" t="s">
        <v>1350</v>
      </c>
      <c r="D138" s="617" t="s">
        <v>1362</v>
      </c>
      <c r="E138" s="781" t="s">
        <v>1362</v>
      </c>
      <c r="F138" s="617" t="s">
        <v>1350</v>
      </c>
      <c r="G138" s="617" t="s">
        <v>1384</v>
      </c>
      <c r="H138" s="781" t="s">
        <v>1445</v>
      </c>
      <c r="I138" s="617"/>
      <c r="J138" s="617"/>
      <c r="K138" s="786" t="s">
        <v>2120</v>
      </c>
      <c r="L138" s="620"/>
      <c r="M138" s="620"/>
      <c r="N138" s="620"/>
      <c r="O138" s="620">
        <f t="shared" si="27"/>
        <v>0</v>
      </c>
      <c r="P138" s="620"/>
      <c r="Q138" s="620"/>
      <c r="R138" s="620"/>
      <c r="S138" s="620"/>
      <c r="T138" s="620"/>
      <c r="U138" s="620"/>
      <c r="V138" s="621" t="e">
        <f t="shared" si="28"/>
        <v>#DIV/0!</v>
      </c>
      <c r="W138" s="789"/>
      <c r="X138" s="770"/>
      <c r="Y138" s="770"/>
      <c r="Z138" s="842"/>
    </row>
    <row r="139" spans="1:26" s="790" customFormat="1" ht="22.6" customHeight="1" thickTop="1" thickBot="1" x14ac:dyDescent="0.3">
      <c r="A139" s="789">
        <v>1</v>
      </c>
      <c r="B139" s="781" t="s">
        <v>1350</v>
      </c>
      <c r="C139" s="617" t="s">
        <v>1350</v>
      </c>
      <c r="D139" s="617" t="s">
        <v>1362</v>
      </c>
      <c r="E139" s="781" t="s">
        <v>1362</v>
      </c>
      <c r="F139" s="617" t="s">
        <v>1350</v>
      </c>
      <c r="G139" s="617" t="s">
        <v>1384</v>
      </c>
      <c r="H139" s="781" t="s">
        <v>1446</v>
      </c>
      <c r="I139" s="617"/>
      <c r="J139" s="617"/>
      <c r="K139" s="786" t="s">
        <v>2121</v>
      </c>
      <c r="L139" s="620"/>
      <c r="M139" s="620"/>
      <c r="N139" s="620"/>
      <c r="O139" s="620">
        <f t="shared" si="27"/>
        <v>0</v>
      </c>
      <c r="P139" s="620"/>
      <c r="Q139" s="620"/>
      <c r="R139" s="620"/>
      <c r="S139" s="620"/>
      <c r="T139" s="620"/>
      <c r="U139" s="620"/>
      <c r="V139" s="621" t="e">
        <f t="shared" si="28"/>
        <v>#DIV/0!</v>
      </c>
      <c r="W139" s="789"/>
      <c r="X139" s="770"/>
      <c r="Y139" s="770"/>
      <c r="Z139" s="842"/>
    </row>
    <row r="140" spans="1:26" s="790" customFormat="1" ht="22.6" customHeight="1" thickTop="1" thickBot="1" x14ac:dyDescent="0.3">
      <c r="A140" s="789">
        <v>1</v>
      </c>
      <c r="B140" s="781" t="s">
        <v>1350</v>
      </c>
      <c r="C140" s="617" t="s">
        <v>1350</v>
      </c>
      <c r="D140" s="617" t="s">
        <v>1362</v>
      </c>
      <c r="E140" s="781" t="s">
        <v>1362</v>
      </c>
      <c r="F140" s="617" t="s">
        <v>1350</v>
      </c>
      <c r="G140" s="617" t="s">
        <v>1390</v>
      </c>
      <c r="H140" s="617"/>
      <c r="I140" s="617"/>
      <c r="J140" s="617"/>
      <c r="K140" s="786" t="s">
        <v>2122</v>
      </c>
      <c r="L140" s="620">
        <f>SUM(L141:L151)</f>
        <v>0</v>
      </c>
      <c r="M140" s="620">
        <f t="shared" ref="M140:U140" si="29">SUM(M141:M151)</f>
        <v>0</v>
      </c>
      <c r="N140" s="620">
        <f t="shared" si="29"/>
        <v>0</v>
      </c>
      <c r="O140" s="620">
        <f t="shared" si="27"/>
        <v>0</v>
      </c>
      <c r="P140" s="620">
        <f t="shared" si="29"/>
        <v>0</v>
      </c>
      <c r="Q140" s="620">
        <f t="shared" si="29"/>
        <v>0</v>
      </c>
      <c r="R140" s="620">
        <f t="shared" si="29"/>
        <v>0</v>
      </c>
      <c r="S140" s="620">
        <f t="shared" si="29"/>
        <v>0</v>
      </c>
      <c r="T140" s="620">
        <f t="shared" si="29"/>
        <v>0</v>
      </c>
      <c r="U140" s="620">
        <f t="shared" si="29"/>
        <v>0</v>
      </c>
      <c r="V140" s="621" t="e">
        <f t="shared" si="28"/>
        <v>#DIV/0!</v>
      </c>
      <c r="W140" s="789"/>
      <c r="X140" s="770" t="s">
        <v>2123</v>
      </c>
      <c r="Y140" s="770" t="s">
        <v>2124</v>
      </c>
      <c r="Z140" s="842"/>
    </row>
    <row r="141" spans="1:26" s="790" customFormat="1" ht="22.6" customHeight="1" thickTop="1" thickBot="1" x14ac:dyDescent="0.3">
      <c r="A141" s="789">
        <v>1</v>
      </c>
      <c r="B141" s="781" t="s">
        <v>1350</v>
      </c>
      <c r="C141" s="617" t="s">
        <v>1350</v>
      </c>
      <c r="D141" s="617" t="s">
        <v>1362</v>
      </c>
      <c r="E141" s="781" t="s">
        <v>1362</v>
      </c>
      <c r="F141" s="617" t="s">
        <v>1350</v>
      </c>
      <c r="G141" s="617" t="s">
        <v>1390</v>
      </c>
      <c r="H141" s="781" t="s">
        <v>1350</v>
      </c>
      <c r="I141" s="617"/>
      <c r="J141" s="617"/>
      <c r="K141" s="783" t="s">
        <v>2125</v>
      </c>
      <c r="L141" s="620"/>
      <c r="M141" s="620"/>
      <c r="N141" s="620"/>
      <c r="O141" s="620">
        <f t="shared" si="27"/>
        <v>0</v>
      </c>
      <c r="P141" s="620"/>
      <c r="Q141" s="620"/>
      <c r="R141" s="620"/>
      <c r="S141" s="620"/>
      <c r="T141" s="620"/>
      <c r="U141" s="620"/>
      <c r="V141" s="621" t="e">
        <f t="shared" si="28"/>
        <v>#DIV/0!</v>
      </c>
      <c r="W141" s="789"/>
      <c r="X141" s="770"/>
      <c r="Y141" s="770"/>
      <c r="Z141" s="842"/>
    </row>
    <row r="142" spans="1:26" s="790" customFormat="1" ht="22.6" customHeight="1" thickTop="1" thickBot="1" x14ac:dyDescent="0.3">
      <c r="A142" s="789">
        <v>1</v>
      </c>
      <c r="B142" s="781" t="s">
        <v>1350</v>
      </c>
      <c r="C142" s="617" t="s">
        <v>1350</v>
      </c>
      <c r="D142" s="617" t="s">
        <v>1362</v>
      </c>
      <c r="E142" s="781" t="s">
        <v>1362</v>
      </c>
      <c r="F142" s="617" t="s">
        <v>1350</v>
      </c>
      <c r="G142" s="617" t="s">
        <v>1390</v>
      </c>
      <c r="H142" s="781" t="s">
        <v>1362</v>
      </c>
      <c r="I142" s="617"/>
      <c r="J142" s="617"/>
      <c r="K142" s="783" t="s">
        <v>2126</v>
      </c>
      <c r="L142" s="620"/>
      <c r="M142" s="620"/>
      <c r="N142" s="620"/>
      <c r="O142" s="620">
        <f t="shared" si="27"/>
        <v>0</v>
      </c>
      <c r="P142" s="620"/>
      <c r="Q142" s="620"/>
      <c r="R142" s="620"/>
      <c r="S142" s="620"/>
      <c r="T142" s="620"/>
      <c r="U142" s="620"/>
      <c r="V142" s="621" t="e">
        <f t="shared" si="28"/>
        <v>#DIV/0!</v>
      </c>
      <c r="W142" s="789"/>
      <c r="X142" s="770"/>
      <c r="Y142" s="770"/>
      <c r="Z142" s="842"/>
    </row>
    <row r="143" spans="1:26" s="790" customFormat="1" ht="22.6" customHeight="1" thickTop="1" thickBot="1" x14ac:dyDescent="0.3">
      <c r="A143" s="789">
        <v>1</v>
      </c>
      <c r="B143" s="781" t="s">
        <v>1350</v>
      </c>
      <c r="C143" s="617" t="s">
        <v>1350</v>
      </c>
      <c r="D143" s="617" t="s">
        <v>1362</v>
      </c>
      <c r="E143" s="781" t="s">
        <v>1362</v>
      </c>
      <c r="F143" s="617" t="s">
        <v>1350</v>
      </c>
      <c r="G143" s="617" t="s">
        <v>1390</v>
      </c>
      <c r="H143" s="781" t="s">
        <v>1374</v>
      </c>
      <c r="I143" s="617"/>
      <c r="J143" s="617"/>
      <c r="K143" s="786" t="s">
        <v>2127</v>
      </c>
      <c r="L143" s="620"/>
      <c r="M143" s="620"/>
      <c r="N143" s="620"/>
      <c r="O143" s="620">
        <f t="shared" si="27"/>
        <v>0</v>
      </c>
      <c r="P143" s="620"/>
      <c r="Q143" s="620"/>
      <c r="R143" s="620"/>
      <c r="S143" s="620"/>
      <c r="T143" s="620"/>
      <c r="U143" s="620"/>
      <c r="V143" s="621" t="e">
        <f t="shared" si="28"/>
        <v>#DIV/0!</v>
      </c>
      <c r="W143" s="789"/>
      <c r="X143" s="770"/>
      <c r="Y143" s="770"/>
      <c r="Z143" s="842"/>
    </row>
    <row r="144" spans="1:26" s="790" customFormat="1" ht="22.6" customHeight="1" thickTop="1" thickBot="1" x14ac:dyDescent="0.3">
      <c r="A144" s="789">
        <v>1</v>
      </c>
      <c r="B144" s="781" t="s">
        <v>1350</v>
      </c>
      <c r="C144" s="617" t="s">
        <v>1350</v>
      </c>
      <c r="D144" s="617" t="s">
        <v>1362</v>
      </c>
      <c r="E144" s="781" t="s">
        <v>1362</v>
      </c>
      <c r="F144" s="617" t="s">
        <v>1350</v>
      </c>
      <c r="G144" s="617" t="s">
        <v>1390</v>
      </c>
      <c r="H144" s="781" t="s">
        <v>1375</v>
      </c>
      <c r="I144" s="617"/>
      <c r="J144" s="617"/>
      <c r="K144" s="786" t="s">
        <v>2128</v>
      </c>
      <c r="L144" s="620"/>
      <c r="M144" s="620"/>
      <c r="N144" s="620"/>
      <c r="O144" s="620">
        <f t="shared" si="27"/>
        <v>0</v>
      </c>
      <c r="P144" s="620"/>
      <c r="Q144" s="620"/>
      <c r="R144" s="620"/>
      <c r="S144" s="620"/>
      <c r="T144" s="620"/>
      <c r="U144" s="620"/>
      <c r="V144" s="621" t="e">
        <f t="shared" si="28"/>
        <v>#DIV/0!</v>
      </c>
      <c r="W144" s="789"/>
      <c r="X144" s="770"/>
      <c r="Y144" s="770"/>
      <c r="Z144" s="842"/>
    </row>
    <row r="145" spans="1:26" s="790" customFormat="1" ht="22.6" customHeight="1" thickTop="1" thickBot="1" x14ac:dyDescent="0.3">
      <c r="A145" s="789">
        <v>1</v>
      </c>
      <c r="B145" s="781" t="s">
        <v>1350</v>
      </c>
      <c r="C145" s="617" t="s">
        <v>1350</v>
      </c>
      <c r="D145" s="617" t="s">
        <v>1362</v>
      </c>
      <c r="E145" s="781" t="s">
        <v>1362</v>
      </c>
      <c r="F145" s="617" t="s">
        <v>1350</v>
      </c>
      <c r="G145" s="617" t="s">
        <v>1390</v>
      </c>
      <c r="H145" s="781" t="s">
        <v>1384</v>
      </c>
      <c r="I145" s="617"/>
      <c r="J145" s="617"/>
      <c r="K145" s="786" t="s">
        <v>2129</v>
      </c>
      <c r="L145" s="620"/>
      <c r="M145" s="620"/>
      <c r="N145" s="620"/>
      <c r="O145" s="620">
        <f t="shared" si="27"/>
        <v>0</v>
      </c>
      <c r="P145" s="620"/>
      <c r="Q145" s="620"/>
      <c r="R145" s="620"/>
      <c r="S145" s="620"/>
      <c r="T145" s="620"/>
      <c r="U145" s="620"/>
      <c r="V145" s="621" t="e">
        <f t="shared" si="28"/>
        <v>#DIV/0!</v>
      </c>
      <c r="W145" s="789"/>
      <c r="X145" s="770"/>
      <c r="Y145" s="770"/>
      <c r="Z145" s="842"/>
    </row>
    <row r="146" spans="1:26" s="790" customFormat="1" ht="22.6" customHeight="1" thickTop="1" thickBot="1" x14ac:dyDescent="0.3">
      <c r="A146" s="789">
        <v>1</v>
      </c>
      <c r="B146" s="781" t="s">
        <v>1350</v>
      </c>
      <c r="C146" s="617" t="s">
        <v>1350</v>
      </c>
      <c r="D146" s="617" t="s">
        <v>1362</v>
      </c>
      <c r="E146" s="781" t="s">
        <v>1362</v>
      </c>
      <c r="F146" s="617" t="s">
        <v>1350</v>
      </c>
      <c r="G146" s="617" t="s">
        <v>1390</v>
      </c>
      <c r="H146" s="781" t="s">
        <v>1390</v>
      </c>
      <c r="I146" s="617"/>
      <c r="J146" s="617"/>
      <c r="K146" s="786" t="s">
        <v>2130</v>
      </c>
      <c r="L146" s="620"/>
      <c r="M146" s="620"/>
      <c r="N146" s="620"/>
      <c r="O146" s="620">
        <f t="shared" si="27"/>
        <v>0</v>
      </c>
      <c r="P146" s="620"/>
      <c r="Q146" s="620"/>
      <c r="R146" s="620"/>
      <c r="S146" s="620"/>
      <c r="T146" s="620"/>
      <c r="U146" s="620"/>
      <c r="V146" s="621" t="e">
        <f t="shared" si="28"/>
        <v>#DIV/0!</v>
      </c>
      <c r="W146" s="789"/>
      <c r="X146" s="770"/>
      <c r="Y146" s="770"/>
      <c r="Z146" s="842"/>
    </row>
    <row r="147" spans="1:26" s="790" customFormat="1" ht="22.6" customHeight="1" thickTop="1" thickBot="1" x14ac:dyDescent="0.3">
      <c r="A147" s="789">
        <v>1</v>
      </c>
      <c r="B147" s="781" t="s">
        <v>1350</v>
      </c>
      <c r="C147" s="617" t="s">
        <v>1350</v>
      </c>
      <c r="D147" s="617" t="s">
        <v>1362</v>
      </c>
      <c r="E147" s="781" t="s">
        <v>1362</v>
      </c>
      <c r="F147" s="617" t="s">
        <v>1350</v>
      </c>
      <c r="G147" s="617" t="s">
        <v>1390</v>
      </c>
      <c r="H147" s="781" t="s">
        <v>1391</v>
      </c>
      <c r="I147" s="617"/>
      <c r="J147" s="617"/>
      <c r="K147" s="786" t="s">
        <v>2131</v>
      </c>
      <c r="L147" s="620"/>
      <c r="M147" s="620"/>
      <c r="N147" s="620"/>
      <c r="O147" s="620">
        <f t="shared" si="27"/>
        <v>0</v>
      </c>
      <c r="P147" s="620"/>
      <c r="Q147" s="620"/>
      <c r="R147" s="620"/>
      <c r="S147" s="620"/>
      <c r="T147" s="620"/>
      <c r="U147" s="620"/>
      <c r="V147" s="621" t="e">
        <f t="shared" si="28"/>
        <v>#DIV/0!</v>
      </c>
      <c r="W147" s="789"/>
      <c r="X147" s="770"/>
      <c r="Y147" s="770"/>
      <c r="Z147" s="842"/>
    </row>
    <row r="148" spans="1:26" s="790" customFormat="1" ht="22.6" customHeight="1" thickTop="1" thickBot="1" x14ac:dyDescent="0.3">
      <c r="A148" s="789">
        <v>1</v>
      </c>
      <c r="B148" s="781" t="s">
        <v>1350</v>
      </c>
      <c r="C148" s="617" t="s">
        <v>1350</v>
      </c>
      <c r="D148" s="617" t="s">
        <v>1362</v>
      </c>
      <c r="E148" s="781" t="s">
        <v>1362</v>
      </c>
      <c r="F148" s="617" t="s">
        <v>1350</v>
      </c>
      <c r="G148" s="617" t="s">
        <v>1390</v>
      </c>
      <c r="H148" s="781" t="s">
        <v>1392</v>
      </c>
      <c r="I148" s="617"/>
      <c r="J148" s="617"/>
      <c r="K148" s="786" t="s">
        <v>2132</v>
      </c>
      <c r="L148" s="620"/>
      <c r="M148" s="620"/>
      <c r="N148" s="620"/>
      <c r="O148" s="620">
        <f t="shared" si="27"/>
        <v>0</v>
      </c>
      <c r="P148" s="620"/>
      <c r="Q148" s="620"/>
      <c r="R148" s="620"/>
      <c r="S148" s="620"/>
      <c r="T148" s="620"/>
      <c r="U148" s="620"/>
      <c r="V148" s="621" t="e">
        <f t="shared" si="28"/>
        <v>#DIV/0!</v>
      </c>
      <c r="W148" s="789"/>
      <c r="X148" s="770"/>
      <c r="Y148" s="770"/>
      <c r="Z148" s="842"/>
    </row>
    <row r="149" spans="1:26" s="790" customFormat="1" ht="22.6" customHeight="1" thickTop="1" thickBot="1" x14ac:dyDescent="0.3">
      <c r="A149" s="789">
        <v>1</v>
      </c>
      <c r="B149" s="781" t="s">
        <v>1350</v>
      </c>
      <c r="C149" s="617" t="s">
        <v>1350</v>
      </c>
      <c r="D149" s="617" t="s">
        <v>1362</v>
      </c>
      <c r="E149" s="781" t="s">
        <v>1362</v>
      </c>
      <c r="F149" s="617" t="s">
        <v>1350</v>
      </c>
      <c r="G149" s="617" t="s">
        <v>1390</v>
      </c>
      <c r="H149" s="781" t="s">
        <v>1444</v>
      </c>
      <c r="I149" s="617"/>
      <c r="J149" s="617"/>
      <c r="K149" s="786" t="s">
        <v>2133</v>
      </c>
      <c r="L149" s="620"/>
      <c r="M149" s="620"/>
      <c r="N149" s="620"/>
      <c r="O149" s="620">
        <f t="shared" si="27"/>
        <v>0</v>
      </c>
      <c r="P149" s="620"/>
      <c r="Q149" s="620"/>
      <c r="R149" s="620"/>
      <c r="S149" s="620"/>
      <c r="T149" s="620"/>
      <c r="U149" s="620"/>
      <c r="V149" s="621" t="e">
        <f t="shared" si="28"/>
        <v>#DIV/0!</v>
      </c>
      <c r="W149" s="789"/>
      <c r="X149" s="770"/>
      <c r="Y149" s="770"/>
      <c r="Z149" s="842"/>
    </row>
    <row r="150" spans="1:26" s="790" customFormat="1" ht="22.6" customHeight="1" thickTop="1" thickBot="1" x14ac:dyDescent="0.3">
      <c r="A150" s="789">
        <v>1</v>
      </c>
      <c r="B150" s="781" t="s">
        <v>1350</v>
      </c>
      <c r="C150" s="617" t="s">
        <v>1350</v>
      </c>
      <c r="D150" s="617" t="s">
        <v>1362</v>
      </c>
      <c r="E150" s="781" t="s">
        <v>1362</v>
      </c>
      <c r="F150" s="617" t="s">
        <v>1350</v>
      </c>
      <c r="G150" s="617" t="s">
        <v>1390</v>
      </c>
      <c r="H150" s="781" t="s">
        <v>1445</v>
      </c>
      <c r="I150" s="617"/>
      <c r="J150" s="617"/>
      <c r="K150" s="786" t="s">
        <v>2134</v>
      </c>
      <c r="L150" s="620"/>
      <c r="M150" s="620"/>
      <c r="N150" s="620"/>
      <c r="O150" s="620">
        <f t="shared" si="27"/>
        <v>0</v>
      </c>
      <c r="P150" s="620"/>
      <c r="Q150" s="620"/>
      <c r="R150" s="620"/>
      <c r="S150" s="620"/>
      <c r="T150" s="620"/>
      <c r="U150" s="620"/>
      <c r="V150" s="621" t="e">
        <f t="shared" si="28"/>
        <v>#DIV/0!</v>
      </c>
      <c r="W150" s="789"/>
      <c r="X150" s="770"/>
      <c r="Y150" s="770"/>
      <c r="Z150" s="842"/>
    </row>
    <row r="151" spans="1:26" s="790" customFormat="1" ht="22.6" customHeight="1" thickTop="1" thickBot="1" x14ac:dyDescent="0.3">
      <c r="A151" s="789">
        <v>1</v>
      </c>
      <c r="B151" s="781" t="s">
        <v>1350</v>
      </c>
      <c r="C151" s="617" t="s">
        <v>1350</v>
      </c>
      <c r="D151" s="617" t="s">
        <v>1362</v>
      </c>
      <c r="E151" s="781" t="s">
        <v>1362</v>
      </c>
      <c r="F151" s="617" t="s">
        <v>1350</v>
      </c>
      <c r="G151" s="617" t="s">
        <v>1390</v>
      </c>
      <c r="H151" s="781" t="s">
        <v>1446</v>
      </c>
      <c r="I151" s="617"/>
      <c r="J151" s="617"/>
      <c r="K151" s="786" t="s">
        <v>2135</v>
      </c>
      <c r="L151" s="620"/>
      <c r="M151" s="620"/>
      <c r="N151" s="620"/>
      <c r="O151" s="620">
        <f t="shared" si="27"/>
        <v>0</v>
      </c>
      <c r="P151" s="620"/>
      <c r="Q151" s="620"/>
      <c r="R151" s="620"/>
      <c r="S151" s="620"/>
      <c r="T151" s="620"/>
      <c r="U151" s="620"/>
      <c r="V151" s="621" t="e">
        <f t="shared" si="28"/>
        <v>#DIV/0!</v>
      </c>
      <c r="W151" s="789"/>
      <c r="X151" s="770"/>
      <c r="Y151" s="770"/>
      <c r="Z151" s="842"/>
    </row>
    <row r="152" spans="1:26" s="790" customFormat="1" ht="22.6" customHeight="1" thickTop="1" thickBot="1" x14ac:dyDescent="0.3">
      <c r="A152" s="789">
        <v>1</v>
      </c>
      <c r="B152" s="781" t="s">
        <v>1350</v>
      </c>
      <c r="C152" s="617" t="s">
        <v>1350</v>
      </c>
      <c r="D152" s="617" t="s">
        <v>1362</v>
      </c>
      <c r="E152" s="781" t="s">
        <v>1362</v>
      </c>
      <c r="F152" s="617" t="s">
        <v>1350</v>
      </c>
      <c r="G152" s="617" t="s">
        <v>1391</v>
      </c>
      <c r="H152" s="617"/>
      <c r="I152" s="617"/>
      <c r="J152" s="617"/>
      <c r="K152" s="786" t="s">
        <v>1385</v>
      </c>
      <c r="L152" s="620">
        <f>SUM(L153:L163)</f>
        <v>0</v>
      </c>
      <c r="M152" s="620">
        <f t="shared" ref="M152:U152" si="30">SUM(M153:M163)</f>
        <v>0</v>
      </c>
      <c r="N152" s="620">
        <f t="shared" si="30"/>
        <v>0</v>
      </c>
      <c r="O152" s="620">
        <f t="shared" si="27"/>
        <v>0</v>
      </c>
      <c r="P152" s="620">
        <f t="shared" si="30"/>
        <v>0</v>
      </c>
      <c r="Q152" s="620">
        <f t="shared" si="30"/>
        <v>0</v>
      </c>
      <c r="R152" s="620">
        <f t="shared" si="30"/>
        <v>0</v>
      </c>
      <c r="S152" s="620">
        <f t="shared" si="30"/>
        <v>0</v>
      </c>
      <c r="T152" s="620">
        <f t="shared" si="30"/>
        <v>0</v>
      </c>
      <c r="U152" s="620">
        <f t="shared" si="30"/>
        <v>0</v>
      </c>
      <c r="V152" s="621" t="e">
        <f t="shared" si="28"/>
        <v>#DIV/0!</v>
      </c>
      <c r="W152" s="789"/>
      <c r="X152" s="770"/>
      <c r="Y152" s="770"/>
      <c r="Z152" s="842"/>
    </row>
    <row r="153" spans="1:26" s="790" customFormat="1" ht="22.6" customHeight="1" thickTop="1" thickBot="1" x14ac:dyDescent="0.3">
      <c r="A153" s="789">
        <v>1</v>
      </c>
      <c r="B153" s="781" t="s">
        <v>1350</v>
      </c>
      <c r="C153" s="617" t="s">
        <v>1350</v>
      </c>
      <c r="D153" s="617" t="s">
        <v>1362</v>
      </c>
      <c r="E153" s="781" t="s">
        <v>1362</v>
      </c>
      <c r="F153" s="617" t="s">
        <v>1350</v>
      </c>
      <c r="G153" s="617" t="s">
        <v>1391</v>
      </c>
      <c r="H153" s="781" t="s">
        <v>1350</v>
      </c>
      <c r="I153" s="617"/>
      <c r="J153" s="617"/>
      <c r="K153" s="783" t="s">
        <v>1386</v>
      </c>
      <c r="L153" s="620"/>
      <c r="M153" s="620"/>
      <c r="N153" s="620"/>
      <c r="O153" s="620">
        <f t="shared" si="27"/>
        <v>0</v>
      </c>
      <c r="P153" s="620"/>
      <c r="Q153" s="620"/>
      <c r="R153" s="620"/>
      <c r="S153" s="620"/>
      <c r="T153" s="620"/>
      <c r="U153" s="620"/>
      <c r="V153" s="621" t="e">
        <f t="shared" si="28"/>
        <v>#DIV/0!</v>
      </c>
      <c r="W153" s="789"/>
      <c r="X153" s="770"/>
      <c r="Y153" s="770"/>
      <c r="Z153" s="842"/>
    </row>
    <row r="154" spans="1:26" s="790" customFormat="1" ht="22.6" customHeight="1" thickTop="1" thickBot="1" x14ac:dyDescent="0.3">
      <c r="A154" s="789">
        <v>1</v>
      </c>
      <c r="B154" s="781" t="s">
        <v>1350</v>
      </c>
      <c r="C154" s="617" t="s">
        <v>1350</v>
      </c>
      <c r="D154" s="617" t="s">
        <v>1362</v>
      </c>
      <c r="E154" s="781" t="s">
        <v>1362</v>
      </c>
      <c r="F154" s="617" t="s">
        <v>1350</v>
      </c>
      <c r="G154" s="617" t="s">
        <v>1391</v>
      </c>
      <c r="H154" s="781" t="s">
        <v>1362</v>
      </c>
      <c r="I154" s="617"/>
      <c r="J154" s="617"/>
      <c r="K154" s="783" t="s">
        <v>1387</v>
      </c>
      <c r="L154" s="620"/>
      <c r="M154" s="620"/>
      <c r="N154" s="620"/>
      <c r="O154" s="620">
        <f t="shared" si="27"/>
        <v>0</v>
      </c>
      <c r="P154" s="620"/>
      <c r="Q154" s="620"/>
      <c r="R154" s="620"/>
      <c r="S154" s="620"/>
      <c r="T154" s="620"/>
      <c r="U154" s="620"/>
      <c r="V154" s="621" t="e">
        <f t="shared" si="28"/>
        <v>#DIV/0!</v>
      </c>
      <c r="W154" s="789"/>
      <c r="X154" s="770"/>
      <c r="Y154" s="770"/>
      <c r="Z154" s="842"/>
    </row>
    <row r="155" spans="1:26" s="790" customFormat="1" ht="22.6" customHeight="1" thickTop="1" thickBot="1" x14ac:dyDescent="0.3">
      <c r="A155" s="789">
        <v>1</v>
      </c>
      <c r="B155" s="781" t="s">
        <v>1350</v>
      </c>
      <c r="C155" s="617" t="s">
        <v>1350</v>
      </c>
      <c r="D155" s="617" t="s">
        <v>1362</v>
      </c>
      <c r="E155" s="781" t="s">
        <v>1362</v>
      </c>
      <c r="F155" s="617" t="s">
        <v>1350</v>
      </c>
      <c r="G155" s="617" t="s">
        <v>1391</v>
      </c>
      <c r="H155" s="781" t="s">
        <v>1374</v>
      </c>
      <c r="I155" s="617"/>
      <c r="J155" s="617"/>
      <c r="K155" s="786" t="s">
        <v>2136</v>
      </c>
      <c r="L155" s="620"/>
      <c r="M155" s="620"/>
      <c r="N155" s="620"/>
      <c r="O155" s="620">
        <f t="shared" si="27"/>
        <v>0</v>
      </c>
      <c r="P155" s="620"/>
      <c r="Q155" s="620"/>
      <c r="R155" s="620"/>
      <c r="S155" s="620"/>
      <c r="T155" s="620"/>
      <c r="U155" s="620"/>
      <c r="V155" s="621" t="e">
        <f t="shared" si="28"/>
        <v>#DIV/0!</v>
      </c>
      <c r="W155" s="789"/>
      <c r="X155" s="770"/>
      <c r="Y155" s="770"/>
      <c r="Z155" s="842"/>
    </row>
    <row r="156" spans="1:26" s="790" customFormat="1" ht="22.6" customHeight="1" thickTop="1" thickBot="1" x14ac:dyDescent="0.3">
      <c r="A156" s="789">
        <v>1</v>
      </c>
      <c r="B156" s="781" t="s">
        <v>1350</v>
      </c>
      <c r="C156" s="617" t="s">
        <v>1350</v>
      </c>
      <c r="D156" s="617" t="s">
        <v>1362</v>
      </c>
      <c r="E156" s="781" t="s">
        <v>1362</v>
      </c>
      <c r="F156" s="617" t="s">
        <v>1350</v>
      </c>
      <c r="G156" s="617" t="s">
        <v>1391</v>
      </c>
      <c r="H156" s="781" t="s">
        <v>1375</v>
      </c>
      <c r="I156" s="617"/>
      <c r="J156" s="617"/>
      <c r="K156" s="786" t="s">
        <v>2137</v>
      </c>
      <c r="L156" s="620"/>
      <c r="M156" s="620"/>
      <c r="N156" s="620"/>
      <c r="O156" s="620">
        <f t="shared" si="27"/>
        <v>0</v>
      </c>
      <c r="P156" s="620"/>
      <c r="Q156" s="620"/>
      <c r="R156" s="620"/>
      <c r="S156" s="620"/>
      <c r="T156" s="620"/>
      <c r="U156" s="620"/>
      <c r="V156" s="621" t="e">
        <f t="shared" si="28"/>
        <v>#DIV/0!</v>
      </c>
      <c r="W156" s="789"/>
      <c r="X156" s="770"/>
      <c r="Y156" s="770"/>
      <c r="Z156" s="842"/>
    </row>
    <row r="157" spans="1:26" s="790" customFormat="1" ht="22.6" customHeight="1" thickTop="1" thickBot="1" x14ac:dyDescent="0.3">
      <c r="A157" s="789">
        <v>1</v>
      </c>
      <c r="B157" s="781" t="s">
        <v>1350</v>
      </c>
      <c r="C157" s="617" t="s">
        <v>1350</v>
      </c>
      <c r="D157" s="617" t="s">
        <v>1362</v>
      </c>
      <c r="E157" s="781" t="s">
        <v>1362</v>
      </c>
      <c r="F157" s="617" t="s">
        <v>1350</v>
      </c>
      <c r="G157" s="617" t="s">
        <v>1391</v>
      </c>
      <c r="H157" s="781" t="s">
        <v>1384</v>
      </c>
      <c r="I157" s="617"/>
      <c r="J157" s="617"/>
      <c r="K157" s="786" t="s">
        <v>2138</v>
      </c>
      <c r="L157" s="620"/>
      <c r="M157" s="620"/>
      <c r="N157" s="620"/>
      <c r="O157" s="620">
        <f t="shared" si="27"/>
        <v>0</v>
      </c>
      <c r="P157" s="620"/>
      <c r="Q157" s="620"/>
      <c r="R157" s="620"/>
      <c r="S157" s="620"/>
      <c r="T157" s="620"/>
      <c r="U157" s="620"/>
      <c r="V157" s="621" t="e">
        <f t="shared" si="28"/>
        <v>#DIV/0!</v>
      </c>
      <c r="W157" s="789"/>
      <c r="X157" s="770"/>
      <c r="Y157" s="770"/>
      <c r="Z157" s="842"/>
    </row>
    <row r="158" spans="1:26" s="790" customFormat="1" ht="22.6" customHeight="1" thickTop="1" thickBot="1" x14ac:dyDescent="0.3">
      <c r="A158" s="789">
        <v>1</v>
      </c>
      <c r="B158" s="781" t="s">
        <v>1350</v>
      </c>
      <c r="C158" s="617" t="s">
        <v>1350</v>
      </c>
      <c r="D158" s="617" t="s">
        <v>1362</v>
      </c>
      <c r="E158" s="781" t="s">
        <v>1362</v>
      </c>
      <c r="F158" s="617" t="s">
        <v>1350</v>
      </c>
      <c r="G158" s="617" t="s">
        <v>1391</v>
      </c>
      <c r="H158" s="781" t="s">
        <v>1390</v>
      </c>
      <c r="I158" s="617"/>
      <c r="J158" s="617"/>
      <c r="K158" s="786" t="s">
        <v>2139</v>
      </c>
      <c r="L158" s="620"/>
      <c r="M158" s="620"/>
      <c r="N158" s="620"/>
      <c r="O158" s="620">
        <f t="shared" si="27"/>
        <v>0</v>
      </c>
      <c r="P158" s="620"/>
      <c r="Q158" s="620"/>
      <c r="R158" s="620"/>
      <c r="S158" s="620"/>
      <c r="T158" s="620"/>
      <c r="U158" s="620"/>
      <c r="V158" s="621" t="e">
        <f t="shared" si="28"/>
        <v>#DIV/0!</v>
      </c>
      <c r="W158" s="789"/>
      <c r="X158" s="770"/>
      <c r="Y158" s="770"/>
      <c r="Z158" s="842"/>
    </row>
    <row r="159" spans="1:26" s="790" customFormat="1" ht="22.6" customHeight="1" thickTop="1" thickBot="1" x14ac:dyDescent="0.3">
      <c r="A159" s="789">
        <v>1</v>
      </c>
      <c r="B159" s="781" t="s">
        <v>1350</v>
      </c>
      <c r="C159" s="617" t="s">
        <v>1350</v>
      </c>
      <c r="D159" s="617" t="s">
        <v>1362</v>
      </c>
      <c r="E159" s="781" t="s">
        <v>1362</v>
      </c>
      <c r="F159" s="617" t="s">
        <v>1350</v>
      </c>
      <c r="G159" s="617" t="s">
        <v>1391</v>
      </c>
      <c r="H159" s="781" t="s">
        <v>1391</v>
      </c>
      <c r="I159" s="617"/>
      <c r="J159" s="617"/>
      <c r="K159" s="786" t="s">
        <v>2140</v>
      </c>
      <c r="L159" s="620"/>
      <c r="M159" s="620"/>
      <c r="N159" s="620"/>
      <c r="O159" s="620">
        <f t="shared" si="27"/>
        <v>0</v>
      </c>
      <c r="P159" s="620"/>
      <c r="Q159" s="620"/>
      <c r="R159" s="620"/>
      <c r="S159" s="620"/>
      <c r="T159" s="620"/>
      <c r="U159" s="620"/>
      <c r="V159" s="621" t="e">
        <f t="shared" si="28"/>
        <v>#DIV/0!</v>
      </c>
      <c r="W159" s="789"/>
      <c r="X159" s="770"/>
      <c r="Y159" s="770"/>
      <c r="Z159" s="842"/>
    </row>
    <row r="160" spans="1:26" s="790" customFormat="1" ht="22.6" customHeight="1" thickTop="1" thickBot="1" x14ac:dyDescent="0.3">
      <c r="A160" s="789">
        <v>1</v>
      </c>
      <c r="B160" s="781" t="s">
        <v>1350</v>
      </c>
      <c r="C160" s="617" t="s">
        <v>1350</v>
      </c>
      <c r="D160" s="617" t="s">
        <v>1362</v>
      </c>
      <c r="E160" s="781" t="s">
        <v>1362</v>
      </c>
      <c r="F160" s="617" t="s">
        <v>1350</v>
      </c>
      <c r="G160" s="617" t="s">
        <v>1391</v>
      </c>
      <c r="H160" s="781" t="s">
        <v>1392</v>
      </c>
      <c r="I160" s="617"/>
      <c r="J160" s="617"/>
      <c r="K160" s="786" t="s">
        <v>2141</v>
      </c>
      <c r="L160" s="620"/>
      <c r="M160" s="620"/>
      <c r="N160" s="620"/>
      <c r="O160" s="620">
        <f t="shared" si="27"/>
        <v>0</v>
      </c>
      <c r="P160" s="620"/>
      <c r="Q160" s="620"/>
      <c r="R160" s="620"/>
      <c r="S160" s="620"/>
      <c r="T160" s="620"/>
      <c r="U160" s="620"/>
      <c r="V160" s="621" t="e">
        <f t="shared" si="28"/>
        <v>#DIV/0!</v>
      </c>
      <c r="W160" s="789"/>
      <c r="X160" s="770"/>
      <c r="Y160" s="770"/>
      <c r="Z160" s="842"/>
    </row>
    <row r="161" spans="1:26" s="790" customFormat="1" ht="22.6" customHeight="1" thickTop="1" thickBot="1" x14ac:dyDescent="0.3">
      <c r="A161" s="789">
        <v>1</v>
      </c>
      <c r="B161" s="781" t="s">
        <v>1350</v>
      </c>
      <c r="C161" s="617" t="s">
        <v>1350</v>
      </c>
      <c r="D161" s="617" t="s">
        <v>1362</v>
      </c>
      <c r="E161" s="781" t="s">
        <v>1362</v>
      </c>
      <c r="F161" s="617" t="s">
        <v>1350</v>
      </c>
      <c r="G161" s="617" t="s">
        <v>1391</v>
      </c>
      <c r="H161" s="781" t="s">
        <v>1444</v>
      </c>
      <c r="I161" s="617"/>
      <c r="J161" s="617"/>
      <c r="K161" s="786" t="s">
        <v>2142</v>
      </c>
      <c r="L161" s="620"/>
      <c r="M161" s="620"/>
      <c r="N161" s="620"/>
      <c r="O161" s="620">
        <f t="shared" si="27"/>
        <v>0</v>
      </c>
      <c r="P161" s="620"/>
      <c r="Q161" s="620"/>
      <c r="R161" s="620"/>
      <c r="S161" s="620"/>
      <c r="T161" s="620"/>
      <c r="U161" s="620"/>
      <c r="V161" s="621" t="e">
        <f t="shared" si="28"/>
        <v>#DIV/0!</v>
      </c>
      <c r="W161" s="789"/>
      <c r="X161" s="770"/>
      <c r="Y161" s="770"/>
      <c r="Z161" s="842"/>
    </row>
    <row r="162" spans="1:26" s="790" customFormat="1" ht="22.6" customHeight="1" thickTop="1" thickBot="1" x14ac:dyDescent="0.3">
      <c r="A162" s="789">
        <v>1</v>
      </c>
      <c r="B162" s="781" t="s">
        <v>1350</v>
      </c>
      <c r="C162" s="617" t="s">
        <v>1350</v>
      </c>
      <c r="D162" s="617" t="s">
        <v>1362</v>
      </c>
      <c r="E162" s="781" t="s">
        <v>1362</v>
      </c>
      <c r="F162" s="617" t="s">
        <v>1350</v>
      </c>
      <c r="G162" s="617" t="s">
        <v>1391</v>
      </c>
      <c r="H162" s="781" t="s">
        <v>1445</v>
      </c>
      <c r="I162" s="617"/>
      <c r="J162" s="617"/>
      <c r="K162" s="786" t="s">
        <v>2143</v>
      </c>
      <c r="L162" s="620"/>
      <c r="M162" s="620"/>
      <c r="N162" s="620"/>
      <c r="O162" s="620">
        <f t="shared" si="27"/>
        <v>0</v>
      </c>
      <c r="P162" s="620"/>
      <c r="Q162" s="620"/>
      <c r="R162" s="620"/>
      <c r="S162" s="620"/>
      <c r="T162" s="620"/>
      <c r="U162" s="620"/>
      <c r="V162" s="621" t="e">
        <f t="shared" si="28"/>
        <v>#DIV/0!</v>
      </c>
      <c r="W162" s="789"/>
      <c r="X162" s="770"/>
      <c r="Y162" s="770"/>
      <c r="Z162" s="842"/>
    </row>
    <row r="163" spans="1:26" s="790" customFormat="1" ht="22.6" customHeight="1" thickTop="1" thickBot="1" x14ac:dyDescent="0.3">
      <c r="A163" s="789">
        <v>1</v>
      </c>
      <c r="B163" s="781" t="s">
        <v>1350</v>
      </c>
      <c r="C163" s="617" t="s">
        <v>1350</v>
      </c>
      <c r="D163" s="617" t="s">
        <v>1362</v>
      </c>
      <c r="E163" s="781" t="s">
        <v>1362</v>
      </c>
      <c r="F163" s="617" t="s">
        <v>1350</v>
      </c>
      <c r="G163" s="617" t="s">
        <v>1391</v>
      </c>
      <c r="H163" s="781" t="s">
        <v>1446</v>
      </c>
      <c r="I163" s="617"/>
      <c r="J163" s="617"/>
      <c r="K163" s="786" t="s">
        <v>2144</v>
      </c>
      <c r="L163" s="620"/>
      <c r="M163" s="620"/>
      <c r="N163" s="620"/>
      <c r="O163" s="620">
        <f t="shared" si="27"/>
        <v>0</v>
      </c>
      <c r="P163" s="620"/>
      <c r="Q163" s="620"/>
      <c r="R163" s="620"/>
      <c r="S163" s="620"/>
      <c r="T163" s="620"/>
      <c r="U163" s="620"/>
      <c r="V163" s="621" t="e">
        <f t="shared" si="28"/>
        <v>#DIV/0!</v>
      </c>
      <c r="W163" s="789"/>
      <c r="X163" s="770"/>
      <c r="Y163" s="770"/>
      <c r="Z163" s="842"/>
    </row>
    <row r="164" spans="1:26" s="790" customFormat="1" ht="22.6" customHeight="1" thickTop="1" thickBot="1" x14ac:dyDescent="0.3">
      <c r="A164" s="775">
        <v>1</v>
      </c>
      <c r="B164" s="613" t="s">
        <v>1350</v>
      </c>
      <c r="C164" s="613" t="s">
        <v>1350</v>
      </c>
      <c r="D164" s="613" t="s">
        <v>1362</v>
      </c>
      <c r="E164" s="613" t="s">
        <v>1362</v>
      </c>
      <c r="F164" s="613" t="s">
        <v>1362</v>
      </c>
      <c r="G164" s="614"/>
      <c r="H164" s="614"/>
      <c r="I164" s="614"/>
      <c r="J164" s="614"/>
      <c r="K164" s="772" t="s">
        <v>2145</v>
      </c>
      <c r="L164" s="792">
        <f>+L165+L177+L189+L201</f>
        <v>601683644</v>
      </c>
      <c r="M164" s="792">
        <f>+M165+M177+M189+M201</f>
        <v>0</v>
      </c>
      <c r="N164" s="792">
        <f>+N165+N177+N189+N201</f>
        <v>0</v>
      </c>
      <c r="O164" s="792">
        <f t="shared" si="27"/>
        <v>601683644</v>
      </c>
      <c r="P164" s="792">
        <f t="shared" ref="P164:U164" si="31">+P165+P177+P189+P201</f>
        <v>0</v>
      </c>
      <c r="Q164" s="792">
        <f t="shared" si="31"/>
        <v>541515278.43120265</v>
      </c>
      <c r="R164" s="792">
        <f t="shared" si="31"/>
        <v>60168365</v>
      </c>
      <c r="S164" s="792">
        <f t="shared" si="31"/>
        <v>0</v>
      </c>
      <c r="T164" s="792">
        <f t="shared" si="31"/>
        <v>601683643.43120265</v>
      </c>
      <c r="U164" s="792">
        <f t="shared" si="31"/>
        <v>449645133</v>
      </c>
      <c r="V164" s="793">
        <f t="shared" si="28"/>
        <v>0.74731154400467636</v>
      </c>
      <c r="W164" s="794"/>
      <c r="X164" s="770"/>
      <c r="Y164" s="770"/>
      <c r="Z164" s="842"/>
    </row>
    <row r="165" spans="1:26" s="790" customFormat="1" ht="22.6" customHeight="1" thickTop="1" thickBot="1" x14ac:dyDescent="0.3">
      <c r="A165" s="789">
        <v>1</v>
      </c>
      <c r="B165" s="781" t="s">
        <v>1350</v>
      </c>
      <c r="C165" s="781" t="s">
        <v>1350</v>
      </c>
      <c r="D165" s="781" t="s">
        <v>1362</v>
      </c>
      <c r="E165" s="781" t="s">
        <v>1362</v>
      </c>
      <c r="F165" s="781" t="s">
        <v>1362</v>
      </c>
      <c r="G165" s="781" t="s">
        <v>1350</v>
      </c>
      <c r="H165" s="781"/>
      <c r="I165" s="781"/>
      <c r="J165" s="781"/>
      <c r="K165" s="783" t="s">
        <v>2146</v>
      </c>
      <c r="L165" s="620">
        <f>SUM(L166:L176)</f>
        <v>543450399</v>
      </c>
      <c r="M165" s="620">
        <f t="shared" ref="M165:U165" si="32">SUM(M166:M176)</f>
        <v>0</v>
      </c>
      <c r="N165" s="620">
        <f t="shared" si="32"/>
        <v>0</v>
      </c>
      <c r="O165" s="620">
        <f t="shared" si="27"/>
        <v>543450399</v>
      </c>
      <c r="P165" s="620">
        <f t="shared" si="32"/>
        <v>0</v>
      </c>
      <c r="Q165" s="620">
        <f t="shared" si="32"/>
        <v>489105358.43120265</v>
      </c>
      <c r="R165" s="620">
        <f t="shared" si="32"/>
        <v>54345040</v>
      </c>
      <c r="S165" s="620">
        <f t="shared" si="32"/>
        <v>0</v>
      </c>
      <c r="T165" s="620">
        <f t="shared" si="32"/>
        <v>543450398.43120265</v>
      </c>
      <c r="U165" s="620">
        <f t="shared" si="32"/>
        <v>434044290</v>
      </c>
      <c r="V165" s="621">
        <f t="shared" si="28"/>
        <v>0.79868243872611455</v>
      </c>
      <c r="W165" s="789"/>
      <c r="X165" s="770" t="s">
        <v>2147</v>
      </c>
      <c r="Y165" s="770" t="s">
        <v>2148</v>
      </c>
      <c r="Z165" s="842"/>
    </row>
    <row r="166" spans="1:26" s="790" customFormat="1" ht="22.6" customHeight="1" thickTop="1" thickBot="1" x14ac:dyDescent="0.3">
      <c r="A166" s="789">
        <v>1</v>
      </c>
      <c r="B166" s="789" t="s">
        <v>1350</v>
      </c>
      <c r="C166" s="781" t="s">
        <v>1350</v>
      </c>
      <c r="D166" s="781" t="s">
        <v>1362</v>
      </c>
      <c r="E166" s="781" t="s">
        <v>1362</v>
      </c>
      <c r="F166" s="781" t="s">
        <v>1362</v>
      </c>
      <c r="G166" s="781" t="s">
        <v>1350</v>
      </c>
      <c r="H166" s="781" t="s">
        <v>1350</v>
      </c>
      <c r="I166" s="781"/>
      <c r="J166" s="781"/>
      <c r="K166" s="783" t="s">
        <v>2149</v>
      </c>
      <c r="L166" s="620">
        <v>543450399</v>
      </c>
      <c r="M166" s="620"/>
      <c r="N166" s="620"/>
      <c r="O166" s="620">
        <f t="shared" si="27"/>
        <v>543450399</v>
      </c>
      <c r="P166" s="620"/>
      <c r="Q166" s="620">
        <v>489105358.43120265</v>
      </c>
      <c r="R166" s="620">
        <v>54345040</v>
      </c>
      <c r="S166" s="620"/>
      <c r="T166" s="620">
        <f>SUBTOTAL(9,P166:R166)</f>
        <v>543450398.43120265</v>
      </c>
      <c r="U166" s="620">
        <v>434044290</v>
      </c>
      <c r="V166" s="621">
        <f t="shared" si="28"/>
        <v>0.79868243872611455</v>
      </c>
      <c r="W166" s="789"/>
      <c r="X166" s="770"/>
      <c r="Y166" s="770"/>
      <c r="Z166" s="842"/>
    </row>
    <row r="167" spans="1:26" s="790" customFormat="1" ht="22.6" customHeight="1" thickTop="1" thickBot="1" x14ac:dyDescent="0.3">
      <c r="A167" s="789">
        <v>1</v>
      </c>
      <c r="B167" s="781" t="s">
        <v>1350</v>
      </c>
      <c r="C167" s="781" t="s">
        <v>1350</v>
      </c>
      <c r="D167" s="781" t="s">
        <v>1362</v>
      </c>
      <c r="E167" s="781" t="s">
        <v>1362</v>
      </c>
      <c r="F167" s="781" t="s">
        <v>1362</v>
      </c>
      <c r="G167" s="781" t="s">
        <v>1350</v>
      </c>
      <c r="H167" s="781" t="s">
        <v>1362</v>
      </c>
      <c r="I167" s="781"/>
      <c r="J167" s="781"/>
      <c r="K167" s="783" t="s">
        <v>2150</v>
      </c>
      <c r="L167" s="620"/>
      <c r="M167" s="620"/>
      <c r="N167" s="620"/>
      <c r="O167" s="620">
        <f t="shared" si="27"/>
        <v>0</v>
      </c>
      <c r="P167" s="620"/>
      <c r="Q167" s="620"/>
      <c r="R167" s="620"/>
      <c r="S167" s="620"/>
      <c r="T167" s="620"/>
      <c r="U167" s="620"/>
      <c r="V167" s="621" t="e">
        <f t="shared" si="28"/>
        <v>#DIV/0!</v>
      </c>
      <c r="W167" s="789"/>
      <c r="X167" s="770"/>
      <c r="Y167" s="770"/>
      <c r="Z167" s="842"/>
    </row>
    <row r="168" spans="1:26" s="790" customFormat="1" ht="22.6" customHeight="1" thickTop="1" thickBot="1" x14ac:dyDescent="0.3">
      <c r="A168" s="789">
        <v>1</v>
      </c>
      <c r="B168" s="789" t="s">
        <v>1350</v>
      </c>
      <c r="C168" s="781" t="s">
        <v>1350</v>
      </c>
      <c r="D168" s="781" t="s">
        <v>1362</v>
      </c>
      <c r="E168" s="781" t="s">
        <v>1362</v>
      </c>
      <c r="F168" s="781" t="s">
        <v>1362</v>
      </c>
      <c r="G168" s="781" t="s">
        <v>1350</v>
      </c>
      <c r="H168" s="781" t="s">
        <v>1374</v>
      </c>
      <c r="I168" s="781"/>
      <c r="J168" s="781"/>
      <c r="K168" s="786" t="s">
        <v>2151</v>
      </c>
      <c r="L168" s="620"/>
      <c r="M168" s="620"/>
      <c r="N168" s="620"/>
      <c r="O168" s="620">
        <f t="shared" si="27"/>
        <v>0</v>
      </c>
      <c r="P168" s="620"/>
      <c r="Q168" s="620"/>
      <c r="R168" s="620"/>
      <c r="S168" s="620"/>
      <c r="T168" s="620"/>
      <c r="U168" s="620"/>
      <c r="V168" s="621" t="e">
        <f t="shared" si="28"/>
        <v>#DIV/0!</v>
      </c>
      <c r="W168" s="789"/>
      <c r="X168" s="770"/>
      <c r="Y168" s="770"/>
      <c r="Z168" s="842"/>
    </row>
    <row r="169" spans="1:26" s="790" customFormat="1" ht="22.6" customHeight="1" thickTop="1" thickBot="1" x14ac:dyDescent="0.3">
      <c r="A169" s="789">
        <v>1</v>
      </c>
      <c r="B169" s="781" t="s">
        <v>1350</v>
      </c>
      <c r="C169" s="781" t="s">
        <v>1350</v>
      </c>
      <c r="D169" s="781" t="s">
        <v>1362</v>
      </c>
      <c r="E169" s="781" t="s">
        <v>1362</v>
      </c>
      <c r="F169" s="781" t="s">
        <v>1362</v>
      </c>
      <c r="G169" s="781" t="s">
        <v>1350</v>
      </c>
      <c r="H169" s="781" t="s">
        <v>1375</v>
      </c>
      <c r="I169" s="781"/>
      <c r="J169" s="781"/>
      <c r="K169" s="786" t="s">
        <v>2152</v>
      </c>
      <c r="L169" s="620"/>
      <c r="M169" s="620"/>
      <c r="N169" s="620"/>
      <c r="O169" s="620">
        <f t="shared" si="27"/>
        <v>0</v>
      </c>
      <c r="P169" s="620"/>
      <c r="Q169" s="620"/>
      <c r="R169" s="620"/>
      <c r="S169" s="620"/>
      <c r="T169" s="620"/>
      <c r="U169" s="620"/>
      <c r="V169" s="621" t="e">
        <f t="shared" si="28"/>
        <v>#DIV/0!</v>
      </c>
      <c r="W169" s="789"/>
      <c r="X169" s="770"/>
      <c r="Y169" s="770"/>
      <c r="Z169" s="842"/>
    </row>
    <row r="170" spans="1:26" s="790" customFormat="1" ht="22.6" customHeight="1" thickTop="1" thickBot="1" x14ac:dyDescent="0.3">
      <c r="A170" s="789">
        <v>1</v>
      </c>
      <c r="B170" s="789" t="s">
        <v>1350</v>
      </c>
      <c r="C170" s="781" t="s">
        <v>1350</v>
      </c>
      <c r="D170" s="781" t="s">
        <v>1362</v>
      </c>
      <c r="E170" s="781" t="s">
        <v>1362</v>
      </c>
      <c r="F170" s="781" t="s">
        <v>1362</v>
      </c>
      <c r="G170" s="781" t="s">
        <v>1350</v>
      </c>
      <c r="H170" s="781" t="s">
        <v>1384</v>
      </c>
      <c r="I170" s="781"/>
      <c r="J170" s="781"/>
      <c r="K170" s="786" t="s">
        <v>2153</v>
      </c>
      <c r="L170" s="620"/>
      <c r="M170" s="620"/>
      <c r="N170" s="620"/>
      <c r="O170" s="620">
        <f t="shared" si="27"/>
        <v>0</v>
      </c>
      <c r="P170" s="620"/>
      <c r="Q170" s="620"/>
      <c r="R170" s="620"/>
      <c r="S170" s="620"/>
      <c r="T170" s="620"/>
      <c r="U170" s="620"/>
      <c r="V170" s="621" t="e">
        <f t="shared" si="28"/>
        <v>#DIV/0!</v>
      </c>
      <c r="W170" s="789"/>
      <c r="X170" s="770"/>
      <c r="Y170" s="770"/>
      <c r="Z170" s="842"/>
    </row>
    <row r="171" spans="1:26" s="790" customFormat="1" ht="22.6" customHeight="1" thickTop="1" thickBot="1" x14ac:dyDescent="0.3">
      <c r="A171" s="789">
        <v>1</v>
      </c>
      <c r="B171" s="781" t="s">
        <v>1350</v>
      </c>
      <c r="C171" s="781" t="s">
        <v>1350</v>
      </c>
      <c r="D171" s="781" t="s">
        <v>1362</v>
      </c>
      <c r="E171" s="781" t="s">
        <v>1362</v>
      </c>
      <c r="F171" s="781" t="s">
        <v>1362</v>
      </c>
      <c r="G171" s="781" t="s">
        <v>1350</v>
      </c>
      <c r="H171" s="781" t="s">
        <v>1390</v>
      </c>
      <c r="I171" s="781"/>
      <c r="J171" s="781"/>
      <c r="K171" s="786" t="s">
        <v>2154</v>
      </c>
      <c r="L171" s="620"/>
      <c r="M171" s="620"/>
      <c r="N171" s="620"/>
      <c r="O171" s="620">
        <f t="shared" si="27"/>
        <v>0</v>
      </c>
      <c r="P171" s="620"/>
      <c r="Q171" s="620"/>
      <c r="R171" s="620"/>
      <c r="S171" s="620"/>
      <c r="T171" s="620"/>
      <c r="U171" s="620"/>
      <c r="V171" s="621" t="e">
        <f t="shared" si="28"/>
        <v>#DIV/0!</v>
      </c>
      <c r="W171" s="789"/>
      <c r="X171" s="770"/>
      <c r="Y171" s="770"/>
      <c r="Z171" s="842"/>
    </row>
    <row r="172" spans="1:26" s="790" customFormat="1" ht="22.6" customHeight="1" thickTop="1" thickBot="1" x14ac:dyDescent="0.3">
      <c r="A172" s="789">
        <v>1</v>
      </c>
      <c r="B172" s="789" t="s">
        <v>1350</v>
      </c>
      <c r="C172" s="781" t="s">
        <v>1350</v>
      </c>
      <c r="D172" s="781" t="s">
        <v>1362</v>
      </c>
      <c r="E172" s="781" t="s">
        <v>1362</v>
      </c>
      <c r="F172" s="781" t="s">
        <v>1362</v>
      </c>
      <c r="G172" s="781" t="s">
        <v>1350</v>
      </c>
      <c r="H172" s="781" t="s">
        <v>1391</v>
      </c>
      <c r="I172" s="781"/>
      <c r="J172" s="781"/>
      <c r="K172" s="786" t="s">
        <v>2155</v>
      </c>
      <c r="L172" s="620"/>
      <c r="M172" s="620"/>
      <c r="N172" s="620"/>
      <c r="O172" s="620">
        <f t="shared" si="27"/>
        <v>0</v>
      </c>
      <c r="P172" s="620"/>
      <c r="Q172" s="620"/>
      <c r="R172" s="620"/>
      <c r="S172" s="620"/>
      <c r="T172" s="620"/>
      <c r="U172" s="620"/>
      <c r="V172" s="621" t="e">
        <f t="shared" si="28"/>
        <v>#DIV/0!</v>
      </c>
      <c r="W172" s="789"/>
      <c r="X172" s="770"/>
      <c r="Y172" s="770"/>
      <c r="Z172" s="842"/>
    </row>
    <row r="173" spans="1:26" s="790" customFormat="1" ht="22.6" customHeight="1" thickTop="1" thickBot="1" x14ac:dyDescent="0.3">
      <c r="A173" s="789">
        <v>1</v>
      </c>
      <c r="B173" s="781" t="s">
        <v>1350</v>
      </c>
      <c r="C173" s="781" t="s">
        <v>1350</v>
      </c>
      <c r="D173" s="781" t="s">
        <v>1362</v>
      </c>
      <c r="E173" s="781" t="s">
        <v>1362</v>
      </c>
      <c r="F173" s="781" t="s">
        <v>1362</v>
      </c>
      <c r="G173" s="781" t="s">
        <v>1350</v>
      </c>
      <c r="H173" s="781" t="s">
        <v>1392</v>
      </c>
      <c r="I173" s="781"/>
      <c r="J173" s="781"/>
      <c r="K173" s="786" t="s">
        <v>2156</v>
      </c>
      <c r="L173" s="620"/>
      <c r="M173" s="620"/>
      <c r="N173" s="620"/>
      <c r="O173" s="620">
        <f t="shared" si="27"/>
        <v>0</v>
      </c>
      <c r="P173" s="620"/>
      <c r="Q173" s="620"/>
      <c r="R173" s="620"/>
      <c r="S173" s="620"/>
      <c r="T173" s="620"/>
      <c r="U173" s="620"/>
      <c r="V173" s="621" t="e">
        <f t="shared" si="28"/>
        <v>#DIV/0!</v>
      </c>
      <c r="W173" s="789"/>
      <c r="X173" s="770"/>
      <c r="Y173" s="770"/>
      <c r="Z173" s="842"/>
    </row>
    <row r="174" spans="1:26" s="790" customFormat="1" ht="22.6" customHeight="1" thickTop="1" thickBot="1" x14ac:dyDescent="0.3">
      <c r="A174" s="789">
        <v>1</v>
      </c>
      <c r="B174" s="789" t="s">
        <v>1350</v>
      </c>
      <c r="C174" s="781" t="s">
        <v>1350</v>
      </c>
      <c r="D174" s="781" t="s">
        <v>1362</v>
      </c>
      <c r="E174" s="781" t="s">
        <v>1362</v>
      </c>
      <c r="F174" s="781" t="s">
        <v>1362</v>
      </c>
      <c r="G174" s="781" t="s">
        <v>1350</v>
      </c>
      <c r="H174" s="781" t="s">
        <v>1444</v>
      </c>
      <c r="I174" s="781"/>
      <c r="J174" s="781"/>
      <c r="K174" s="786" t="s">
        <v>2157</v>
      </c>
      <c r="L174" s="620"/>
      <c r="M174" s="620"/>
      <c r="N174" s="620"/>
      <c r="O174" s="620">
        <f t="shared" si="27"/>
        <v>0</v>
      </c>
      <c r="P174" s="620"/>
      <c r="Q174" s="620"/>
      <c r="R174" s="620"/>
      <c r="S174" s="620"/>
      <c r="T174" s="620"/>
      <c r="U174" s="620"/>
      <c r="V174" s="621" t="e">
        <f t="shared" si="28"/>
        <v>#DIV/0!</v>
      </c>
      <c r="W174" s="789"/>
      <c r="X174" s="770"/>
      <c r="Y174" s="770"/>
      <c r="Z174" s="842"/>
    </row>
    <row r="175" spans="1:26" s="790" customFormat="1" ht="22.6" customHeight="1" thickTop="1" thickBot="1" x14ac:dyDescent="0.3">
      <c r="A175" s="789">
        <v>1</v>
      </c>
      <c r="B175" s="781" t="s">
        <v>1350</v>
      </c>
      <c r="C175" s="781" t="s">
        <v>1350</v>
      </c>
      <c r="D175" s="781" t="s">
        <v>1362</v>
      </c>
      <c r="E175" s="781" t="s">
        <v>1362</v>
      </c>
      <c r="F175" s="781" t="s">
        <v>1362</v>
      </c>
      <c r="G175" s="781" t="s">
        <v>1350</v>
      </c>
      <c r="H175" s="781" t="s">
        <v>1445</v>
      </c>
      <c r="I175" s="781"/>
      <c r="J175" s="781"/>
      <c r="K175" s="786" t="s">
        <v>2158</v>
      </c>
      <c r="L175" s="620"/>
      <c r="M175" s="620"/>
      <c r="N175" s="620"/>
      <c r="O175" s="620">
        <f t="shared" si="27"/>
        <v>0</v>
      </c>
      <c r="P175" s="620"/>
      <c r="Q175" s="620"/>
      <c r="R175" s="620"/>
      <c r="S175" s="620"/>
      <c r="T175" s="620"/>
      <c r="U175" s="620"/>
      <c r="V175" s="621" t="e">
        <f t="shared" si="28"/>
        <v>#DIV/0!</v>
      </c>
      <c r="W175" s="789"/>
      <c r="X175" s="770"/>
      <c r="Y175" s="770"/>
      <c r="Z175" s="842"/>
    </row>
    <row r="176" spans="1:26" s="790" customFormat="1" ht="22.6" customHeight="1" thickTop="1" thickBot="1" x14ac:dyDescent="0.3">
      <c r="A176" s="789">
        <v>1</v>
      </c>
      <c r="B176" s="789" t="s">
        <v>1350</v>
      </c>
      <c r="C176" s="781" t="s">
        <v>1350</v>
      </c>
      <c r="D176" s="781" t="s">
        <v>1362</v>
      </c>
      <c r="E176" s="781" t="s">
        <v>1362</v>
      </c>
      <c r="F176" s="781" t="s">
        <v>1362</v>
      </c>
      <c r="G176" s="781" t="s">
        <v>1350</v>
      </c>
      <c r="H176" s="781" t="s">
        <v>1446</v>
      </c>
      <c r="I176" s="781"/>
      <c r="J176" s="781"/>
      <c r="K176" s="786" t="s">
        <v>2159</v>
      </c>
      <c r="L176" s="620"/>
      <c r="M176" s="620"/>
      <c r="N176" s="620"/>
      <c r="O176" s="620">
        <f t="shared" si="27"/>
        <v>0</v>
      </c>
      <c r="P176" s="620"/>
      <c r="Q176" s="620"/>
      <c r="R176" s="620"/>
      <c r="S176" s="620"/>
      <c r="T176" s="620"/>
      <c r="U176" s="620"/>
      <c r="V176" s="621" t="e">
        <f t="shared" si="28"/>
        <v>#DIV/0!</v>
      </c>
      <c r="W176" s="789"/>
      <c r="X176" s="770"/>
      <c r="Y176" s="770"/>
      <c r="Z176" s="842"/>
    </row>
    <row r="177" spans="1:26" s="790" customFormat="1" ht="22.6" customHeight="1" thickTop="1" thickBot="1" x14ac:dyDescent="0.3">
      <c r="A177" s="789">
        <v>1</v>
      </c>
      <c r="B177" s="781" t="s">
        <v>1350</v>
      </c>
      <c r="C177" s="781" t="s">
        <v>1350</v>
      </c>
      <c r="D177" s="781" t="s">
        <v>1362</v>
      </c>
      <c r="E177" s="781" t="s">
        <v>1362</v>
      </c>
      <c r="F177" s="781" t="s">
        <v>1362</v>
      </c>
      <c r="G177" s="781" t="s">
        <v>1362</v>
      </c>
      <c r="H177" s="781"/>
      <c r="I177" s="781"/>
      <c r="J177" s="781"/>
      <c r="K177" s="783" t="s">
        <v>2160</v>
      </c>
      <c r="L177" s="620">
        <f>SUM(L178:L188)</f>
        <v>58233245</v>
      </c>
      <c r="M177" s="620">
        <f t="shared" ref="M177:U177" si="33">SUM(M178:M188)</f>
        <v>0</v>
      </c>
      <c r="N177" s="620">
        <f t="shared" si="33"/>
        <v>0</v>
      </c>
      <c r="O177" s="620">
        <f t="shared" si="27"/>
        <v>58233245</v>
      </c>
      <c r="P177" s="620">
        <f t="shared" si="33"/>
        <v>0</v>
      </c>
      <c r="Q177" s="620">
        <f t="shared" si="33"/>
        <v>52409920</v>
      </c>
      <c r="R177" s="620">
        <f t="shared" si="33"/>
        <v>5823325</v>
      </c>
      <c r="S177" s="620">
        <f t="shared" si="33"/>
        <v>0</v>
      </c>
      <c r="T177" s="620">
        <f t="shared" si="33"/>
        <v>58233245</v>
      </c>
      <c r="U177" s="620">
        <f t="shared" si="33"/>
        <v>15600843</v>
      </c>
      <c r="V177" s="621">
        <f t="shared" si="28"/>
        <v>0.26790269029314784</v>
      </c>
      <c r="W177" s="789"/>
      <c r="X177" s="770" t="s">
        <v>2161</v>
      </c>
      <c r="Y177" s="770" t="s">
        <v>2162</v>
      </c>
      <c r="Z177" s="842"/>
    </row>
    <row r="178" spans="1:26" s="790" customFormat="1" ht="22.6" customHeight="1" thickTop="1" thickBot="1" x14ac:dyDescent="0.3">
      <c r="A178" s="789">
        <v>1</v>
      </c>
      <c r="B178" s="789" t="s">
        <v>1350</v>
      </c>
      <c r="C178" s="781" t="s">
        <v>1350</v>
      </c>
      <c r="D178" s="781" t="s">
        <v>1362</v>
      </c>
      <c r="E178" s="781" t="s">
        <v>1362</v>
      </c>
      <c r="F178" s="781" t="s">
        <v>1362</v>
      </c>
      <c r="G178" s="781" t="s">
        <v>1362</v>
      </c>
      <c r="H178" s="781" t="s">
        <v>1350</v>
      </c>
      <c r="I178" s="781"/>
      <c r="J178" s="781"/>
      <c r="K178" s="783" t="s">
        <v>2163</v>
      </c>
      <c r="L178" s="620">
        <v>33294148</v>
      </c>
      <c r="M178" s="620"/>
      <c r="N178" s="620"/>
      <c r="O178" s="620">
        <f t="shared" si="27"/>
        <v>33294148</v>
      </c>
      <c r="P178" s="620"/>
      <c r="Q178" s="620">
        <v>29964733</v>
      </c>
      <c r="R178" s="620">
        <v>3329415</v>
      </c>
      <c r="S178" s="620"/>
      <c r="T178" s="620">
        <f>SUBTOTAL(9,P178:R178)</f>
        <v>33294148</v>
      </c>
      <c r="U178" s="620">
        <v>7506537</v>
      </c>
      <c r="V178" s="621">
        <f t="shared" si="28"/>
        <v>0.22546115311315371</v>
      </c>
      <c r="W178" s="789"/>
      <c r="X178" s="770"/>
      <c r="Y178" s="770"/>
      <c r="Z178" s="842"/>
    </row>
    <row r="179" spans="1:26" s="790" customFormat="1" ht="22.6" customHeight="1" thickTop="1" thickBot="1" x14ac:dyDescent="0.3">
      <c r="A179" s="789">
        <v>1</v>
      </c>
      <c r="B179" s="781" t="s">
        <v>1350</v>
      </c>
      <c r="C179" s="781" t="s">
        <v>1350</v>
      </c>
      <c r="D179" s="781" t="s">
        <v>1362</v>
      </c>
      <c r="E179" s="781" t="s">
        <v>1362</v>
      </c>
      <c r="F179" s="781" t="s">
        <v>1362</v>
      </c>
      <c r="G179" s="781" t="s">
        <v>1362</v>
      </c>
      <c r="H179" s="781" t="s">
        <v>1362</v>
      </c>
      <c r="I179" s="781"/>
      <c r="J179" s="781"/>
      <c r="K179" s="783" t="s">
        <v>2164</v>
      </c>
      <c r="L179" s="620">
        <v>23939097</v>
      </c>
      <c r="M179" s="620"/>
      <c r="N179" s="620"/>
      <c r="O179" s="620">
        <f t="shared" si="27"/>
        <v>23939097</v>
      </c>
      <c r="P179" s="620"/>
      <c r="Q179" s="620">
        <v>21545187</v>
      </c>
      <c r="R179" s="620">
        <v>2393910</v>
      </c>
      <c r="S179" s="620"/>
      <c r="T179" s="620">
        <f>SUBTOTAL(9,P179:R179)</f>
        <v>23939097</v>
      </c>
      <c r="U179" s="620">
        <v>7518120</v>
      </c>
      <c r="V179" s="621">
        <f t="shared" si="28"/>
        <v>0.31405194606964498</v>
      </c>
      <c r="W179" s="789"/>
      <c r="X179" s="770"/>
      <c r="Y179" s="770"/>
      <c r="Z179" s="842"/>
    </row>
    <row r="180" spans="1:26" s="790" customFormat="1" ht="22.6" customHeight="1" thickTop="1" thickBot="1" x14ac:dyDescent="0.3">
      <c r="A180" s="789">
        <v>1</v>
      </c>
      <c r="B180" s="789" t="s">
        <v>1350</v>
      </c>
      <c r="C180" s="781" t="s">
        <v>1350</v>
      </c>
      <c r="D180" s="781" t="s">
        <v>1362</v>
      </c>
      <c r="E180" s="781" t="s">
        <v>1362</v>
      </c>
      <c r="F180" s="781" t="s">
        <v>1362</v>
      </c>
      <c r="G180" s="781" t="s">
        <v>1362</v>
      </c>
      <c r="H180" s="781" t="s">
        <v>1374</v>
      </c>
      <c r="I180" s="781"/>
      <c r="J180" s="781"/>
      <c r="K180" s="786" t="s">
        <v>2165</v>
      </c>
      <c r="L180" s="620"/>
      <c r="M180" s="620"/>
      <c r="N180" s="620"/>
      <c r="O180" s="620">
        <f t="shared" si="27"/>
        <v>0</v>
      </c>
      <c r="P180" s="620"/>
      <c r="Q180" s="620"/>
      <c r="R180" s="620"/>
      <c r="S180" s="620"/>
      <c r="T180" s="620"/>
      <c r="U180" s="620"/>
      <c r="V180" s="621" t="e">
        <f t="shared" si="28"/>
        <v>#DIV/0!</v>
      </c>
      <c r="W180" s="789"/>
      <c r="X180" s="770"/>
      <c r="Y180" s="770"/>
      <c r="Z180" s="842"/>
    </row>
    <row r="181" spans="1:26" s="790" customFormat="1" ht="22.6" customHeight="1" thickTop="1" thickBot="1" x14ac:dyDescent="0.3">
      <c r="A181" s="789">
        <v>1</v>
      </c>
      <c r="B181" s="781" t="s">
        <v>1350</v>
      </c>
      <c r="C181" s="781" t="s">
        <v>1350</v>
      </c>
      <c r="D181" s="781" t="s">
        <v>1362</v>
      </c>
      <c r="E181" s="781" t="s">
        <v>1362</v>
      </c>
      <c r="F181" s="781" t="s">
        <v>1362</v>
      </c>
      <c r="G181" s="781" t="s">
        <v>1362</v>
      </c>
      <c r="H181" s="781" t="s">
        <v>1375</v>
      </c>
      <c r="I181" s="781"/>
      <c r="J181" s="781"/>
      <c r="K181" s="786" t="s">
        <v>2166</v>
      </c>
      <c r="L181" s="620">
        <v>1000000</v>
      </c>
      <c r="M181" s="620"/>
      <c r="N181" s="620"/>
      <c r="O181" s="620">
        <f t="shared" si="27"/>
        <v>1000000</v>
      </c>
      <c r="P181" s="620"/>
      <c r="Q181" s="620">
        <v>900000</v>
      </c>
      <c r="R181" s="620">
        <v>100000</v>
      </c>
      <c r="S181" s="620"/>
      <c r="T181" s="620">
        <f>SUBTOTAL(9,P181:R181)</f>
        <v>1000000</v>
      </c>
      <c r="U181" s="620">
        <v>576186</v>
      </c>
      <c r="V181" s="621">
        <f t="shared" si="28"/>
        <v>0.57618599999999998</v>
      </c>
      <c r="W181" s="789"/>
      <c r="X181" s="770"/>
      <c r="Y181" s="770"/>
      <c r="Z181" s="842"/>
    </row>
    <row r="182" spans="1:26" s="790" customFormat="1" ht="22.6" customHeight="1" thickTop="1" thickBot="1" x14ac:dyDescent="0.3">
      <c r="A182" s="789">
        <v>1</v>
      </c>
      <c r="B182" s="789" t="s">
        <v>1350</v>
      </c>
      <c r="C182" s="781" t="s">
        <v>1350</v>
      </c>
      <c r="D182" s="781" t="s">
        <v>1362</v>
      </c>
      <c r="E182" s="781" t="s">
        <v>1362</v>
      </c>
      <c r="F182" s="781" t="s">
        <v>1362</v>
      </c>
      <c r="G182" s="781" t="s">
        <v>1362</v>
      </c>
      <c r="H182" s="781" t="s">
        <v>1384</v>
      </c>
      <c r="I182" s="781"/>
      <c r="J182" s="781"/>
      <c r="K182" s="786" t="s">
        <v>2167</v>
      </c>
      <c r="L182" s="620"/>
      <c r="M182" s="620"/>
      <c r="N182" s="620"/>
      <c r="O182" s="620">
        <f t="shared" si="27"/>
        <v>0</v>
      </c>
      <c r="P182" s="620"/>
      <c r="Q182" s="620"/>
      <c r="R182" s="620"/>
      <c r="S182" s="620"/>
      <c r="T182" s="620">
        <f>SUBTOTAL(9,P182:R182)</f>
        <v>0</v>
      </c>
      <c r="U182" s="620"/>
      <c r="V182" s="621" t="e">
        <f t="shared" si="28"/>
        <v>#DIV/0!</v>
      </c>
      <c r="W182" s="789"/>
      <c r="X182" s="770"/>
      <c r="Y182" s="770"/>
      <c r="Z182" s="842"/>
    </row>
    <row r="183" spans="1:26" s="790" customFormat="1" ht="22.6" customHeight="1" thickTop="1" thickBot="1" x14ac:dyDescent="0.3">
      <c r="A183" s="789">
        <v>1</v>
      </c>
      <c r="B183" s="781" t="s">
        <v>1350</v>
      </c>
      <c r="C183" s="781" t="s">
        <v>1350</v>
      </c>
      <c r="D183" s="781" t="s">
        <v>1362</v>
      </c>
      <c r="E183" s="781" t="s">
        <v>1362</v>
      </c>
      <c r="F183" s="781" t="s">
        <v>1362</v>
      </c>
      <c r="G183" s="781" t="s">
        <v>1362</v>
      </c>
      <c r="H183" s="781" t="s">
        <v>1390</v>
      </c>
      <c r="I183" s="781"/>
      <c r="J183" s="781"/>
      <c r="K183" s="786" t="s">
        <v>2168</v>
      </c>
      <c r="L183" s="620"/>
      <c r="M183" s="620"/>
      <c r="N183" s="620"/>
      <c r="O183" s="620">
        <f t="shared" si="27"/>
        <v>0</v>
      </c>
      <c r="P183" s="620"/>
      <c r="Q183" s="620"/>
      <c r="R183" s="620"/>
      <c r="S183" s="620"/>
      <c r="T183" s="620"/>
      <c r="U183" s="620"/>
      <c r="V183" s="621" t="e">
        <f t="shared" si="28"/>
        <v>#DIV/0!</v>
      </c>
      <c r="W183" s="789"/>
      <c r="X183" s="770"/>
      <c r="Y183" s="770"/>
      <c r="Z183" s="842"/>
    </row>
    <row r="184" spans="1:26" s="790" customFormat="1" ht="22.6" customHeight="1" thickTop="1" thickBot="1" x14ac:dyDescent="0.3">
      <c r="A184" s="789">
        <v>1</v>
      </c>
      <c r="B184" s="789" t="s">
        <v>1350</v>
      </c>
      <c r="C184" s="781" t="s">
        <v>1350</v>
      </c>
      <c r="D184" s="781" t="s">
        <v>1362</v>
      </c>
      <c r="E184" s="781" t="s">
        <v>1362</v>
      </c>
      <c r="F184" s="781" t="s">
        <v>1362</v>
      </c>
      <c r="G184" s="781" t="s">
        <v>1362</v>
      </c>
      <c r="H184" s="781" t="s">
        <v>1391</v>
      </c>
      <c r="I184" s="781"/>
      <c r="J184" s="781"/>
      <c r="K184" s="786" t="s">
        <v>2169</v>
      </c>
      <c r="L184" s="620"/>
      <c r="M184" s="620"/>
      <c r="N184" s="620"/>
      <c r="O184" s="620">
        <f t="shared" si="27"/>
        <v>0</v>
      </c>
      <c r="P184" s="620"/>
      <c r="Q184" s="620"/>
      <c r="R184" s="620"/>
      <c r="S184" s="620"/>
      <c r="T184" s="620"/>
      <c r="U184" s="620"/>
      <c r="V184" s="621" t="e">
        <f t="shared" si="28"/>
        <v>#DIV/0!</v>
      </c>
      <c r="W184" s="789"/>
      <c r="X184" s="770"/>
      <c r="Y184" s="770"/>
      <c r="Z184" s="842"/>
    </row>
    <row r="185" spans="1:26" s="790" customFormat="1" ht="22.6" customHeight="1" thickTop="1" thickBot="1" x14ac:dyDescent="0.3">
      <c r="A185" s="789">
        <v>1</v>
      </c>
      <c r="B185" s="781" t="s">
        <v>1350</v>
      </c>
      <c r="C185" s="781" t="s">
        <v>1350</v>
      </c>
      <c r="D185" s="781" t="s">
        <v>1362</v>
      </c>
      <c r="E185" s="781" t="s">
        <v>1362</v>
      </c>
      <c r="F185" s="781" t="s">
        <v>1362</v>
      </c>
      <c r="G185" s="781" t="s">
        <v>1362</v>
      </c>
      <c r="H185" s="781" t="s">
        <v>1392</v>
      </c>
      <c r="I185" s="781"/>
      <c r="J185" s="781"/>
      <c r="K185" s="786" t="s">
        <v>2170</v>
      </c>
      <c r="L185" s="620"/>
      <c r="M185" s="620"/>
      <c r="N185" s="620"/>
      <c r="O185" s="620">
        <f t="shared" si="27"/>
        <v>0</v>
      </c>
      <c r="P185" s="620"/>
      <c r="Q185" s="620"/>
      <c r="R185" s="620"/>
      <c r="S185" s="620"/>
      <c r="T185" s="620"/>
      <c r="U185" s="620"/>
      <c r="V185" s="621" t="e">
        <f t="shared" si="28"/>
        <v>#DIV/0!</v>
      </c>
      <c r="W185" s="789"/>
      <c r="X185" s="770"/>
      <c r="Y185" s="770"/>
      <c r="Z185" s="842"/>
    </row>
    <row r="186" spans="1:26" s="790" customFormat="1" ht="22.6" customHeight="1" thickTop="1" thickBot="1" x14ac:dyDescent="0.3">
      <c r="A186" s="789">
        <v>1</v>
      </c>
      <c r="B186" s="789" t="s">
        <v>1350</v>
      </c>
      <c r="C186" s="781" t="s">
        <v>1350</v>
      </c>
      <c r="D186" s="781" t="s">
        <v>1362</v>
      </c>
      <c r="E186" s="781" t="s">
        <v>1362</v>
      </c>
      <c r="F186" s="781" t="s">
        <v>1362</v>
      </c>
      <c r="G186" s="781" t="s">
        <v>1362</v>
      </c>
      <c r="H186" s="781" t="s">
        <v>1444</v>
      </c>
      <c r="I186" s="781"/>
      <c r="J186" s="781"/>
      <c r="K186" s="786" t="s">
        <v>2171</v>
      </c>
      <c r="L186" s="620"/>
      <c r="M186" s="620"/>
      <c r="N186" s="620"/>
      <c r="O186" s="620">
        <f t="shared" si="27"/>
        <v>0</v>
      </c>
      <c r="P186" s="620"/>
      <c r="Q186" s="620"/>
      <c r="R186" s="620"/>
      <c r="S186" s="620"/>
      <c r="T186" s="620"/>
      <c r="U186" s="620"/>
      <c r="V186" s="621" t="e">
        <f t="shared" si="28"/>
        <v>#DIV/0!</v>
      </c>
      <c r="W186" s="789"/>
      <c r="X186" s="770"/>
      <c r="Y186" s="770"/>
      <c r="Z186" s="842"/>
    </row>
    <row r="187" spans="1:26" s="790" customFormat="1" ht="22.6" customHeight="1" thickTop="1" thickBot="1" x14ac:dyDescent="0.3">
      <c r="A187" s="789">
        <v>1</v>
      </c>
      <c r="B187" s="781" t="s">
        <v>1350</v>
      </c>
      <c r="C187" s="781" t="s">
        <v>1350</v>
      </c>
      <c r="D187" s="781" t="s">
        <v>1362</v>
      </c>
      <c r="E187" s="781" t="s">
        <v>1362</v>
      </c>
      <c r="F187" s="781" t="s">
        <v>1362</v>
      </c>
      <c r="G187" s="781" t="s">
        <v>1362</v>
      </c>
      <c r="H187" s="781" t="s">
        <v>1445</v>
      </c>
      <c r="I187" s="781"/>
      <c r="J187" s="781"/>
      <c r="K187" s="786" t="s">
        <v>2172</v>
      </c>
      <c r="L187" s="620"/>
      <c r="M187" s="620"/>
      <c r="N187" s="620"/>
      <c r="O187" s="620">
        <f t="shared" si="27"/>
        <v>0</v>
      </c>
      <c r="P187" s="620"/>
      <c r="Q187" s="620"/>
      <c r="R187" s="620"/>
      <c r="S187" s="620"/>
      <c r="T187" s="620"/>
      <c r="U187" s="620"/>
      <c r="V187" s="621" t="e">
        <f t="shared" si="28"/>
        <v>#DIV/0!</v>
      </c>
      <c r="W187" s="789"/>
      <c r="X187" s="770"/>
      <c r="Y187" s="770"/>
      <c r="Z187" s="842"/>
    </row>
    <row r="188" spans="1:26" s="790" customFormat="1" ht="22.6" customHeight="1" thickTop="1" thickBot="1" x14ac:dyDescent="0.3">
      <c r="A188" s="789">
        <v>1</v>
      </c>
      <c r="B188" s="789" t="s">
        <v>1350</v>
      </c>
      <c r="C188" s="781" t="s">
        <v>1350</v>
      </c>
      <c r="D188" s="781" t="s">
        <v>1362</v>
      </c>
      <c r="E188" s="781" t="s">
        <v>1362</v>
      </c>
      <c r="F188" s="781" t="s">
        <v>1362</v>
      </c>
      <c r="G188" s="781" t="s">
        <v>1362</v>
      </c>
      <c r="H188" s="781" t="s">
        <v>1446</v>
      </c>
      <c r="I188" s="781"/>
      <c r="J188" s="781"/>
      <c r="K188" s="786" t="s">
        <v>2173</v>
      </c>
      <c r="L188" s="620"/>
      <c r="M188" s="620"/>
      <c r="N188" s="620"/>
      <c r="O188" s="620">
        <f t="shared" si="27"/>
        <v>0</v>
      </c>
      <c r="P188" s="620"/>
      <c r="Q188" s="620"/>
      <c r="R188" s="620"/>
      <c r="S188" s="620"/>
      <c r="T188" s="620"/>
      <c r="U188" s="620"/>
      <c r="V188" s="621" t="e">
        <f t="shared" si="28"/>
        <v>#DIV/0!</v>
      </c>
      <c r="W188" s="789"/>
      <c r="X188" s="770"/>
      <c r="Y188" s="770"/>
      <c r="Z188" s="842"/>
    </row>
    <row r="189" spans="1:26" s="790" customFormat="1" ht="22.6" customHeight="1" thickTop="1" thickBot="1" x14ac:dyDescent="0.3">
      <c r="A189" s="789">
        <v>1</v>
      </c>
      <c r="B189" s="781" t="s">
        <v>1350</v>
      </c>
      <c r="C189" s="781" t="s">
        <v>1350</v>
      </c>
      <c r="D189" s="781" t="s">
        <v>1362</v>
      </c>
      <c r="E189" s="781" t="s">
        <v>1362</v>
      </c>
      <c r="F189" s="781" t="s">
        <v>1362</v>
      </c>
      <c r="G189" s="617" t="s">
        <v>1374</v>
      </c>
      <c r="H189" s="617"/>
      <c r="I189" s="617"/>
      <c r="J189" s="617"/>
      <c r="K189" s="786" t="s">
        <v>2174</v>
      </c>
      <c r="L189" s="620">
        <f>SUM(L190:L200)</f>
        <v>0</v>
      </c>
      <c r="M189" s="620">
        <f t="shared" ref="M189:U189" si="34">SUM(M190:M200)</f>
        <v>0</v>
      </c>
      <c r="N189" s="620">
        <f t="shared" si="34"/>
        <v>0</v>
      </c>
      <c r="O189" s="620">
        <f t="shared" si="27"/>
        <v>0</v>
      </c>
      <c r="P189" s="620">
        <f t="shared" si="34"/>
        <v>0</v>
      </c>
      <c r="Q189" s="620">
        <f t="shared" si="34"/>
        <v>0</v>
      </c>
      <c r="R189" s="620">
        <f t="shared" si="34"/>
        <v>0</v>
      </c>
      <c r="S189" s="620">
        <f t="shared" si="34"/>
        <v>0</v>
      </c>
      <c r="T189" s="620">
        <f t="shared" si="34"/>
        <v>0</v>
      </c>
      <c r="U189" s="620">
        <f t="shared" si="34"/>
        <v>0</v>
      </c>
      <c r="V189" s="621" t="e">
        <f t="shared" si="28"/>
        <v>#DIV/0!</v>
      </c>
      <c r="W189" s="789"/>
      <c r="X189" s="770" t="s">
        <v>2175</v>
      </c>
      <c r="Y189" s="770" t="s">
        <v>2176</v>
      </c>
      <c r="Z189" s="842"/>
    </row>
    <row r="190" spans="1:26" s="790" customFormat="1" ht="22.6" customHeight="1" thickTop="1" thickBot="1" x14ac:dyDescent="0.3">
      <c r="A190" s="789">
        <v>1</v>
      </c>
      <c r="B190" s="789" t="s">
        <v>1350</v>
      </c>
      <c r="C190" s="781" t="s">
        <v>1350</v>
      </c>
      <c r="D190" s="781" t="s">
        <v>1362</v>
      </c>
      <c r="E190" s="781" t="s">
        <v>1362</v>
      </c>
      <c r="F190" s="781" t="s">
        <v>1362</v>
      </c>
      <c r="G190" s="617" t="s">
        <v>1374</v>
      </c>
      <c r="H190" s="781" t="s">
        <v>1350</v>
      </c>
      <c r="I190" s="617"/>
      <c r="J190" s="617"/>
      <c r="K190" s="783" t="s">
        <v>2177</v>
      </c>
      <c r="L190" s="620"/>
      <c r="M190" s="620"/>
      <c r="N190" s="620"/>
      <c r="O190" s="620">
        <f t="shared" si="27"/>
        <v>0</v>
      </c>
      <c r="P190" s="620"/>
      <c r="Q190" s="620"/>
      <c r="R190" s="620"/>
      <c r="S190" s="620"/>
      <c r="T190" s="620"/>
      <c r="U190" s="620"/>
      <c r="V190" s="621" t="e">
        <f t="shared" si="28"/>
        <v>#DIV/0!</v>
      </c>
      <c r="W190" s="789"/>
      <c r="X190" s="770"/>
      <c r="Y190" s="770"/>
      <c r="Z190" s="842"/>
    </row>
    <row r="191" spans="1:26" s="790" customFormat="1" ht="22.6" customHeight="1" thickTop="1" thickBot="1" x14ac:dyDescent="0.3">
      <c r="A191" s="789">
        <v>1</v>
      </c>
      <c r="B191" s="781" t="s">
        <v>1350</v>
      </c>
      <c r="C191" s="781" t="s">
        <v>1350</v>
      </c>
      <c r="D191" s="781" t="s">
        <v>1362</v>
      </c>
      <c r="E191" s="781" t="s">
        <v>1362</v>
      </c>
      <c r="F191" s="781" t="s">
        <v>1362</v>
      </c>
      <c r="G191" s="617" t="s">
        <v>1374</v>
      </c>
      <c r="H191" s="781" t="s">
        <v>1362</v>
      </c>
      <c r="I191" s="617"/>
      <c r="J191" s="617"/>
      <c r="K191" s="783" t="s">
        <v>2178</v>
      </c>
      <c r="L191" s="620"/>
      <c r="M191" s="620"/>
      <c r="N191" s="620"/>
      <c r="O191" s="620">
        <f t="shared" si="27"/>
        <v>0</v>
      </c>
      <c r="P191" s="620"/>
      <c r="Q191" s="620"/>
      <c r="R191" s="620"/>
      <c r="S191" s="620"/>
      <c r="T191" s="620"/>
      <c r="U191" s="620"/>
      <c r="V191" s="621" t="e">
        <f t="shared" si="28"/>
        <v>#DIV/0!</v>
      </c>
      <c r="W191" s="789"/>
      <c r="X191" s="770"/>
      <c r="Y191" s="770"/>
      <c r="Z191" s="842"/>
    </row>
    <row r="192" spans="1:26" s="790" customFormat="1" ht="22.6" customHeight="1" thickTop="1" thickBot="1" x14ac:dyDescent="0.3">
      <c r="A192" s="789">
        <v>1</v>
      </c>
      <c r="B192" s="789" t="s">
        <v>1350</v>
      </c>
      <c r="C192" s="781" t="s">
        <v>1350</v>
      </c>
      <c r="D192" s="781" t="s">
        <v>1362</v>
      </c>
      <c r="E192" s="781" t="s">
        <v>1362</v>
      </c>
      <c r="F192" s="781" t="s">
        <v>1362</v>
      </c>
      <c r="G192" s="617" t="s">
        <v>1374</v>
      </c>
      <c r="H192" s="781" t="s">
        <v>1374</v>
      </c>
      <c r="I192" s="617"/>
      <c r="J192" s="617"/>
      <c r="K192" s="786" t="s">
        <v>2179</v>
      </c>
      <c r="L192" s="620"/>
      <c r="M192" s="620"/>
      <c r="N192" s="620"/>
      <c r="O192" s="620">
        <f t="shared" si="27"/>
        <v>0</v>
      </c>
      <c r="P192" s="620"/>
      <c r="Q192" s="620"/>
      <c r="R192" s="620"/>
      <c r="S192" s="620"/>
      <c r="T192" s="620"/>
      <c r="U192" s="620"/>
      <c r="V192" s="621" t="e">
        <f t="shared" si="28"/>
        <v>#DIV/0!</v>
      </c>
      <c r="W192" s="789"/>
      <c r="X192" s="770"/>
      <c r="Y192" s="770"/>
      <c r="Z192" s="842"/>
    </row>
    <row r="193" spans="1:26" s="790" customFormat="1" ht="22.6" customHeight="1" thickTop="1" thickBot="1" x14ac:dyDescent="0.3">
      <c r="A193" s="789">
        <v>1</v>
      </c>
      <c r="B193" s="781" t="s">
        <v>1350</v>
      </c>
      <c r="C193" s="781" t="s">
        <v>1350</v>
      </c>
      <c r="D193" s="781" t="s">
        <v>1362</v>
      </c>
      <c r="E193" s="781" t="s">
        <v>1362</v>
      </c>
      <c r="F193" s="781" t="s">
        <v>1362</v>
      </c>
      <c r="G193" s="617" t="s">
        <v>1374</v>
      </c>
      <c r="H193" s="781" t="s">
        <v>1375</v>
      </c>
      <c r="I193" s="617"/>
      <c r="J193" s="617"/>
      <c r="K193" s="786" t="s">
        <v>2180</v>
      </c>
      <c r="L193" s="620"/>
      <c r="M193" s="620"/>
      <c r="N193" s="620"/>
      <c r="O193" s="620">
        <f t="shared" si="27"/>
        <v>0</v>
      </c>
      <c r="P193" s="620"/>
      <c r="Q193" s="620"/>
      <c r="R193" s="620"/>
      <c r="S193" s="620"/>
      <c r="T193" s="620"/>
      <c r="U193" s="620"/>
      <c r="V193" s="621" t="e">
        <f t="shared" si="28"/>
        <v>#DIV/0!</v>
      </c>
      <c r="W193" s="789"/>
      <c r="X193" s="770"/>
      <c r="Y193" s="770"/>
      <c r="Z193" s="842"/>
    </row>
    <row r="194" spans="1:26" s="790" customFormat="1" ht="22.6" customHeight="1" thickTop="1" thickBot="1" x14ac:dyDescent="0.3">
      <c r="A194" s="789">
        <v>1</v>
      </c>
      <c r="B194" s="789" t="s">
        <v>1350</v>
      </c>
      <c r="C194" s="781" t="s">
        <v>1350</v>
      </c>
      <c r="D194" s="781" t="s">
        <v>1362</v>
      </c>
      <c r="E194" s="781" t="s">
        <v>1362</v>
      </c>
      <c r="F194" s="781" t="s">
        <v>1362</v>
      </c>
      <c r="G194" s="617" t="s">
        <v>1374</v>
      </c>
      <c r="H194" s="781" t="s">
        <v>1384</v>
      </c>
      <c r="I194" s="617"/>
      <c r="J194" s="617"/>
      <c r="K194" s="786" t="s">
        <v>2181</v>
      </c>
      <c r="L194" s="620"/>
      <c r="M194" s="620"/>
      <c r="N194" s="620"/>
      <c r="O194" s="620">
        <f t="shared" si="27"/>
        <v>0</v>
      </c>
      <c r="P194" s="620"/>
      <c r="Q194" s="620"/>
      <c r="R194" s="620"/>
      <c r="S194" s="620"/>
      <c r="T194" s="620"/>
      <c r="U194" s="620"/>
      <c r="V194" s="621" t="e">
        <f t="shared" si="28"/>
        <v>#DIV/0!</v>
      </c>
      <c r="W194" s="789"/>
      <c r="X194" s="770"/>
      <c r="Y194" s="770"/>
      <c r="Z194" s="842"/>
    </row>
    <row r="195" spans="1:26" s="790" customFormat="1" ht="22.6" customHeight="1" thickTop="1" thickBot="1" x14ac:dyDescent="0.3">
      <c r="A195" s="789">
        <v>1</v>
      </c>
      <c r="B195" s="781" t="s">
        <v>1350</v>
      </c>
      <c r="C195" s="781" t="s">
        <v>1350</v>
      </c>
      <c r="D195" s="781" t="s">
        <v>1362</v>
      </c>
      <c r="E195" s="781" t="s">
        <v>1362</v>
      </c>
      <c r="F195" s="781" t="s">
        <v>1362</v>
      </c>
      <c r="G195" s="617" t="s">
        <v>1374</v>
      </c>
      <c r="H195" s="781" t="s">
        <v>1390</v>
      </c>
      <c r="I195" s="617"/>
      <c r="J195" s="617"/>
      <c r="K195" s="786" t="s">
        <v>2182</v>
      </c>
      <c r="L195" s="620"/>
      <c r="M195" s="620"/>
      <c r="N195" s="620"/>
      <c r="O195" s="620">
        <f t="shared" si="27"/>
        <v>0</v>
      </c>
      <c r="P195" s="620"/>
      <c r="Q195" s="620"/>
      <c r="R195" s="620"/>
      <c r="S195" s="620"/>
      <c r="T195" s="620"/>
      <c r="U195" s="620"/>
      <c r="V195" s="621" t="e">
        <f t="shared" si="28"/>
        <v>#DIV/0!</v>
      </c>
      <c r="W195" s="789"/>
      <c r="X195" s="770"/>
      <c r="Y195" s="770"/>
      <c r="Z195" s="842"/>
    </row>
    <row r="196" spans="1:26" s="790" customFormat="1" ht="22.6" customHeight="1" thickTop="1" thickBot="1" x14ac:dyDescent="0.3">
      <c r="A196" s="789">
        <v>1</v>
      </c>
      <c r="B196" s="789" t="s">
        <v>1350</v>
      </c>
      <c r="C196" s="781" t="s">
        <v>1350</v>
      </c>
      <c r="D196" s="781" t="s">
        <v>1362</v>
      </c>
      <c r="E196" s="781" t="s">
        <v>1362</v>
      </c>
      <c r="F196" s="781" t="s">
        <v>1362</v>
      </c>
      <c r="G196" s="617" t="s">
        <v>1374</v>
      </c>
      <c r="H196" s="781" t="s">
        <v>1391</v>
      </c>
      <c r="I196" s="617"/>
      <c r="J196" s="617"/>
      <c r="K196" s="786" t="s">
        <v>2183</v>
      </c>
      <c r="L196" s="620"/>
      <c r="M196" s="620"/>
      <c r="N196" s="620"/>
      <c r="O196" s="620">
        <f t="shared" si="27"/>
        <v>0</v>
      </c>
      <c r="P196" s="620"/>
      <c r="Q196" s="620"/>
      <c r="R196" s="620"/>
      <c r="S196" s="620"/>
      <c r="T196" s="620"/>
      <c r="U196" s="620"/>
      <c r="V196" s="621" t="e">
        <f t="shared" si="28"/>
        <v>#DIV/0!</v>
      </c>
      <c r="W196" s="789"/>
      <c r="X196" s="770"/>
      <c r="Y196" s="770"/>
      <c r="Z196" s="842"/>
    </row>
    <row r="197" spans="1:26" s="790" customFormat="1" ht="22.6" customHeight="1" thickTop="1" thickBot="1" x14ac:dyDescent="0.3">
      <c r="A197" s="789">
        <v>1</v>
      </c>
      <c r="B197" s="781" t="s">
        <v>1350</v>
      </c>
      <c r="C197" s="781" t="s">
        <v>1350</v>
      </c>
      <c r="D197" s="781" t="s">
        <v>1362</v>
      </c>
      <c r="E197" s="781" t="s">
        <v>1362</v>
      </c>
      <c r="F197" s="781" t="s">
        <v>1362</v>
      </c>
      <c r="G197" s="617" t="s">
        <v>1374</v>
      </c>
      <c r="H197" s="781" t="s">
        <v>1392</v>
      </c>
      <c r="I197" s="617"/>
      <c r="J197" s="617"/>
      <c r="K197" s="786" t="s">
        <v>2184</v>
      </c>
      <c r="L197" s="620"/>
      <c r="M197" s="620"/>
      <c r="N197" s="620"/>
      <c r="O197" s="620">
        <f t="shared" si="27"/>
        <v>0</v>
      </c>
      <c r="P197" s="620"/>
      <c r="Q197" s="620"/>
      <c r="R197" s="620"/>
      <c r="S197" s="620"/>
      <c r="T197" s="620"/>
      <c r="U197" s="620"/>
      <c r="V197" s="621" t="e">
        <f t="shared" si="28"/>
        <v>#DIV/0!</v>
      </c>
      <c r="W197" s="789"/>
      <c r="X197" s="770"/>
      <c r="Y197" s="770"/>
      <c r="Z197" s="842"/>
    </row>
    <row r="198" spans="1:26" s="790" customFormat="1" ht="22.6" customHeight="1" thickTop="1" thickBot="1" x14ac:dyDescent="0.3">
      <c r="A198" s="789">
        <v>1</v>
      </c>
      <c r="B198" s="789" t="s">
        <v>1350</v>
      </c>
      <c r="C198" s="781" t="s">
        <v>1350</v>
      </c>
      <c r="D198" s="781" t="s">
        <v>1362</v>
      </c>
      <c r="E198" s="781" t="s">
        <v>1362</v>
      </c>
      <c r="F198" s="781" t="s">
        <v>1362</v>
      </c>
      <c r="G198" s="617" t="s">
        <v>1374</v>
      </c>
      <c r="H198" s="781" t="s">
        <v>1444</v>
      </c>
      <c r="I198" s="617"/>
      <c r="J198" s="617"/>
      <c r="K198" s="786" t="s">
        <v>2185</v>
      </c>
      <c r="L198" s="620"/>
      <c r="M198" s="620"/>
      <c r="N198" s="620"/>
      <c r="O198" s="620">
        <f t="shared" si="27"/>
        <v>0</v>
      </c>
      <c r="P198" s="620"/>
      <c r="Q198" s="620"/>
      <c r="R198" s="620"/>
      <c r="S198" s="620"/>
      <c r="T198" s="620"/>
      <c r="U198" s="620"/>
      <c r="V198" s="621" t="e">
        <f t="shared" si="28"/>
        <v>#DIV/0!</v>
      </c>
      <c r="W198" s="789"/>
      <c r="X198" s="770"/>
      <c r="Y198" s="770"/>
      <c r="Z198" s="842"/>
    </row>
    <row r="199" spans="1:26" s="790" customFormat="1" ht="22.6" customHeight="1" thickTop="1" thickBot="1" x14ac:dyDescent="0.3">
      <c r="A199" s="789">
        <v>1</v>
      </c>
      <c r="B199" s="781" t="s">
        <v>1350</v>
      </c>
      <c r="C199" s="781" t="s">
        <v>1350</v>
      </c>
      <c r="D199" s="781" t="s">
        <v>1362</v>
      </c>
      <c r="E199" s="781" t="s">
        <v>1362</v>
      </c>
      <c r="F199" s="781" t="s">
        <v>1362</v>
      </c>
      <c r="G199" s="617" t="s">
        <v>1374</v>
      </c>
      <c r="H199" s="781" t="s">
        <v>1445</v>
      </c>
      <c r="I199" s="617"/>
      <c r="J199" s="617"/>
      <c r="K199" s="786" t="s">
        <v>2186</v>
      </c>
      <c r="L199" s="620"/>
      <c r="M199" s="620"/>
      <c r="N199" s="620"/>
      <c r="O199" s="620">
        <f t="shared" si="27"/>
        <v>0</v>
      </c>
      <c r="P199" s="620"/>
      <c r="Q199" s="620"/>
      <c r="R199" s="620"/>
      <c r="S199" s="620"/>
      <c r="T199" s="620"/>
      <c r="U199" s="620"/>
      <c r="V199" s="621" t="e">
        <f t="shared" si="28"/>
        <v>#DIV/0!</v>
      </c>
      <c r="W199" s="789"/>
      <c r="X199" s="770"/>
      <c r="Y199" s="770"/>
      <c r="Z199" s="842"/>
    </row>
    <row r="200" spans="1:26" s="790" customFormat="1" ht="22.6" customHeight="1" thickTop="1" thickBot="1" x14ac:dyDescent="0.3">
      <c r="A200" s="789">
        <v>1</v>
      </c>
      <c r="B200" s="789" t="s">
        <v>1350</v>
      </c>
      <c r="C200" s="781" t="s">
        <v>1350</v>
      </c>
      <c r="D200" s="781" t="s">
        <v>1362</v>
      </c>
      <c r="E200" s="781" t="s">
        <v>1362</v>
      </c>
      <c r="F200" s="781" t="s">
        <v>1362</v>
      </c>
      <c r="G200" s="617" t="s">
        <v>1374</v>
      </c>
      <c r="H200" s="781" t="s">
        <v>1446</v>
      </c>
      <c r="I200" s="617"/>
      <c r="J200" s="617"/>
      <c r="K200" s="786" t="s">
        <v>2187</v>
      </c>
      <c r="L200" s="620"/>
      <c r="M200" s="620"/>
      <c r="N200" s="620"/>
      <c r="O200" s="620">
        <f t="shared" ref="O200:O263" si="35">L200+M200-N200</f>
        <v>0</v>
      </c>
      <c r="P200" s="620"/>
      <c r="Q200" s="620"/>
      <c r="R200" s="620"/>
      <c r="S200" s="620"/>
      <c r="T200" s="620"/>
      <c r="U200" s="620"/>
      <c r="V200" s="621" t="e">
        <f t="shared" ref="V200:V263" si="36">U200/O200</f>
        <v>#DIV/0!</v>
      </c>
      <c r="W200" s="789"/>
      <c r="X200" s="770"/>
      <c r="Y200" s="770"/>
      <c r="Z200" s="842"/>
    </row>
    <row r="201" spans="1:26" s="790" customFormat="1" ht="22.6" customHeight="1" thickTop="1" thickBot="1" x14ac:dyDescent="0.3">
      <c r="A201" s="789">
        <v>1</v>
      </c>
      <c r="B201" s="789" t="s">
        <v>1350</v>
      </c>
      <c r="C201" s="781" t="s">
        <v>1350</v>
      </c>
      <c r="D201" s="781" t="s">
        <v>1362</v>
      </c>
      <c r="E201" s="781" t="s">
        <v>1362</v>
      </c>
      <c r="F201" s="781" t="s">
        <v>1362</v>
      </c>
      <c r="G201" s="617" t="s">
        <v>1375</v>
      </c>
      <c r="H201" s="617"/>
      <c r="I201" s="617"/>
      <c r="J201" s="617"/>
      <c r="K201" s="786" t="s">
        <v>2188</v>
      </c>
      <c r="L201" s="620">
        <f>SUM(L202:L212)</f>
        <v>0</v>
      </c>
      <c r="M201" s="620">
        <f t="shared" ref="M201:U201" si="37">SUM(M202:M212)</f>
        <v>0</v>
      </c>
      <c r="N201" s="620">
        <f t="shared" si="37"/>
        <v>0</v>
      </c>
      <c r="O201" s="620">
        <f t="shared" si="35"/>
        <v>0</v>
      </c>
      <c r="P201" s="620">
        <f t="shared" si="37"/>
        <v>0</v>
      </c>
      <c r="Q201" s="620">
        <f t="shared" si="37"/>
        <v>0</v>
      </c>
      <c r="R201" s="620">
        <f t="shared" si="37"/>
        <v>0</v>
      </c>
      <c r="S201" s="620">
        <f t="shared" si="37"/>
        <v>0</v>
      </c>
      <c r="T201" s="620">
        <f t="shared" si="37"/>
        <v>0</v>
      </c>
      <c r="U201" s="620">
        <f t="shared" si="37"/>
        <v>0</v>
      </c>
      <c r="V201" s="621" t="e">
        <f t="shared" si="36"/>
        <v>#DIV/0!</v>
      </c>
      <c r="W201" s="789"/>
      <c r="X201" s="770"/>
      <c r="Y201" s="770"/>
      <c r="Z201" s="842"/>
    </row>
    <row r="202" spans="1:26" s="790" customFormat="1" ht="22.6" customHeight="1" thickTop="1" thickBot="1" x14ac:dyDescent="0.3">
      <c r="A202" s="789">
        <v>1</v>
      </c>
      <c r="B202" s="781" t="s">
        <v>1350</v>
      </c>
      <c r="C202" s="781" t="s">
        <v>1350</v>
      </c>
      <c r="D202" s="781" t="s">
        <v>1362</v>
      </c>
      <c r="E202" s="781" t="s">
        <v>1362</v>
      </c>
      <c r="F202" s="781" t="s">
        <v>1362</v>
      </c>
      <c r="G202" s="617" t="s">
        <v>1375</v>
      </c>
      <c r="H202" s="781" t="s">
        <v>1350</v>
      </c>
      <c r="I202" s="617"/>
      <c r="J202" s="617"/>
      <c r="K202" s="783" t="s">
        <v>2189</v>
      </c>
      <c r="L202" s="620"/>
      <c r="M202" s="620"/>
      <c r="N202" s="620"/>
      <c r="O202" s="620">
        <f t="shared" si="35"/>
        <v>0</v>
      </c>
      <c r="P202" s="620"/>
      <c r="Q202" s="620"/>
      <c r="R202" s="620"/>
      <c r="S202" s="620"/>
      <c r="T202" s="620"/>
      <c r="U202" s="620"/>
      <c r="V202" s="621" t="e">
        <f t="shared" si="36"/>
        <v>#DIV/0!</v>
      </c>
      <c r="W202" s="789"/>
      <c r="X202" s="770"/>
      <c r="Y202" s="770"/>
      <c r="Z202" s="842"/>
    </row>
    <row r="203" spans="1:26" s="790" customFormat="1" ht="22.6" customHeight="1" thickTop="1" thickBot="1" x14ac:dyDescent="0.3">
      <c r="A203" s="789">
        <v>1</v>
      </c>
      <c r="B203" s="789" t="s">
        <v>1350</v>
      </c>
      <c r="C203" s="781" t="s">
        <v>1350</v>
      </c>
      <c r="D203" s="781" t="s">
        <v>1362</v>
      </c>
      <c r="E203" s="781" t="s">
        <v>1362</v>
      </c>
      <c r="F203" s="781" t="s">
        <v>1362</v>
      </c>
      <c r="G203" s="617" t="s">
        <v>1375</v>
      </c>
      <c r="H203" s="781" t="s">
        <v>1362</v>
      </c>
      <c r="I203" s="617"/>
      <c r="J203" s="617"/>
      <c r="K203" s="783" t="s">
        <v>2190</v>
      </c>
      <c r="L203" s="620"/>
      <c r="M203" s="620"/>
      <c r="N203" s="620"/>
      <c r="O203" s="620">
        <f t="shared" si="35"/>
        <v>0</v>
      </c>
      <c r="P203" s="620"/>
      <c r="Q203" s="620"/>
      <c r="R203" s="620"/>
      <c r="S203" s="620"/>
      <c r="T203" s="620"/>
      <c r="U203" s="620"/>
      <c r="V203" s="621" t="e">
        <f t="shared" si="36"/>
        <v>#DIV/0!</v>
      </c>
      <c r="W203" s="789"/>
      <c r="X203" s="770"/>
      <c r="Y203" s="770"/>
      <c r="Z203" s="842"/>
    </row>
    <row r="204" spans="1:26" s="790" customFormat="1" ht="22.6" customHeight="1" thickTop="1" thickBot="1" x14ac:dyDescent="0.3">
      <c r="A204" s="789">
        <v>1</v>
      </c>
      <c r="B204" s="781" t="s">
        <v>1350</v>
      </c>
      <c r="C204" s="781" t="s">
        <v>1350</v>
      </c>
      <c r="D204" s="781" t="s">
        <v>1362</v>
      </c>
      <c r="E204" s="781" t="s">
        <v>1362</v>
      </c>
      <c r="F204" s="781" t="s">
        <v>1362</v>
      </c>
      <c r="G204" s="617" t="s">
        <v>1375</v>
      </c>
      <c r="H204" s="781" t="s">
        <v>1374</v>
      </c>
      <c r="I204" s="617"/>
      <c r="J204" s="617"/>
      <c r="K204" s="786" t="s">
        <v>2191</v>
      </c>
      <c r="L204" s="620"/>
      <c r="M204" s="620"/>
      <c r="N204" s="620"/>
      <c r="O204" s="620">
        <f t="shared" si="35"/>
        <v>0</v>
      </c>
      <c r="P204" s="620"/>
      <c r="Q204" s="620"/>
      <c r="R204" s="620"/>
      <c r="S204" s="620"/>
      <c r="T204" s="620"/>
      <c r="U204" s="620"/>
      <c r="V204" s="621" t="e">
        <f t="shared" si="36"/>
        <v>#DIV/0!</v>
      </c>
      <c r="W204" s="789"/>
      <c r="X204" s="770"/>
      <c r="Y204" s="770"/>
      <c r="Z204" s="842"/>
    </row>
    <row r="205" spans="1:26" s="790" customFormat="1" ht="22.6" customHeight="1" thickTop="1" thickBot="1" x14ac:dyDescent="0.3">
      <c r="A205" s="789">
        <v>1</v>
      </c>
      <c r="B205" s="789" t="s">
        <v>1350</v>
      </c>
      <c r="C205" s="781" t="s">
        <v>1350</v>
      </c>
      <c r="D205" s="781" t="s">
        <v>1362</v>
      </c>
      <c r="E205" s="781" t="s">
        <v>1362</v>
      </c>
      <c r="F205" s="781" t="s">
        <v>1362</v>
      </c>
      <c r="G205" s="617" t="s">
        <v>1375</v>
      </c>
      <c r="H205" s="781" t="s">
        <v>1375</v>
      </c>
      <c r="I205" s="617"/>
      <c r="J205" s="617"/>
      <c r="K205" s="786" t="s">
        <v>2192</v>
      </c>
      <c r="L205" s="620"/>
      <c r="M205" s="620"/>
      <c r="N205" s="620"/>
      <c r="O205" s="620">
        <f t="shared" si="35"/>
        <v>0</v>
      </c>
      <c r="P205" s="620"/>
      <c r="Q205" s="620"/>
      <c r="R205" s="620"/>
      <c r="S205" s="620"/>
      <c r="T205" s="620"/>
      <c r="U205" s="620"/>
      <c r="V205" s="621" t="e">
        <f t="shared" si="36"/>
        <v>#DIV/0!</v>
      </c>
      <c r="W205" s="789"/>
      <c r="X205" s="770"/>
      <c r="Y205" s="770"/>
      <c r="Z205" s="842"/>
    </row>
    <row r="206" spans="1:26" s="790" customFormat="1" ht="22.6" customHeight="1" thickTop="1" thickBot="1" x14ac:dyDescent="0.3">
      <c r="A206" s="789">
        <v>1</v>
      </c>
      <c r="B206" s="781" t="s">
        <v>1350</v>
      </c>
      <c r="C206" s="781" t="s">
        <v>1350</v>
      </c>
      <c r="D206" s="781" t="s">
        <v>1362</v>
      </c>
      <c r="E206" s="781" t="s">
        <v>1362</v>
      </c>
      <c r="F206" s="781" t="s">
        <v>1362</v>
      </c>
      <c r="G206" s="617" t="s">
        <v>1375</v>
      </c>
      <c r="H206" s="781" t="s">
        <v>1384</v>
      </c>
      <c r="I206" s="617"/>
      <c r="J206" s="617"/>
      <c r="K206" s="786" t="s">
        <v>2193</v>
      </c>
      <c r="L206" s="620"/>
      <c r="M206" s="620"/>
      <c r="N206" s="620"/>
      <c r="O206" s="620">
        <f t="shared" si="35"/>
        <v>0</v>
      </c>
      <c r="P206" s="620"/>
      <c r="Q206" s="620"/>
      <c r="R206" s="620"/>
      <c r="S206" s="620"/>
      <c r="T206" s="620"/>
      <c r="U206" s="620"/>
      <c r="V206" s="621" t="e">
        <f t="shared" si="36"/>
        <v>#DIV/0!</v>
      </c>
      <c r="W206" s="789"/>
      <c r="X206" s="770"/>
      <c r="Y206" s="770"/>
      <c r="Z206" s="842"/>
    </row>
    <row r="207" spans="1:26" s="790" customFormat="1" ht="22.6" customHeight="1" thickTop="1" thickBot="1" x14ac:dyDescent="0.3">
      <c r="A207" s="789">
        <v>1</v>
      </c>
      <c r="B207" s="789" t="s">
        <v>1350</v>
      </c>
      <c r="C207" s="781" t="s">
        <v>1350</v>
      </c>
      <c r="D207" s="781" t="s">
        <v>1362</v>
      </c>
      <c r="E207" s="781" t="s">
        <v>1362</v>
      </c>
      <c r="F207" s="781" t="s">
        <v>1362</v>
      </c>
      <c r="G207" s="617" t="s">
        <v>1375</v>
      </c>
      <c r="H207" s="781" t="s">
        <v>1390</v>
      </c>
      <c r="I207" s="617"/>
      <c r="J207" s="617"/>
      <c r="K207" s="786" t="s">
        <v>2194</v>
      </c>
      <c r="L207" s="620"/>
      <c r="M207" s="620"/>
      <c r="N207" s="620"/>
      <c r="O207" s="620">
        <f t="shared" si="35"/>
        <v>0</v>
      </c>
      <c r="P207" s="620"/>
      <c r="Q207" s="620"/>
      <c r="R207" s="620"/>
      <c r="S207" s="620"/>
      <c r="T207" s="620"/>
      <c r="U207" s="620"/>
      <c r="V207" s="621" t="e">
        <f t="shared" si="36"/>
        <v>#DIV/0!</v>
      </c>
      <c r="W207" s="789"/>
      <c r="X207" s="770"/>
      <c r="Y207" s="770"/>
      <c r="Z207" s="842"/>
    </row>
    <row r="208" spans="1:26" s="790" customFormat="1" ht="22.6" customHeight="1" thickTop="1" thickBot="1" x14ac:dyDescent="0.3">
      <c r="A208" s="789">
        <v>1</v>
      </c>
      <c r="B208" s="781" t="s">
        <v>1350</v>
      </c>
      <c r="C208" s="781" t="s">
        <v>1350</v>
      </c>
      <c r="D208" s="781" t="s">
        <v>1362</v>
      </c>
      <c r="E208" s="781" t="s">
        <v>1362</v>
      </c>
      <c r="F208" s="781" t="s">
        <v>1362</v>
      </c>
      <c r="G208" s="617" t="s">
        <v>1375</v>
      </c>
      <c r="H208" s="781" t="s">
        <v>1391</v>
      </c>
      <c r="I208" s="617"/>
      <c r="J208" s="617"/>
      <c r="K208" s="786" t="s">
        <v>2195</v>
      </c>
      <c r="L208" s="620"/>
      <c r="M208" s="620"/>
      <c r="N208" s="620"/>
      <c r="O208" s="620">
        <f t="shared" si="35"/>
        <v>0</v>
      </c>
      <c r="P208" s="620"/>
      <c r="Q208" s="620"/>
      <c r="R208" s="620"/>
      <c r="S208" s="620"/>
      <c r="T208" s="620"/>
      <c r="U208" s="620"/>
      <c r="V208" s="621" t="e">
        <f t="shared" si="36"/>
        <v>#DIV/0!</v>
      </c>
      <c r="W208" s="789"/>
      <c r="X208" s="770"/>
      <c r="Y208" s="770"/>
      <c r="Z208" s="842"/>
    </row>
    <row r="209" spans="1:26" s="790" customFormat="1" ht="22.6" customHeight="1" thickTop="1" thickBot="1" x14ac:dyDescent="0.3">
      <c r="A209" s="789">
        <v>1</v>
      </c>
      <c r="B209" s="789" t="s">
        <v>1350</v>
      </c>
      <c r="C209" s="781" t="s">
        <v>1350</v>
      </c>
      <c r="D209" s="781" t="s">
        <v>1362</v>
      </c>
      <c r="E209" s="781" t="s">
        <v>1362</v>
      </c>
      <c r="F209" s="781" t="s">
        <v>1362</v>
      </c>
      <c r="G209" s="617" t="s">
        <v>1375</v>
      </c>
      <c r="H209" s="781" t="s">
        <v>1392</v>
      </c>
      <c r="I209" s="617"/>
      <c r="J209" s="617"/>
      <c r="K209" s="786" t="s">
        <v>2196</v>
      </c>
      <c r="L209" s="620"/>
      <c r="M209" s="620"/>
      <c r="N209" s="620"/>
      <c r="O209" s="620">
        <f t="shared" si="35"/>
        <v>0</v>
      </c>
      <c r="P209" s="620"/>
      <c r="Q209" s="620"/>
      <c r="R209" s="620"/>
      <c r="S209" s="620"/>
      <c r="T209" s="620"/>
      <c r="U209" s="620"/>
      <c r="V209" s="621" t="e">
        <f t="shared" si="36"/>
        <v>#DIV/0!</v>
      </c>
      <c r="W209" s="789"/>
      <c r="X209" s="770"/>
      <c r="Y209" s="770"/>
      <c r="Z209" s="842"/>
    </row>
    <row r="210" spans="1:26" s="790" customFormat="1" ht="22.6" customHeight="1" thickTop="1" thickBot="1" x14ac:dyDescent="0.3">
      <c r="A210" s="789">
        <v>1</v>
      </c>
      <c r="B210" s="781" t="s">
        <v>1350</v>
      </c>
      <c r="C210" s="781" t="s">
        <v>1350</v>
      </c>
      <c r="D210" s="781" t="s">
        <v>1362</v>
      </c>
      <c r="E210" s="781" t="s">
        <v>1362</v>
      </c>
      <c r="F210" s="781" t="s">
        <v>1362</v>
      </c>
      <c r="G210" s="617" t="s">
        <v>1375</v>
      </c>
      <c r="H210" s="781" t="s">
        <v>1444</v>
      </c>
      <c r="I210" s="617"/>
      <c r="J210" s="617"/>
      <c r="K210" s="786" t="s">
        <v>2197</v>
      </c>
      <c r="L210" s="620"/>
      <c r="M210" s="620"/>
      <c r="N210" s="620"/>
      <c r="O210" s="620">
        <f t="shared" si="35"/>
        <v>0</v>
      </c>
      <c r="P210" s="620"/>
      <c r="Q210" s="620"/>
      <c r="R210" s="620"/>
      <c r="S210" s="620"/>
      <c r="T210" s="620"/>
      <c r="U210" s="620"/>
      <c r="V210" s="621" t="e">
        <f t="shared" si="36"/>
        <v>#DIV/0!</v>
      </c>
      <c r="W210" s="789"/>
      <c r="X210" s="770"/>
      <c r="Y210" s="770"/>
      <c r="Z210" s="842"/>
    </row>
    <row r="211" spans="1:26" s="790" customFormat="1" ht="22.6" customHeight="1" thickTop="1" thickBot="1" x14ac:dyDescent="0.3">
      <c r="A211" s="789">
        <v>1</v>
      </c>
      <c r="B211" s="789" t="s">
        <v>1350</v>
      </c>
      <c r="C211" s="781" t="s">
        <v>1350</v>
      </c>
      <c r="D211" s="781" t="s">
        <v>1362</v>
      </c>
      <c r="E211" s="781" t="s">
        <v>1362</v>
      </c>
      <c r="F211" s="781" t="s">
        <v>1362</v>
      </c>
      <c r="G211" s="617" t="s">
        <v>1375</v>
      </c>
      <c r="H211" s="781" t="s">
        <v>1445</v>
      </c>
      <c r="I211" s="617"/>
      <c r="J211" s="617"/>
      <c r="K211" s="786" t="s">
        <v>2198</v>
      </c>
      <c r="L211" s="620"/>
      <c r="M211" s="620"/>
      <c r="N211" s="620"/>
      <c r="O211" s="620">
        <f t="shared" si="35"/>
        <v>0</v>
      </c>
      <c r="P211" s="620"/>
      <c r="Q211" s="620"/>
      <c r="R211" s="620"/>
      <c r="S211" s="620"/>
      <c r="T211" s="620"/>
      <c r="U211" s="620"/>
      <c r="V211" s="621" t="e">
        <f t="shared" si="36"/>
        <v>#DIV/0!</v>
      </c>
      <c r="W211" s="789"/>
      <c r="X211" s="770"/>
      <c r="Y211" s="770"/>
      <c r="Z211" s="842"/>
    </row>
    <row r="212" spans="1:26" s="790" customFormat="1" ht="22.6" customHeight="1" thickTop="1" thickBot="1" x14ac:dyDescent="0.3">
      <c r="A212" s="789">
        <v>1</v>
      </c>
      <c r="B212" s="781" t="s">
        <v>1350</v>
      </c>
      <c r="C212" s="781" t="s">
        <v>1350</v>
      </c>
      <c r="D212" s="781" t="s">
        <v>1362</v>
      </c>
      <c r="E212" s="781" t="s">
        <v>1362</v>
      </c>
      <c r="F212" s="781" t="s">
        <v>1362</v>
      </c>
      <c r="G212" s="617" t="s">
        <v>1375</v>
      </c>
      <c r="H212" s="781" t="s">
        <v>1446</v>
      </c>
      <c r="I212" s="617"/>
      <c r="J212" s="617"/>
      <c r="K212" s="786" t="s">
        <v>2199</v>
      </c>
      <c r="L212" s="620"/>
      <c r="M212" s="620"/>
      <c r="N212" s="620"/>
      <c r="O212" s="620">
        <f t="shared" si="35"/>
        <v>0</v>
      </c>
      <c r="P212" s="620"/>
      <c r="Q212" s="620"/>
      <c r="R212" s="620"/>
      <c r="S212" s="620"/>
      <c r="T212" s="620"/>
      <c r="U212" s="620"/>
      <c r="V212" s="621" t="e">
        <f t="shared" si="36"/>
        <v>#DIV/0!</v>
      </c>
      <c r="W212" s="789"/>
      <c r="X212" s="770"/>
      <c r="Y212" s="770"/>
      <c r="Z212" s="842"/>
    </row>
    <row r="213" spans="1:26" s="182" customFormat="1" ht="22.6" customHeight="1" thickTop="1" thickBot="1" x14ac:dyDescent="0.3">
      <c r="A213" s="775">
        <v>1</v>
      </c>
      <c r="B213" s="613" t="s">
        <v>1350</v>
      </c>
      <c r="C213" s="613" t="s">
        <v>1350</v>
      </c>
      <c r="D213" s="613" t="s">
        <v>1362</v>
      </c>
      <c r="E213" s="613" t="s">
        <v>1374</v>
      </c>
      <c r="F213" s="613"/>
      <c r="G213" s="613"/>
      <c r="H213" s="613"/>
      <c r="I213" s="613"/>
      <c r="J213" s="613"/>
      <c r="K213" s="776" t="s">
        <v>2200</v>
      </c>
      <c r="L213" s="607">
        <f>+L214+L227</f>
        <v>188950688</v>
      </c>
      <c r="M213" s="607">
        <f t="shared" ref="M213:N213" si="38">+M214+M215+M227</f>
        <v>0</v>
      </c>
      <c r="N213" s="607">
        <f t="shared" si="38"/>
        <v>0</v>
      </c>
      <c r="O213" s="607">
        <f t="shared" si="35"/>
        <v>188950688</v>
      </c>
      <c r="P213" s="607">
        <f t="shared" ref="P213:U213" si="39">+P214+P227</f>
        <v>0</v>
      </c>
      <c r="Q213" s="607">
        <f t="shared" si="39"/>
        <v>170055619</v>
      </c>
      <c r="R213" s="607">
        <f t="shared" si="39"/>
        <v>18895069</v>
      </c>
      <c r="S213" s="607">
        <f t="shared" si="39"/>
        <v>0</v>
      </c>
      <c r="T213" s="607">
        <f t="shared" si="39"/>
        <v>188950688</v>
      </c>
      <c r="U213" s="607">
        <f t="shared" si="39"/>
        <v>0</v>
      </c>
      <c r="V213" s="608">
        <f t="shared" si="36"/>
        <v>0</v>
      </c>
      <c r="W213" s="771"/>
      <c r="X213" s="770" t="s">
        <v>1394</v>
      </c>
      <c r="Y213" s="770"/>
      <c r="Z213" s="840"/>
    </row>
    <row r="214" spans="1:26" s="182" customFormat="1" ht="22.6" customHeight="1" thickTop="1" thickBot="1" x14ac:dyDescent="0.3">
      <c r="A214" s="787">
        <v>1</v>
      </c>
      <c r="B214" s="778" t="s">
        <v>1350</v>
      </c>
      <c r="C214" s="778" t="s">
        <v>1350</v>
      </c>
      <c r="D214" s="778" t="s">
        <v>1362</v>
      </c>
      <c r="E214" s="778" t="s">
        <v>1374</v>
      </c>
      <c r="F214" s="778" t="s">
        <v>1350</v>
      </c>
      <c r="G214" s="764"/>
      <c r="H214" s="764"/>
      <c r="I214" s="764"/>
      <c r="J214" s="764"/>
      <c r="K214" s="788" t="s">
        <v>1279</v>
      </c>
      <c r="L214" s="618">
        <f>+L215+L227</f>
        <v>188950688</v>
      </c>
      <c r="M214" s="618">
        <f t="shared" ref="M214:U214" si="40">+M215+M227</f>
        <v>0</v>
      </c>
      <c r="N214" s="618">
        <f t="shared" si="40"/>
        <v>0</v>
      </c>
      <c r="O214" s="618">
        <f t="shared" si="35"/>
        <v>188950688</v>
      </c>
      <c r="P214" s="618">
        <f t="shared" si="40"/>
        <v>0</v>
      </c>
      <c r="Q214" s="618">
        <f>+Q215+Q227</f>
        <v>170055619</v>
      </c>
      <c r="R214" s="618">
        <f t="shared" si="40"/>
        <v>18895069</v>
      </c>
      <c r="S214" s="618">
        <f t="shared" si="40"/>
        <v>0</v>
      </c>
      <c r="T214" s="618">
        <f t="shared" si="40"/>
        <v>188950688</v>
      </c>
      <c r="U214" s="618">
        <f t="shared" si="40"/>
        <v>0</v>
      </c>
      <c r="V214" s="619">
        <f t="shared" si="36"/>
        <v>0</v>
      </c>
      <c r="W214" s="787"/>
      <c r="X214" s="770" t="s">
        <v>1395</v>
      </c>
      <c r="Y214" s="770" t="s">
        <v>1396</v>
      </c>
      <c r="Z214" s="840"/>
    </row>
    <row r="215" spans="1:26" s="790" customFormat="1" ht="22.6" customHeight="1" thickTop="1" thickBot="1" x14ac:dyDescent="0.3">
      <c r="A215" s="789">
        <v>1</v>
      </c>
      <c r="B215" s="781" t="s">
        <v>1350</v>
      </c>
      <c r="C215" s="781" t="s">
        <v>1350</v>
      </c>
      <c r="D215" s="781" t="s">
        <v>1362</v>
      </c>
      <c r="E215" s="781" t="s">
        <v>1374</v>
      </c>
      <c r="F215" s="781" t="s">
        <v>1350</v>
      </c>
      <c r="G215" s="617" t="s">
        <v>1350</v>
      </c>
      <c r="H215" s="617"/>
      <c r="I215" s="617"/>
      <c r="J215" s="617"/>
      <c r="K215" s="786" t="s">
        <v>1397</v>
      </c>
      <c r="L215" s="620">
        <f>SUM(L216:L226)</f>
        <v>188950688</v>
      </c>
      <c r="M215" s="620">
        <f t="shared" ref="M215:U215" si="41">SUM(M216:M226)</f>
        <v>0</v>
      </c>
      <c r="N215" s="620">
        <f t="shared" si="41"/>
        <v>0</v>
      </c>
      <c r="O215" s="620">
        <f t="shared" si="35"/>
        <v>188950688</v>
      </c>
      <c r="P215" s="620">
        <f t="shared" si="41"/>
        <v>0</v>
      </c>
      <c r="Q215" s="620">
        <f>SUM(Q216:Q226)</f>
        <v>170055619</v>
      </c>
      <c r="R215" s="620">
        <f t="shared" si="41"/>
        <v>18895069</v>
      </c>
      <c r="S215" s="620">
        <f t="shared" si="41"/>
        <v>0</v>
      </c>
      <c r="T215" s="620">
        <f t="shared" si="41"/>
        <v>188950688</v>
      </c>
      <c r="U215" s="620">
        <f t="shared" si="41"/>
        <v>0</v>
      </c>
      <c r="V215" s="621">
        <f t="shared" si="36"/>
        <v>0</v>
      </c>
      <c r="W215" s="789"/>
      <c r="X215" s="770" t="s">
        <v>1398</v>
      </c>
      <c r="Y215" s="770" t="s">
        <v>1399</v>
      </c>
      <c r="Z215" s="842"/>
    </row>
    <row r="216" spans="1:26" s="790" customFormat="1" ht="22.6" customHeight="1" thickTop="1" thickBot="1" x14ac:dyDescent="0.3">
      <c r="A216" s="789">
        <v>1</v>
      </c>
      <c r="B216" s="781" t="s">
        <v>1350</v>
      </c>
      <c r="C216" s="781" t="s">
        <v>1350</v>
      </c>
      <c r="D216" s="781" t="s">
        <v>1362</v>
      </c>
      <c r="E216" s="781" t="s">
        <v>1374</v>
      </c>
      <c r="F216" s="781" t="s">
        <v>1350</v>
      </c>
      <c r="G216" s="617" t="s">
        <v>1350</v>
      </c>
      <c r="H216" s="781" t="s">
        <v>1350</v>
      </c>
      <c r="I216" s="617"/>
      <c r="J216" s="617"/>
      <c r="K216" s="783" t="s">
        <v>1400</v>
      </c>
      <c r="L216" s="795">
        <v>188950688</v>
      </c>
      <c r="M216" s="620"/>
      <c r="N216" s="620"/>
      <c r="O216" s="620">
        <f t="shared" si="35"/>
        <v>188950688</v>
      </c>
      <c r="P216" s="620"/>
      <c r="Q216" s="620">
        <v>170055619</v>
      </c>
      <c r="R216" s="620">
        <v>18895069</v>
      </c>
      <c r="S216" s="620"/>
      <c r="T216" s="620">
        <f>SUBTOTAL(9,P216:R216)</f>
        <v>188950688</v>
      </c>
      <c r="U216" s="620">
        <v>0</v>
      </c>
      <c r="V216" s="621">
        <f t="shared" si="36"/>
        <v>0</v>
      </c>
      <c r="W216" s="789"/>
      <c r="X216" s="770"/>
      <c r="Y216" s="770"/>
      <c r="Z216" s="842"/>
    </row>
    <row r="217" spans="1:26" s="790" customFormat="1" ht="22.6" customHeight="1" thickTop="1" thickBot="1" x14ac:dyDescent="0.3">
      <c r="A217" s="789">
        <v>1</v>
      </c>
      <c r="B217" s="781" t="s">
        <v>1350</v>
      </c>
      <c r="C217" s="781" t="s">
        <v>1350</v>
      </c>
      <c r="D217" s="781" t="s">
        <v>1362</v>
      </c>
      <c r="E217" s="781" t="s">
        <v>1374</v>
      </c>
      <c r="F217" s="781" t="s">
        <v>1350</v>
      </c>
      <c r="G217" s="617" t="s">
        <v>1350</v>
      </c>
      <c r="H217" s="781" t="s">
        <v>1362</v>
      </c>
      <c r="I217" s="617"/>
      <c r="J217" s="617"/>
      <c r="K217" s="783" t="s">
        <v>1401</v>
      </c>
      <c r="L217" s="620"/>
      <c r="M217" s="620"/>
      <c r="N217" s="620"/>
      <c r="O217" s="620">
        <f t="shared" si="35"/>
        <v>0</v>
      </c>
      <c r="P217" s="620"/>
      <c r="Q217" s="620"/>
      <c r="R217" s="620"/>
      <c r="S217" s="620"/>
      <c r="T217" s="620"/>
      <c r="U217" s="620"/>
      <c r="V217" s="621" t="e">
        <f t="shared" si="36"/>
        <v>#DIV/0!</v>
      </c>
      <c r="W217" s="789"/>
      <c r="X217" s="770"/>
      <c r="Y217" s="770"/>
      <c r="Z217" s="842"/>
    </row>
    <row r="218" spans="1:26" s="790" customFormat="1" ht="22.6" customHeight="1" thickTop="1" thickBot="1" x14ac:dyDescent="0.3">
      <c r="A218" s="789">
        <v>1</v>
      </c>
      <c r="B218" s="781" t="s">
        <v>1350</v>
      </c>
      <c r="C218" s="781" t="s">
        <v>1350</v>
      </c>
      <c r="D218" s="781" t="s">
        <v>1362</v>
      </c>
      <c r="E218" s="781" t="s">
        <v>1374</v>
      </c>
      <c r="F218" s="781" t="s">
        <v>1350</v>
      </c>
      <c r="G218" s="617" t="s">
        <v>1350</v>
      </c>
      <c r="H218" s="781" t="s">
        <v>1374</v>
      </c>
      <c r="I218" s="617"/>
      <c r="J218" s="617"/>
      <c r="K218" s="786" t="s">
        <v>2201</v>
      </c>
      <c r="L218" s="620"/>
      <c r="M218" s="620"/>
      <c r="N218" s="620"/>
      <c r="O218" s="620">
        <f t="shared" si="35"/>
        <v>0</v>
      </c>
      <c r="P218" s="620"/>
      <c r="Q218" s="620"/>
      <c r="R218" s="620"/>
      <c r="S218" s="620"/>
      <c r="T218" s="620"/>
      <c r="U218" s="620"/>
      <c r="V218" s="621" t="e">
        <f t="shared" si="36"/>
        <v>#DIV/0!</v>
      </c>
      <c r="W218" s="789"/>
      <c r="X218" s="770"/>
      <c r="Y218" s="770"/>
      <c r="Z218" s="842"/>
    </row>
    <row r="219" spans="1:26" s="790" customFormat="1" ht="22.6" customHeight="1" thickTop="1" thickBot="1" x14ac:dyDescent="0.3">
      <c r="A219" s="789">
        <v>1</v>
      </c>
      <c r="B219" s="781" t="s">
        <v>1350</v>
      </c>
      <c r="C219" s="781" t="s">
        <v>1350</v>
      </c>
      <c r="D219" s="781" t="s">
        <v>1362</v>
      </c>
      <c r="E219" s="781" t="s">
        <v>1374</v>
      </c>
      <c r="F219" s="781" t="s">
        <v>1350</v>
      </c>
      <c r="G219" s="617" t="s">
        <v>1350</v>
      </c>
      <c r="H219" s="781" t="s">
        <v>1375</v>
      </c>
      <c r="I219" s="617"/>
      <c r="J219" s="617"/>
      <c r="K219" s="786" t="s">
        <v>2202</v>
      </c>
      <c r="L219" s="620"/>
      <c r="M219" s="620"/>
      <c r="N219" s="620"/>
      <c r="O219" s="620">
        <f t="shared" si="35"/>
        <v>0</v>
      </c>
      <c r="P219" s="620"/>
      <c r="Q219" s="620"/>
      <c r="R219" s="620"/>
      <c r="S219" s="620"/>
      <c r="T219" s="620"/>
      <c r="U219" s="620"/>
      <c r="V219" s="621" t="e">
        <f t="shared" si="36"/>
        <v>#DIV/0!</v>
      </c>
      <c r="W219" s="789"/>
      <c r="X219" s="770"/>
      <c r="Y219" s="770"/>
      <c r="Z219" s="842"/>
    </row>
    <row r="220" spans="1:26" s="790" customFormat="1" ht="22.6" customHeight="1" thickTop="1" thickBot="1" x14ac:dyDescent="0.3">
      <c r="A220" s="789">
        <v>1</v>
      </c>
      <c r="B220" s="781" t="s">
        <v>1350</v>
      </c>
      <c r="C220" s="781" t="s">
        <v>1350</v>
      </c>
      <c r="D220" s="781" t="s">
        <v>1362</v>
      </c>
      <c r="E220" s="781" t="s">
        <v>1374</v>
      </c>
      <c r="F220" s="781" t="s">
        <v>1350</v>
      </c>
      <c r="G220" s="617" t="s">
        <v>1350</v>
      </c>
      <c r="H220" s="781" t="s">
        <v>1384</v>
      </c>
      <c r="I220" s="617"/>
      <c r="J220" s="617"/>
      <c r="K220" s="786" t="s">
        <v>2203</v>
      </c>
      <c r="L220" s="620"/>
      <c r="M220" s="620"/>
      <c r="N220" s="620"/>
      <c r="O220" s="620">
        <f t="shared" si="35"/>
        <v>0</v>
      </c>
      <c r="P220" s="620"/>
      <c r="Q220" s="620"/>
      <c r="R220" s="620"/>
      <c r="S220" s="620"/>
      <c r="T220" s="620"/>
      <c r="U220" s="620"/>
      <c r="V220" s="621" t="e">
        <f t="shared" si="36"/>
        <v>#DIV/0!</v>
      </c>
      <c r="W220" s="789"/>
      <c r="X220" s="770"/>
      <c r="Y220" s="770"/>
      <c r="Z220" s="842"/>
    </row>
    <row r="221" spans="1:26" s="790" customFormat="1" ht="22.6" customHeight="1" thickTop="1" thickBot="1" x14ac:dyDescent="0.3">
      <c r="A221" s="789">
        <v>1</v>
      </c>
      <c r="B221" s="781" t="s">
        <v>1350</v>
      </c>
      <c r="C221" s="781" t="s">
        <v>1350</v>
      </c>
      <c r="D221" s="781" t="s">
        <v>1362</v>
      </c>
      <c r="E221" s="781" t="s">
        <v>1374</v>
      </c>
      <c r="F221" s="781" t="s">
        <v>1350</v>
      </c>
      <c r="G221" s="617" t="s">
        <v>1350</v>
      </c>
      <c r="H221" s="781" t="s">
        <v>1390</v>
      </c>
      <c r="I221" s="617"/>
      <c r="J221" s="617"/>
      <c r="K221" s="786" t="s">
        <v>2204</v>
      </c>
      <c r="L221" s="620"/>
      <c r="M221" s="620"/>
      <c r="N221" s="620"/>
      <c r="O221" s="620">
        <f t="shared" si="35"/>
        <v>0</v>
      </c>
      <c r="P221" s="620"/>
      <c r="Q221" s="620"/>
      <c r="R221" s="620"/>
      <c r="S221" s="620"/>
      <c r="T221" s="620"/>
      <c r="U221" s="620"/>
      <c r="V221" s="621" t="e">
        <f t="shared" si="36"/>
        <v>#DIV/0!</v>
      </c>
      <c r="W221" s="789"/>
      <c r="X221" s="770"/>
      <c r="Y221" s="770"/>
      <c r="Z221" s="842"/>
    </row>
    <row r="222" spans="1:26" s="790" customFormat="1" ht="22.6" customHeight="1" thickTop="1" thickBot="1" x14ac:dyDescent="0.3">
      <c r="A222" s="789">
        <v>1</v>
      </c>
      <c r="B222" s="781" t="s">
        <v>1350</v>
      </c>
      <c r="C222" s="781" t="s">
        <v>1350</v>
      </c>
      <c r="D222" s="781" t="s">
        <v>1362</v>
      </c>
      <c r="E222" s="781" t="s">
        <v>1374</v>
      </c>
      <c r="F222" s="781" t="s">
        <v>1350</v>
      </c>
      <c r="G222" s="617" t="s">
        <v>1350</v>
      </c>
      <c r="H222" s="781" t="s">
        <v>1391</v>
      </c>
      <c r="I222" s="617"/>
      <c r="J222" s="617"/>
      <c r="K222" s="786" t="s">
        <v>2205</v>
      </c>
      <c r="L222" s="620"/>
      <c r="M222" s="620"/>
      <c r="N222" s="620"/>
      <c r="O222" s="620">
        <f t="shared" si="35"/>
        <v>0</v>
      </c>
      <c r="P222" s="620"/>
      <c r="Q222" s="620"/>
      <c r="R222" s="620"/>
      <c r="S222" s="620"/>
      <c r="T222" s="620"/>
      <c r="U222" s="620"/>
      <c r="V222" s="621" t="e">
        <f t="shared" si="36"/>
        <v>#DIV/0!</v>
      </c>
      <c r="W222" s="789"/>
      <c r="X222" s="770"/>
      <c r="Y222" s="770"/>
      <c r="Z222" s="842"/>
    </row>
    <row r="223" spans="1:26" s="790" customFormat="1" ht="22.6" customHeight="1" thickTop="1" thickBot="1" x14ac:dyDescent="0.3">
      <c r="A223" s="789">
        <v>1</v>
      </c>
      <c r="B223" s="781" t="s">
        <v>1350</v>
      </c>
      <c r="C223" s="781" t="s">
        <v>1350</v>
      </c>
      <c r="D223" s="781" t="s">
        <v>1362</v>
      </c>
      <c r="E223" s="781" t="s">
        <v>1374</v>
      </c>
      <c r="F223" s="781" t="s">
        <v>1350</v>
      </c>
      <c r="G223" s="617" t="s">
        <v>1350</v>
      </c>
      <c r="H223" s="781" t="s">
        <v>1392</v>
      </c>
      <c r="I223" s="617"/>
      <c r="J223" s="617"/>
      <c r="K223" s="786" t="s">
        <v>2206</v>
      </c>
      <c r="L223" s="620"/>
      <c r="M223" s="620"/>
      <c r="N223" s="620"/>
      <c r="O223" s="620">
        <f t="shared" si="35"/>
        <v>0</v>
      </c>
      <c r="P223" s="620"/>
      <c r="Q223" s="620"/>
      <c r="R223" s="620"/>
      <c r="S223" s="620"/>
      <c r="T223" s="620"/>
      <c r="U223" s="620"/>
      <c r="V223" s="621" t="e">
        <f t="shared" si="36"/>
        <v>#DIV/0!</v>
      </c>
      <c r="W223" s="789"/>
      <c r="X223" s="770"/>
      <c r="Y223" s="770"/>
      <c r="Z223" s="842"/>
    </row>
    <row r="224" spans="1:26" s="790" customFormat="1" ht="22.6" customHeight="1" thickTop="1" thickBot="1" x14ac:dyDescent="0.3">
      <c r="A224" s="789">
        <v>1</v>
      </c>
      <c r="B224" s="781" t="s">
        <v>1350</v>
      </c>
      <c r="C224" s="781" t="s">
        <v>1350</v>
      </c>
      <c r="D224" s="781" t="s">
        <v>1362</v>
      </c>
      <c r="E224" s="781" t="s">
        <v>1374</v>
      </c>
      <c r="F224" s="781" t="s">
        <v>1350</v>
      </c>
      <c r="G224" s="617" t="s">
        <v>1350</v>
      </c>
      <c r="H224" s="781" t="s">
        <v>1444</v>
      </c>
      <c r="I224" s="617"/>
      <c r="J224" s="617"/>
      <c r="K224" s="786" t="s">
        <v>2207</v>
      </c>
      <c r="L224" s="620"/>
      <c r="M224" s="620"/>
      <c r="N224" s="620"/>
      <c r="O224" s="620">
        <f t="shared" si="35"/>
        <v>0</v>
      </c>
      <c r="P224" s="620"/>
      <c r="Q224" s="620"/>
      <c r="R224" s="620"/>
      <c r="S224" s="620"/>
      <c r="T224" s="620"/>
      <c r="U224" s="620"/>
      <c r="V224" s="621" t="e">
        <f t="shared" si="36"/>
        <v>#DIV/0!</v>
      </c>
      <c r="W224" s="789"/>
      <c r="X224" s="770"/>
      <c r="Y224" s="770"/>
      <c r="Z224" s="842"/>
    </row>
    <row r="225" spans="1:26" s="790" customFormat="1" ht="22.6" customHeight="1" thickTop="1" thickBot="1" x14ac:dyDescent="0.3">
      <c r="A225" s="789">
        <v>1</v>
      </c>
      <c r="B225" s="781" t="s">
        <v>1350</v>
      </c>
      <c r="C225" s="781" t="s">
        <v>1350</v>
      </c>
      <c r="D225" s="781" t="s">
        <v>1362</v>
      </c>
      <c r="E225" s="781" t="s">
        <v>1374</v>
      </c>
      <c r="F225" s="781" t="s">
        <v>1350</v>
      </c>
      <c r="G225" s="617" t="s">
        <v>1350</v>
      </c>
      <c r="H225" s="781" t="s">
        <v>1445</v>
      </c>
      <c r="I225" s="617"/>
      <c r="J225" s="617"/>
      <c r="K225" s="786" t="s">
        <v>2208</v>
      </c>
      <c r="L225" s="620"/>
      <c r="M225" s="620"/>
      <c r="N225" s="620"/>
      <c r="O225" s="620">
        <f t="shared" si="35"/>
        <v>0</v>
      </c>
      <c r="P225" s="620"/>
      <c r="Q225" s="620"/>
      <c r="R225" s="620"/>
      <c r="S225" s="620"/>
      <c r="T225" s="620"/>
      <c r="U225" s="620"/>
      <c r="V225" s="621" t="e">
        <f t="shared" si="36"/>
        <v>#DIV/0!</v>
      </c>
      <c r="W225" s="789"/>
      <c r="X225" s="770"/>
      <c r="Y225" s="770"/>
      <c r="Z225" s="842"/>
    </row>
    <row r="226" spans="1:26" s="790" customFormat="1" ht="22.6" customHeight="1" thickTop="1" thickBot="1" x14ac:dyDescent="0.3">
      <c r="A226" s="789">
        <v>1</v>
      </c>
      <c r="B226" s="781" t="s">
        <v>1350</v>
      </c>
      <c r="C226" s="781" t="s">
        <v>1350</v>
      </c>
      <c r="D226" s="781" t="s">
        <v>1362</v>
      </c>
      <c r="E226" s="781" t="s">
        <v>1374</v>
      </c>
      <c r="F226" s="781" t="s">
        <v>1350</v>
      </c>
      <c r="G226" s="617" t="s">
        <v>1350</v>
      </c>
      <c r="H226" s="781" t="s">
        <v>1446</v>
      </c>
      <c r="I226" s="617"/>
      <c r="J226" s="617"/>
      <c r="K226" s="786" t="s">
        <v>2209</v>
      </c>
      <c r="L226" s="620"/>
      <c r="M226" s="620"/>
      <c r="N226" s="620"/>
      <c r="O226" s="620">
        <f t="shared" si="35"/>
        <v>0</v>
      </c>
      <c r="P226" s="620"/>
      <c r="Q226" s="620"/>
      <c r="R226" s="620"/>
      <c r="S226" s="620"/>
      <c r="T226" s="620"/>
      <c r="U226" s="620"/>
      <c r="V226" s="621" t="e">
        <f t="shared" si="36"/>
        <v>#DIV/0!</v>
      </c>
      <c r="W226" s="789"/>
      <c r="X226" s="770"/>
      <c r="Y226" s="770"/>
      <c r="Z226" s="842"/>
    </row>
    <row r="227" spans="1:26" s="790" customFormat="1" ht="22.6" customHeight="1" thickTop="1" thickBot="1" x14ac:dyDescent="0.3">
      <c r="A227" s="789">
        <v>1</v>
      </c>
      <c r="B227" s="781" t="s">
        <v>1350</v>
      </c>
      <c r="C227" s="781" t="s">
        <v>1350</v>
      </c>
      <c r="D227" s="781" t="s">
        <v>1362</v>
      </c>
      <c r="E227" s="781" t="s">
        <v>1374</v>
      </c>
      <c r="F227" s="781" t="s">
        <v>1350</v>
      </c>
      <c r="G227" s="617" t="s">
        <v>1362</v>
      </c>
      <c r="H227" s="617"/>
      <c r="I227" s="617"/>
      <c r="J227" s="617"/>
      <c r="K227" s="786" t="s">
        <v>2210</v>
      </c>
      <c r="L227" s="620">
        <f>SUM(L228:L238)</f>
        <v>0</v>
      </c>
      <c r="M227" s="620">
        <f t="shared" ref="M227:U227" si="42">SUM(M228:M238)</f>
        <v>0</v>
      </c>
      <c r="N227" s="620">
        <f t="shared" si="42"/>
        <v>0</v>
      </c>
      <c r="O227" s="620">
        <f t="shared" si="35"/>
        <v>0</v>
      </c>
      <c r="P227" s="620">
        <f t="shared" si="42"/>
        <v>0</v>
      </c>
      <c r="Q227" s="620">
        <f t="shared" si="42"/>
        <v>0</v>
      </c>
      <c r="R227" s="620">
        <f t="shared" si="42"/>
        <v>0</v>
      </c>
      <c r="S227" s="620">
        <f t="shared" si="42"/>
        <v>0</v>
      </c>
      <c r="T227" s="620">
        <f t="shared" si="42"/>
        <v>0</v>
      </c>
      <c r="U227" s="620">
        <f t="shared" si="42"/>
        <v>0</v>
      </c>
      <c r="V227" s="621" t="e">
        <f t="shared" si="36"/>
        <v>#DIV/0!</v>
      </c>
      <c r="W227" s="789"/>
      <c r="X227" s="770" t="s">
        <v>2211</v>
      </c>
      <c r="Y227" s="770"/>
      <c r="Z227" s="842"/>
    </row>
    <row r="228" spans="1:26" s="790" customFormat="1" ht="22.6" customHeight="1" thickTop="1" thickBot="1" x14ac:dyDescent="0.3">
      <c r="A228" s="789">
        <v>1</v>
      </c>
      <c r="B228" s="781" t="s">
        <v>1350</v>
      </c>
      <c r="C228" s="781" t="s">
        <v>1350</v>
      </c>
      <c r="D228" s="781" t="s">
        <v>1362</v>
      </c>
      <c r="E228" s="781" t="s">
        <v>1374</v>
      </c>
      <c r="F228" s="781" t="s">
        <v>1350</v>
      </c>
      <c r="G228" s="617" t="s">
        <v>1362</v>
      </c>
      <c r="H228" s="781" t="s">
        <v>1350</v>
      </c>
      <c r="I228" s="617"/>
      <c r="J228" s="617"/>
      <c r="K228" s="783" t="s">
        <v>2212</v>
      </c>
      <c r="L228" s="620"/>
      <c r="M228" s="620"/>
      <c r="N228" s="620"/>
      <c r="O228" s="620">
        <f t="shared" si="35"/>
        <v>0</v>
      </c>
      <c r="P228" s="620"/>
      <c r="Q228" s="620"/>
      <c r="R228" s="620"/>
      <c r="S228" s="620"/>
      <c r="T228" s="620"/>
      <c r="U228" s="620"/>
      <c r="V228" s="621" t="e">
        <f t="shared" si="36"/>
        <v>#DIV/0!</v>
      </c>
      <c r="W228" s="789"/>
      <c r="X228" s="770"/>
      <c r="Y228" s="770"/>
      <c r="Z228" s="842"/>
    </row>
    <row r="229" spans="1:26" s="790" customFormat="1" ht="22.6" customHeight="1" thickTop="1" thickBot="1" x14ac:dyDescent="0.3">
      <c r="A229" s="789">
        <v>1</v>
      </c>
      <c r="B229" s="781" t="s">
        <v>1350</v>
      </c>
      <c r="C229" s="781" t="s">
        <v>1350</v>
      </c>
      <c r="D229" s="781" t="s">
        <v>1362</v>
      </c>
      <c r="E229" s="781" t="s">
        <v>1374</v>
      </c>
      <c r="F229" s="781" t="s">
        <v>1350</v>
      </c>
      <c r="G229" s="617" t="s">
        <v>1362</v>
      </c>
      <c r="H229" s="781" t="s">
        <v>1362</v>
      </c>
      <c r="I229" s="617"/>
      <c r="J229" s="617"/>
      <c r="K229" s="783" t="s">
        <v>2213</v>
      </c>
      <c r="L229" s="620"/>
      <c r="M229" s="620"/>
      <c r="N229" s="620"/>
      <c r="O229" s="620">
        <f t="shared" si="35"/>
        <v>0</v>
      </c>
      <c r="P229" s="620"/>
      <c r="Q229" s="620"/>
      <c r="R229" s="620"/>
      <c r="S229" s="620"/>
      <c r="T229" s="620"/>
      <c r="U229" s="620"/>
      <c r="V229" s="621" t="e">
        <f t="shared" si="36"/>
        <v>#DIV/0!</v>
      </c>
      <c r="W229" s="789"/>
      <c r="X229" s="770"/>
      <c r="Y229" s="770"/>
      <c r="Z229" s="842"/>
    </row>
    <row r="230" spans="1:26" s="790" customFormat="1" ht="22.6" customHeight="1" thickTop="1" thickBot="1" x14ac:dyDescent="0.3">
      <c r="A230" s="789">
        <v>1</v>
      </c>
      <c r="B230" s="781" t="s">
        <v>1350</v>
      </c>
      <c r="C230" s="781" t="s">
        <v>1350</v>
      </c>
      <c r="D230" s="781" t="s">
        <v>1362</v>
      </c>
      <c r="E230" s="781" t="s">
        <v>1374</v>
      </c>
      <c r="F230" s="781" t="s">
        <v>1350</v>
      </c>
      <c r="G230" s="617" t="s">
        <v>1362</v>
      </c>
      <c r="H230" s="781" t="s">
        <v>1374</v>
      </c>
      <c r="I230" s="617"/>
      <c r="J230" s="617"/>
      <c r="K230" s="786" t="s">
        <v>2214</v>
      </c>
      <c r="L230" s="620"/>
      <c r="M230" s="620"/>
      <c r="N230" s="620"/>
      <c r="O230" s="620">
        <f t="shared" si="35"/>
        <v>0</v>
      </c>
      <c r="P230" s="620"/>
      <c r="Q230" s="620"/>
      <c r="R230" s="620"/>
      <c r="S230" s="620"/>
      <c r="T230" s="620"/>
      <c r="U230" s="620"/>
      <c r="V230" s="621" t="e">
        <f t="shared" si="36"/>
        <v>#DIV/0!</v>
      </c>
      <c r="W230" s="789"/>
      <c r="X230" s="770"/>
      <c r="Y230" s="770"/>
      <c r="Z230" s="842"/>
    </row>
    <row r="231" spans="1:26" s="790" customFormat="1" ht="22.6" customHeight="1" thickTop="1" thickBot="1" x14ac:dyDescent="0.3">
      <c r="A231" s="789">
        <v>1</v>
      </c>
      <c r="B231" s="781" t="s">
        <v>1350</v>
      </c>
      <c r="C231" s="781" t="s">
        <v>1350</v>
      </c>
      <c r="D231" s="781" t="s">
        <v>1362</v>
      </c>
      <c r="E231" s="781" t="s">
        <v>1374</v>
      </c>
      <c r="F231" s="781" t="s">
        <v>1350</v>
      </c>
      <c r="G231" s="617" t="s">
        <v>1362</v>
      </c>
      <c r="H231" s="781" t="s">
        <v>1375</v>
      </c>
      <c r="I231" s="617"/>
      <c r="J231" s="617"/>
      <c r="K231" s="786" t="s">
        <v>2215</v>
      </c>
      <c r="L231" s="620"/>
      <c r="M231" s="620"/>
      <c r="N231" s="620"/>
      <c r="O231" s="620">
        <f t="shared" si="35"/>
        <v>0</v>
      </c>
      <c r="P231" s="620"/>
      <c r="Q231" s="620"/>
      <c r="R231" s="620"/>
      <c r="S231" s="620"/>
      <c r="T231" s="620"/>
      <c r="U231" s="620"/>
      <c r="V231" s="621" t="e">
        <f t="shared" si="36"/>
        <v>#DIV/0!</v>
      </c>
      <c r="W231" s="789"/>
      <c r="X231" s="770"/>
      <c r="Y231" s="770"/>
      <c r="Z231" s="842"/>
    </row>
    <row r="232" spans="1:26" s="790" customFormat="1" ht="22.6" customHeight="1" thickTop="1" thickBot="1" x14ac:dyDescent="0.3">
      <c r="A232" s="789">
        <v>1</v>
      </c>
      <c r="B232" s="781" t="s">
        <v>1350</v>
      </c>
      <c r="C232" s="781" t="s">
        <v>1350</v>
      </c>
      <c r="D232" s="781" t="s">
        <v>1362</v>
      </c>
      <c r="E232" s="781" t="s">
        <v>1374</v>
      </c>
      <c r="F232" s="781" t="s">
        <v>1350</v>
      </c>
      <c r="G232" s="617" t="s">
        <v>1362</v>
      </c>
      <c r="H232" s="781" t="s">
        <v>1384</v>
      </c>
      <c r="I232" s="617"/>
      <c r="J232" s="617"/>
      <c r="K232" s="786" t="s">
        <v>2216</v>
      </c>
      <c r="L232" s="620"/>
      <c r="M232" s="620"/>
      <c r="N232" s="620"/>
      <c r="O232" s="620">
        <f t="shared" si="35"/>
        <v>0</v>
      </c>
      <c r="P232" s="620"/>
      <c r="Q232" s="620"/>
      <c r="R232" s="620"/>
      <c r="S232" s="620"/>
      <c r="T232" s="620"/>
      <c r="U232" s="620"/>
      <c r="V232" s="621" t="e">
        <f t="shared" si="36"/>
        <v>#DIV/0!</v>
      </c>
      <c r="W232" s="789"/>
      <c r="X232" s="770"/>
      <c r="Y232" s="770"/>
      <c r="Z232" s="842"/>
    </row>
    <row r="233" spans="1:26" s="790" customFormat="1" ht="22.6" customHeight="1" thickTop="1" thickBot="1" x14ac:dyDescent="0.3">
      <c r="A233" s="789">
        <v>1</v>
      </c>
      <c r="B233" s="781" t="s">
        <v>1350</v>
      </c>
      <c r="C233" s="781" t="s">
        <v>1350</v>
      </c>
      <c r="D233" s="781" t="s">
        <v>1362</v>
      </c>
      <c r="E233" s="781" t="s">
        <v>1374</v>
      </c>
      <c r="F233" s="781" t="s">
        <v>1350</v>
      </c>
      <c r="G233" s="617" t="s">
        <v>1362</v>
      </c>
      <c r="H233" s="781" t="s">
        <v>1390</v>
      </c>
      <c r="I233" s="617"/>
      <c r="J233" s="617"/>
      <c r="K233" s="786" t="s">
        <v>2217</v>
      </c>
      <c r="L233" s="620"/>
      <c r="M233" s="620"/>
      <c r="N233" s="620"/>
      <c r="O233" s="620">
        <f t="shared" si="35"/>
        <v>0</v>
      </c>
      <c r="P233" s="620"/>
      <c r="Q233" s="620"/>
      <c r="R233" s="620"/>
      <c r="S233" s="620"/>
      <c r="T233" s="620"/>
      <c r="U233" s="620"/>
      <c r="V233" s="621" t="e">
        <f t="shared" si="36"/>
        <v>#DIV/0!</v>
      </c>
      <c r="W233" s="789"/>
      <c r="X233" s="770"/>
      <c r="Y233" s="770"/>
      <c r="Z233" s="842"/>
    </row>
    <row r="234" spans="1:26" s="790" customFormat="1" ht="22.6" customHeight="1" thickTop="1" thickBot="1" x14ac:dyDescent="0.3">
      <c r="A234" s="789">
        <v>1</v>
      </c>
      <c r="B234" s="781" t="s">
        <v>1350</v>
      </c>
      <c r="C234" s="781" t="s">
        <v>1350</v>
      </c>
      <c r="D234" s="781" t="s">
        <v>1362</v>
      </c>
      <c r="E234" s="781" t="s">
        <v>1374</v>
      </c>
      <c r="F234" s="781" t="s">
        <v>1350</v>
      </c>
      <c r="G234" s="617" t="s">
        <v>1362</v>
      </c>
      <c r="H234" s="781" t="s">
        <v>1391</v>
      </c>
      <c r="I234" s="617"/>
      <c r="J234" s="617"/>
      <c r="K234" s="786" t="s">
        <v>2218</v>
      </c>
      <c r="L234" s="620"/>
      <c r="M234" s="620"/>
      <c r="N234" s="620"/>
      <c r="O234" s="620">
        <f t="shared" si="35"/>
        <v>0</v>
      </c>
      <c r="P234" s="620"/>
      <c r="Q234" s="620"/>
      <c r="R234" s="620"/>
      <c r="S234" s="620"/>
      <c r="T234" s="620"/>
      <c r="U234" s="620"/>
      <c r="V234" s="621" t="e">
        <f t="shared" si="36"/>
        <v>#DIV/0!</v>
      </c>
      <c r="W234" s="789"/>
      <c r="X234" s="770"/>
      <c r="Y234" s="770"/>
      <c r="Z234" s="842"/>
    </row>
    <row r="235" spans="1:26" s="790" customFormat="1" ht="22.6" customHeight="1" thickTop="1" thickBot="1" x14ac:dyDescent="0.3">
      <c r="A235" s="789">
        <v>1</v>
      </c>
      <c r="B235" s="781" t="s">
        <v>1350</v>
      </c>
      <c r="C235" s="781" t="s">
        <v>1350</v>
      </c>
      <c r="D235" s="781" t="s">
        <v>1362</v>
      </c>
      <c r="E235" s="781" t="s">
        <v>1374</v>
      </c>
      <c r="F235" s="781" t="s">
        <v>1350</v>
      </c>
      <c r="G235" s="617" t="s">
        <v>1362</v>
      </c>
      <c r="H235" s="781" t="s">
        <v>1392</v>
      </c>
      <c r="I235" s="617"/>
      <c r="J235" s="617"/>
      <c r="K235" s="786" t="s">
        <v>2219</v>
      </c>
      <c r="L235" s="620"/>
      <c r="M235" s="620"/>
      <c r="N235" s="620"/>
      <c r="O235" s="620">
        <f t="shared" si="35"/>
        <v>0</v>
      </c>
      <c r="P235" s="620"/>
      <c r="Q235" s="620"/>
      <c r="R235" s="620"/>
      <c r="S235" s="620"/>
      <c r="T235" s="620"/>
      <c r="U235" s="620"/>
      <c r="V235" s="621" t="e">
        <f t="shared" si="36"/>
        <v>#DIV/0!</v>
      </c>
      <c r="W235" s="789"/>
      <c r="X235" s="770"/>
      <c r="Y235" s="770"/>
      <c r="Z235" s="842"/>
    </row>
    <row r="236" spans="1:26" s="790" customFormat="1" ht="22.6" customHeight="1" thickTop="1" thickBot="1" x14ac:dyDescent="0.3">
      <c r="A236" s="789">
        <v>1</v>
      </c>
      <c r="B236" s="781" t="s">
        <v>1350</v>
      </c>
      <c r="C236" s="781" t="s">
        <v>1350</v>
      </c>
      <c r="D236" s="781" t="s">
        <v>1362</v>
      </c>
      <c r="E236" s="781" t="s">
        <v>1374</v>
      </c>
      <c r="F236" s="781" t="s">
        <v>1350</v>
      </c>
      <c r="G236" s="617" t="s">
        <v>1362</v>
      </c>
      <c r="H236" s="781" t="s">
        <v>1444</v>
      </c>
      <c r="I236" s="617"/>
      <c r="J236" s="617"/>
      <c r="K236" s="786" t="s">
        <v>2220</v>
      </c>
      <c r="L236" s="620"/>
      <c r="M236" s="620"/>
      <c r="N236" s="620"/>
      <c r="O236" s="620">
        <f t="shared" si="35"/>
        <v>0</v>
      </c>
      <c r="P236" s="620"/>
      <c r="Q236" s="620"/>
      <c r="R236" s="620"/>
      <c r="S236" s="620"/>
      <c r="T236" s="620"/>
      <c r="U236" s="620"/>
      <c r="V236" s="621" t="e">
        <f t="shared" si="36"/>
        <v>#DIV/0!</v>
      </c>
      <c r="W236" s="789"/>
      <c r="X236" s="770"/>
      <c r="Y236" s="770"/>
      <c r="Z236" s="842"/>
    </row>
    <row r="237" spans="1:26" s="790" customFormat="1" ht="22.6" customHeight="1" thickTop="1" thickBot="1" x14ac:dyDescent="0.3">
      <c r="A237" s="789">
        <v>1</v>
      </c>
      <c r="B237" s="781" t="s">
        <v>1350</v>
      </c>
      <c r="C237" s="781" t="s">
        <v>1350</v>
      </c>
      <c r="D237" s="781" t="s">
        <v>1362</v>
      </c>
      <c r="E237" s="781" t="s">
        <v>1374</v>
      </c>
      <c r="F237" s="781" t="s">
        <v>1350</v>
      </c>
      <c r="G237" s="617" t="s">
        <v>1362</v>
      </c>
      <c r="H237" s="781" t="s">
        <v>1445</v>
      </c>
      <c r="I237" s="617"/>
      <c r="J237" s="617"/>
      <c r="K237" s="786" t="s">
        <v>2221</v>
      </c>
      <c r="L237" s="620"/>
      <c r="M237" s="620"/>
      <c r="N237" s="620"/>
      <c r="O237" s="620">
        <f t="shared" si="35"/>
        <v>0</v>
      </c>
      <c r="P237" s="620"/>
      <c r="Q237" s="620"/>
      <c r="R237" s="620"/>
      <c r="S237" s="620"/>
      <c r="T237" s="620"/>
      <c r="U237" s="620"/>
      <c r="V237" s="621" t="e">
        <f t="shared" si="36"/>
        <v>#DIV/0!</v>
      </c>
      <c r="W237" s="789"/>
      <c r="X237" s="770"/>
      <c r="Y237" s="770"/>
      <c r="Z237" s="842"/>
    </row>
    <row r="238" spans="1:26" s="790" customFormat="1" ht="22.6" customHeight="1" thickTop="1" thickBot="1" x14ac:dyDescent="0.3">
      <c r="A238" s="789">
        <v>1</v>
      </c>
      <c r="B238" s="781" t="s">
        <v>1350</v>
      </c>
      <c r="C238" s="781" t="s">
        <v>1350</v>
      </c>
      <c r="D238" s="781" t="s">
        <v>1362</v>
      </c>
      <c r="E238" s="781" t="s">
        <v>1374</v>
      </c>
      <c r="F238" s="781" t="s">
        <v>1350</v>
      </c>
      <c r="G238" s="617" t="s">
        <v>1362</v>
      </c>
      <c r="H238" s="781" t="s">
        <v>1446</v>
      </c>
      <c r="I238" s="617"/>
      <c r="J238" s="617"/>
      <c r="K238" s="786" t="s">
        <v>2222</v>
      </c>
      <c r="L238" s="620"/>
      <c r="M238" s="620"/>
      <c r="N238" s="620"/>
      <c r="O238" s="620">
        <f t="shared" si="35"/>
        <v>0</v>
      </c>
      <c r="P238" s="620"/>
      <c r="Q238" s="620"/>
      <c r="R238" s="620"/>
      <c r="S238" s="620"/>
      <c r="T238" s="620"/>
      <c r="U238" s="620"/>
      <c r="V238" s="621" t="e">
        <f t="shared" si="36"/>
        <v>#DIV/0!</v>
      </c>
      <c r="W238" s="789"/>
      <c r="X238" s="770"/>
      <c r="Y238" s="770"/>
      <c r="Z238" s="842"/>
    </row>
    <row r="239" spans="1:26" s="182" customFormat="1" ht="22.6" customHeight="1" thickTop="1" thickBot="1" x14ac:dyDescent="0.3">
      <c r="A239" s="775">
        <v>1</v>
      </c>
      <c r="B239" s="613" t="s">
        <v>1350</v>
      </c>
      <c r="C239" s="613" t="s">
        <v>1350</v>
      </c>
      <c r="D239" s="613" t="s">
        <v>1362</v>
      </c>
      <c r="E239" s="613" t="s">
        <v>1375</v>
      </c>
      <c r="F239" s="613"/>
      <c r="G239" s="613"/>
      <c r="H239" s="613"/>
      <c r="I239" s="613"/>
      <c r="J239" s="613"/>
      <c r="K239" s="776" t="s">
        <v>2223</v>
      </c>
      <c r="L239" s="607">
        <f>+L240+L253</f>
        <v>0</v>
      </c>
      <c r="M239" s="607">
        <f t="shared" ref="M239:U239" si="43">+M240+M253</f>
        <v>0</v>
      </c>
      <c r="N239" s="607">
        <f t="shared" si="43"/>
        <v>0</v>
      </c>
      <c r="O239" s="607">
        <f t="shared" si="35"/>
        <v>0</v>
      </c>
      <c r="P239" s="607">
        <f t="shared" si="43"/>
        <v>0</v>
      </c>
      <c r="Q239" s="607">
        <f t="shared" si="43"/>
        <v>0</v>
      </c>
      <c r="R239" s="607">
        <f t="shared" si="43"/>
        <v>0</v>
      </c>
      <c r="S239" s="607">
        <f t="shared" si="43"/>
        <v>0</v>
      </c>
      <c r="T239" s="607">
        <f t="shared" si="43"/>
        <v>0</v>
      </c>
      <c r="U239" s="607">
        <f t="shared" si="43"/>
        <v>0</v>
      </c>
      <c r="V239" s="608" t="e">
        <f t="shared" si="36"/>
        <v>#DIV/0!</v>
      </c>
      <c r="W239" s="771"/>
      <c r="X239" s="770" t="s">
        <v>1388</v>
      </c>
      <c r="Y239" s="770" t="s">
        <v>1389</v>
      </c>
      <c r="Z239" s="840"/>
    </row>
    <row r="240" spans="1:26" s="182" customFormat="1" ht="22.6" customHeight="1" thickTop="1" thickBot="1" x14ac:dyDescent="0.3">
      <c r="A240" s="787">
        <v>1</v>
      </c>
      <c r="B240" s="778" t="s">
        <v>1350</v>
      </c>
      <c r="C240" s="778" t="s">
        <v>1350</v>
      </c>
      <c r="D240" s="778" t="s">
        <v>1362</v>
      </c>
      <c r="E240" s="778" t="s">
        <v>1375</v>
      </c>
      <c r="F240" s="764" t="s">
        <v>1350</v>
      </c>
      <c r="G240" s="764"/>
      <c r="H240" s="764"/>
      <c r="I240" s="764"/>
      <c r="J240" s="764"/>
      <c r="K240" s="788" t="s">
        <v>2224</v>
      </c>
      <c r="L240" s="618">
        <f>+L241</f>
        <v>0</v>
      </c>
      <c r="M240" s="618">
        <f t="shared" ref="M240:U240" si="44">+M241</f>
        <v>0</v>
      </c>
      <c r="N240" s="618">
        <f t="shared" si="44"/>
        <v>0</v>
      </c>
      <c r="O240" s="618">
        <f t="shared" si="35"/>
        <v>0</v>
      </c>
      <c r="P240" s="618">
        <f t="shared" si="44"/>
        <v>0</v>
      </c>
      <c r="Q240" s="618">
        <f t="shared" si="44"/>
        <v>0</v>
      </c>
      <c r="R240" s="618">
        <f t="shared" si="44"/>
        <v>0</v>
      </c>
      <c r="S240" s="618">
        <f t="shared" si="44"/>
        <v>0</v>
      </c>
      <c r="T240" s="618">
        <f t="shared" si="44"/>
        <v>0</v>
      </c>
      <c r="U240" s="618">
        <f t="shared" si="44"/>
        <v>0</v>
      </c>
      <c r="V240" s="619" t="e">
        <f t="shared" si="36"/>
        <v>#DIV/0!</v>
      </c>
      <c r="W240" s="787"/>
      <c r="X240" s="770" t="s">
        <v>1403</v>
      </c>
      <c r="Y240" s="770"/>
      <c r="Z240" s="840"/>
    </row>
    <row r="241" spans="1:26" s="790" customFormat="1" ht="22.6" customHeight="1" thickTop="1" thickBot="1" x14ac:dyDescent="0.3">
      <c r="A241" s="789">
        <v>1</v>
      </c>
      <c r="B241" s="781" t="s">
        <v>1350</v>
      </c>
      <c r="C241" s="781" t="s">
        <v>1350</v>
      </c>
      <c r="D241" s="781" t="s">
        <v>1362</v>
      </c>
      <c r="E241" s="781" t="s">
        <v>1375</v>
      </c>
      <c r="F241" s="617" t="s">
        <v>1350</v>
      </c>
      <c r="G241" s="617" t="s">
        <v>1350</v>
      </c>
      <c r="H241" s="617"/>
      <c r="I241" s="617"/>
      <c r="J241" s="617"/>
      <c r="K241" s="786" t="s">
        <v>1404</v>
      </c>
      <c r="L241" s="620">
        <f>SUM(L242:L252)</f>
        <v>0</v>
      </c>
      <c r="M241" s="620">
        <f t="shared" ref="M241:U241" si="45">SUM(M242:M252)</f>
        <v>0</v>
      </c>
      <c r="N241" s="620">
        <f t="shared" si="45"/>
        <v>0</v>
      </c>
      <c r="O241" s="620">
        <f t="shared" si="35"/>
        <v>0</v>
      </c>
      <c r="P241" s="620">
        <f t="shared" si="45"/>
        <v>0</v>
      </c>
      <c r="Q241" s="620">
        <f t="shared" si="45"/>
        <v>0</v>
      </c>
      <c r="R241" s="620">
        <f t="shared" si="45"/>
        <v>0</v>
      </c>
      <c r="S241" s="620">
        <f t="shared" si="45"/>
        <v>0</v>
      </c>
      <c r="T241" s="620">
        <f t="shared" si="45"/>
        <v>0</v>
      </c>
      <c r="U241" s="620">
        <f t="shared" si="45"/>
        <v>0</v>
      </c>
      <c r="V241" s="621" t="e">
        <f t="shared" si="36"/>
        <v>#DIV/0!</v>
      </c>
      <c r="W241" s="789"/>
      <c r="X241" s="770" t="s">
        <v>2225</v>
      </c>
      <c r="Y241" s="770" t="s">
        <v>1408</v>
      </c>
      <c r="Z241" s="842"/>
    </row>
    <row r="242" spans="1:26" s="790" customFormat="1" ht="22.6" customHeight="1" thickTop="1" thickBot="1" x14ac:dyDescent="0.3">
      <c r="A242" s="789">
        <v>1</v>
      </c>
      <c r="B242" s="781" t="s">
        <v>1350</v>
      </c>
      <c r="C242" s="781" t="s">
        <v>1350</v>
      </c>
      <c r="D242" s="781" t="s">
        <v>1362</v>
      </c>
      <c r="E242" s="781" t="s">
        <v>1375</v>
      </c>
      <c r="F242" s="617" t="s">
        <v>1350</v>
      </c>
      <c r="G242" s="617" t="s">
        <v>1350</v>
      </c>
      <c r="H242" s="781" t="s">
        <v>1350</v>
      </c>
      <c r="I242" s="617"/>
      <c r="J242" s="617"/>
      <c r="K242" s="783" t="s">
        <v>2226</v>
      </c>
      <c r="L242" s="620"/>
      <c r="M242" s="620"/>
      <c r="N242" s="620"/>
      <c r="O242" s="620">
        <f t="shared" si="35"/>
        <v>0</v>
      </c>
      <c r="P242" s="620"/>
      <c r="Q242" s="620"/>
      <c r="R242" s="620"/>
      <c r="S242" s="620"/>
      <c r="T242" s="620"/>
      <c r="U242" s="620"/>
      <c r="V242" s="621" t="e">
        <f t="shared" si="36"/>
        <v>#DIV/0!</v>
      </c>
      <c r="W242" s="789"/>
      <c r="X242" s="770"/>
      <c r="Y242" s="770"/>
      <c r="Z242" s="842"/>
    </row>
    <row r="243" spans="1:26" s="790" customFormat="1" ht="22.6" customHeight="1" thickTop="1" thickBot="1" x14ac:dyDescent="0.3">
      <c r="A243" s="789">
        <v>1</v>
      </c>
      <c r="B243" s="781" t="s">
        <v>1350</v>
      </c>
      <c r="C243" s="781" t="s">
        <v>1350</v>
      </c>
      <c r="D243" s="781" t="s">
        <v>1362</v>
      </c>
      <c r="E243" s="781" t="s">
        <v>1375</v>
      </c>
      <c r="F243" s="617" t="s">
        <v>1350</v>
      </c>
      <c r="G243" s="617" t="s">
        <v>1350</v>
      </c>
      <c r="H243" s="781" t="s">
        <v>1362</v>
      </c>
      <c r="I243" s="617"/>
      <c r="J243" s="617"/>
      <c r="K243" s="783" t="s">
        <v>2227</v>
      </c>
      <c r="L243" s="620"/>
      <c r="M243" s="620"/>
      <c r="N243" s="620"/>
      <c r="O243" s="620">
        <f t="shared" si="35"/>
        <v>0</v>
      </c>
      <c r="P243" s="620"/>
      <c r="Q243" s="620"/>
      <c r="R243" s="620"/>
      <c r="S243" s="620"/>
      <c r="T243" s="620"/>
      <c r="U243" s="620"/>
      <c r="V243" s="621" t="e">
        <f t="shared" si="36"/>
        <v>#DIV/0!</v>
      </c>
      <c r="W243" s="789"/>
      <c r="X243" s="770"/>
      <c r="Y243" s="770"/>
      <c r="Z243" s="842"/>
    </row>
    <row r="244" spans="1:26" s="790" customFormat="1" ht="22.6" customHeight="1" thickTop="1" thickBot="1" x14ac:dyDescent="0.3">
      <c r="A244" s="789">
        <v>1</v>
      </c>
      <c r="B244" s="781" t="s">
        <v>1350</v>
      </c>
      <c r="C244" s="781" t="s">
        <v>1350</v>
      </c>
      <c r="D244" s="781" t="s">
        <v>1362</v>
      </c>
      <c r="E244" s="781" t="s">
        <v>1375</v>
      </c>
      <c r="F244" s="617" t="s">
        <v>1350</v>
      </c>
      <c r="G244" s="617" t="s">
        <v>1350</v>
      </c>
      <c r="H244" s="781" t="s">
        <v>1374</v>
      </c>
      <c r="I244" s="617"/>
      <c r="J244" s="617"/>
      <c r="K244" s="786" t="s">
        <v>2228</v>
      </c>
      <c r="L244" s="620"/>
      <c r="M244" s="620"/>
      <c r="N244" s="620"/>
      <c r="O244" s="620">
        <f t="shared" si="35"/>
        <v>0</v>
      </c>
      <c r="P244" s="620"/>
      <c r="Q244" s="620"/>
      <c r="R244" s="620"/>
      <c r="S244" s="620"/>
      <c r="T244" s="620"/>
      <c r="U244" s="620"/>
      <c r="V244" s="621" t="e">
        <f t="shared" si="36"/>
        <v>#DIV/0!</v>
      </c>
      <c r="W244" s="789"/>
      <c r="X244" s="770"/>
      <c r="Y244" s="770"/>
      <c r="Z244" s="842"/>
    </row>
    <row r="245" spans="1:26" s="790" customFormat="1" ht="22.6" customHeight="1" thickTop="1" thickBot="1" x14ac:dyDescent="0.3">
      <c r="A245" s="789">
        <v>1</v>
      </c>
      <c r="B245" s="781" t="s">
        <v>1350</v>
      </c>
      <c r="C245" s="781" t="s">
        <v>1350</v>
      </c>
      <c r="D245" s="781" t="s">
        <v>1362</v>
      </c>
      <c r="E245" s="781" t="s">
        <v>1375</v>
      </c>
      <c r="F245" s="617" t="s">
        <v>1350</v>
      </c>
      <c r="G245" s="617" t="s">
        <v>1350</v>
      </c>
      <c r="H245" s="781" t="s">
        <v>1375</v>
      </c>
      <c r="I245" s="617"/>
      <c r="J245" s="617"/>
      <c r="K245" s="786" t="s">
        <v>2229</v>
      </c>
      <c r="L245" s="620"/>
      <c r="M245" s="620"/>
      <c r="N245" s="620"/>
      <c r="O245" s="620">
        <f t="shared" si="35"/>
        <v>0</v>
      </c>
      <c r="P245" s="620"/>
      <c r="Q245" s="620"/>
      <c r="R245" s="620"/>
      <c r="S245" s="620"/>
      <c r="T245" s="620"/>
      <c r="U245" s="620"/>
      <c r="V245" s="621" t="e">
        <f t="shared" si="36"/>
        <v>#DIV/0!</v>
      </c>
      <c r="W245" s="789"/>
      <c r="X245" s="770"/>
      <c r="Y245" s="770"/>
      <c r="Z245" s="842"/>
    </row>
    <row r="246" spans="1:26" s="790" customFormat="1" ht="22.6" customHeight="1" thickTop="1" thickBot="1" x14ac:dyDescent="0.3">
      <c r="A246" s="789">
        <v>1</v>
      </c>
      <c r="B246" s="781" t="s">
        <v>1350</v>
      </c>
      <c r="C246" s="781" t="s">
        <v>1350</v>
      </c>
      <c r="D246" s="781" t="s">
        <v>1362</v>
      </c>
      <c r="E246" s="781" t="s">
        <v>1375</v>
      </c>
      <c r="F246" s="617" t="s">
        <v>1350</v>
      </c>
      <c r="G246" s="617" t="s">
        <v>1350</v>
      </c>
      <c r="H246" s="781" t="s">
        <v>1384</v>
      </c>
      <c r="I246" s="617"/>
      <c r="J246" s="617"/>
      <c r="K246" s="786" t="s">
        <v>2230</v>
      </c>
      <c r="L246" s="620"/>
      <c r="M246" s="620"/>
      <c r="N246" s="620"/>
      <c r="O246" s="620">
        <f t="shared" si="35"/>
        <v>0</v>
      </c>
      <c r="P246" s="620"/>
      <c r="Q246" s="620"/>
      <c r="R246" s="620"/>
      <c r="S246" s="620"/>
      <c r="T246" s="620"/>
      <c r="U246" s="620"/>
      <c r="V246" s="621" t="e">
        <f t="shared" si="36"/>
        <v>#DIV/0!</v>
      </c>
      <c r="W246" s="789"/>
      <c r="X246" s="770"/>
      <c r="Y246" s="770"/>
      <c r="Z246" s="842"/>
    </row>
    <row r="247" spans="1:26" s="790" customFormat="1" ht="22.6" customHeight="1" thickTop="1" thickBot="1" x14ac:dyDescent="0.3">
      <c r="A247" s="789">
        <v>1</v>
      </c>
      <c r="B247" s="781" t="s">
        <v>1350</v>
      </c>
      <c r="C247" s="781" t="s">
        <v>1350</v>
      </c>
      <c r="D247" s="781" t="s">
        <v>1362</v>
      </c>
      <c r="E247" s="781" t="s">
        <v>1375</v>
      </c>
      <c r="F247" s="617" t="s">
        <v>1350</v>
      </c>
      <c r="G247" s="617" t="s">
        <v>1350</v>
      </c>
      <c r="H247" s="781" t="s">
        <v>1390</v>
      </c>
      <c r="I247" s="617"/>
      <c r="J247" s="617"/>
      <c r="K247" s="786" t="s">
        <v>2231</v>
      </c>
      <c r="L247" s="620"/>
      <c r="M247" s="620"/>
      <c r="N247" s="620"/>
      <c r="O247" s="620">
        <f t="shared" si="35"/>
        <v>0</v>
      </c>
      <c r="P247" s="620"/>
      <c r="Q247" s="620"/>
      <c r="R247" s="620"/>
      <c r="S247" s="620"/>
      <c r="T247" s="620"/>
      <c r="U247" s="620"/>
      <c r="V247" s="621" t="e">
        <f t="shared" si="36"/>
        <v>#DIV/0!</v>
      </c>
      <c r="W247" s="789"/>
      <c r="X247" s="770"/>
      <c r="Y247" s="770"/>
      <c r="Z247" s="842"/>
    </row>
    <row r="248" spans="1:26" s="790" customFormat="1" ht="22.6" customHeight="1" thickTop="1" thickBot="1" x14ac:dyDescent="0.3">
      <c r="A248" s="789">
        <v>1</v>
      </c>
      <c r="B248" s="781" t="s">
        <v>1350</v>
      </c>
      <c r="C248" s="781" t="s">
        <v>1350</v>
      </c>
      <c r="D248" s="781" t="s">
        <v>1362</v>
      </c>
      <c r="E248" s="781" t="s">
        <v>1375</v>
      </c>
      <c r="F248" s="617" t="s">
        <v>1350</v>
      </c>
      <c r="G248" s="617" t="s">
        <v>1350</v>
      </c>
      <c r="H248" s="781" t="s">
        <v>1391</v>
      </c>
      <c r="I248" s="617"/>
      <c r="J248" s="617"/>
      <c r="K248" s="786" t="s">
        <v>2232</v>
      </c>
      <c r="L248" s="620"/>
      <c r="M248" s="620"/>
      <c r="N248" s="620"/>
      <c r="O248" s="620">
        <f t="shared" si="35"/>
        <v>0</v>
      </c>
      <c r="P248" s="620"/>
      <c r="Q248" s="620"/>
      <c r="R248" s="620"/>
      <c r="S248" s="620"/>
      <c r="T248" s="620"/>
      <c r="U248" s="620"/>
      <c r="V248" s="621" t="e">
        <f t="shared" si="36"/>
        <v>#DIV/0!</v>
      </c>
      <c r="W248" s="789"/>
      <c r="X248" s="770"/>
      <c r="Y248" s="770"/>
      <c r="Z248" s="842"/>
    </row>
    <row r="249" spans="1:26" s="790" customFormat="1" ht="22.6" customHeight="1" thickTop="1" thickBot="1" x14ac:dyDescent="0.3">
      <c r="A249" s="789">
        <v>1</v>
      </c>
      <c r="B249" s="781" t="s">
        <v>1350</v>
      </c>
      <c r="C249" s="781" t="s">
        <v>1350</v>
      </c>
      <c r="D249" s="781" t="s">
        <v>1362</v>
      </c>
      <c r="E249" s="781" t="s">
        <v>1375</v>
      </c>
      <c r="F249" s="617" t="s">
        <v>1350</v>
      </c>
      <c r="G249" s="617" t="s">
        <v>1350</v>
      </c>
      <c r="H249" s="781" t="s">
        <v>1392</v>
      </c>
      <c r="I249" s="617"/>
      <c r="J249" s="617"/>
      <c r="K249" s="786" t="s">
        <v>2233</v>
      </c>
      <c r="L249" s="620"/>
      <c r="M249" s="620"/>
      <c r="N249" s="620"/>
      <c r="O249" s="620">
        <f t="shared" si="35"/>
        <v>0</v>
      </c>
      <c r="P249" s="620"/>
      <c r="Q249" s="620"/>
      <c r="R249" s="620"/>
      <c r="S249" s="620"/>
      <c r="T249" s="620"/>
      <c r="U249" s="620"/>
      <c r="V249" s="621" t="e">
        <f t="shared" si="36"/>
        <v>#DIV/0!</v>
      </c>
      <c r="W249" s="789"/>
      <c r="X249" s="770"/>
      <c r="Y249" s="770"/>
      <c r="Z249" s="842"/>
    </row>
    <row r="250" spans="1:26" s="790" customFormat="1" ht="22.6" customHeight="1" thickTop="1" thickBot="1" x14ac:dyDescent="0.3">
      <c r="A250" s="789">
        <v>1</v>
      </c>
      <c r="B250" s="781" t="s">
        <v>1350</v>
      </c>
      <c r="C250" s="781" t="s">
        <v>1350</v>
      </c>
      <c r="D250" s="781" t="s">
        <v>1362</v>
      </c>
      <c r="E250" s="781" t="s">
        <v>1375</v>
      </c>
      <c r="F250" s="617" t="s">
        <v>1350</v>
      </c>
      <c r="G250" s="617" t="s">
        <v>1350</v>
      </c>
      <c r="H250" s="781" t="s">
        <v>1444</v>
      </c>
      <c r="I250" s="617"/>
      <c r="J250" s="617"/>
      <c r="K250" s="786" t="s">
        <v>2234</v>
      </c>
      <c r="L250" s="620"/>
      <c r="M250" s="620"/>
      <c r="N250" s="620"/>
      <c r="O250" s="620">
        <f t="shared" si="35"/>
        <v>0</v>
      </c>
      <c r="P250" s="620"/>
      <c r="Q250" s="620"/>
      <c r="R250" s="620"/>
      <c r="S250" s="620"/>
      <c r="T250" s="620"/>
      <c r="U250" s="620"/>
      <c r="V250" s="621" t="e">
        <f t="shared" si="36"/>
        <v>#DIV/0!</v>
      </c>
      <c r="W250" s="789"/>
      <c r="X250" s="770"/>
      <c r="Y250" s="770"/>
      <c r="Z250" s="842"/>
    </row>
    <row r="251" spans="1:26" s="790" customFormat="1" ht="22.6" customHeight="1" thickTop="1" thickBot="1" x14ac:dyDescent="0.3">
      <c r="A251" s="789">
        <v>1</v>
      </c>
      <c r="B251" s="781" t="s">
        <v>1350</v>
      </c>
      <c r="C251" s="781" t="s">
        <v>1350</v>
      </c>
      <c r="D251" s="781" t="s">
        <v>1362</v>
      </c>
      <c r="E251" s="781" t="s">
        <v>1375</v>
      </c>
      <c r="F251" s="617" t="s">
        <v>1350</v>
      </c>
      <c r="G251" s="617" t="s">
        <v>1350</v>
      </c>
      <c r="H251" s="781" t="s">
        <v>1445</v>
      </c>
      <c r="I251" s="617"/>
      <c r="J251" s="617"/>
      <c r="K251" s="786" t="s">
        <v>2235</v>
      </c>
      <c r="L251" s="620"/>
      <c r="M251" s="620"/>
      <c r="N251" s="620"/>
      <c r="O251" s="620">
        <f t="shared" si="35"/>
        <v>0</v>
      </c>
      <c r="P251" s="620"/>
      <c r="Q251" s="620"/>
      <c r="R251" s="620"/>
      <c r="S251" s="620"/>
      <c r="T251" s="620"/>
      <c r="U251" s="620"/>
      <c r="V251" s="621" t="e">
        <f t="shared" si="36"/>
        <v>#DIV/0!</v>
      </c>
      <c r="W251" s="789"/>
      <c r="X251" s="770"/>
      <c r="Y251" s="770"/>
      <c r="Z251" s="842"/>
    </row>
    <row r="252" spans="1:26" s="790" customFormat="1" ht="22.6" customHeight="1" thickTop="1" thickBot="1" x14ac:dyDescent="0.3">
      <c r="A252" s="789">
        <v>1</v>
      </c>
      <c r="B252" s="781" t="s">
        <v>1350</v>
      </c>
      <c r="C252" s="781" t="s">
        <v>1350</v>
      </c>
      <c r="D252" s="781" t="s">
        <v>1362</v>
      </c>
      <c r="E252" s="781" t="s">
        <v>1375</v>
      </c>
      <c r="F252" s="617" t="s">
        <v>1350</v>
      </c>
      <c r="G252" s="617" t="s">
        <v>1350</v>
      </c>
      <c r="H252" s="781" t="s">
        <v>1446</v>
      </c>
      <c r="I252" s="617"/>
      <c r="J252" s="617"/>
      <c r="K252" s="786" t="s">
        <v>2236</v>
      </c>
      <c r="L252" s="620"/>
      <c r="M252" s="620"/>
      <c r="N252" s="620"/>
      <c r="O252" s="620">
        <f t="shared" si="35"/>
        <v>0</v>
      </c>
      <c r="P252" s="620"/>
      <c r="Q252" s="620"/>
      <c r="R252" s="620"/>
      <c r="S252" s="620"/>
      <c r="T252" s="620"/>
      <c r="U252" s="620"/>
      <c r="V252" s="621" t="e">
        <f t="shared" si="36"/>
        <v>#DIV/0!</v>
      </c>
      <c r="W252" s="789"/>
      <c r="X252" s="770"/>
      <c r="Y252" s="770"/>
      <c r="Z252" s="842"/>
    </row>
    <row r="253" spans="1:26" s="182" customFormat="1" ht="22.6" customHeight="1" thickTop="1" thickBot="1" x14ac:dyDescent="0.3">
      <c r="A253" s="787">
        <v>1</v>
      </c>
      <c r="B253" s="778" t="s">
        <v>1350</v>
      </c>
      <c r="C253" s="778" t="s">
        <v>1350</v>
      </c>
      <c r="D253" s="778" t="s">
        <v>1362</v>
      </c>
      <c r="E253" s="778" t="s">
        <v>1375</v>
      </c>
      <c r="F253" s="764" t="s">
        <v>1362</v>
      </c>
      <c r="G253" s="764"/>
      <c r="H253" s="764"/>
      <c r="I253" s="764"/>
      <c r="J253" s="764"/>
      <c r="K253" s="788" t="s">
        <v>2237</v>
      </c>
      <c r="L253" s="618">
        <f>+L254</f>
        <v>0</v>
      </c>
      <c r="M253" s="618">
        <f t="shared" ref="M253:U253" si="46">+M254</f>
        <v>0</v>
      </c>
      <c r="N253" s="618">
        <f t="shared" si="46"/>
        <v>0</v>
      </c>
      <c r="O253" s="618">
        <f t="shared" si="35"/>
        <v>0</v>
      </c>
      <c r="P253" s="618">
        <f t="shared" si="46"/>
        <v>0</v>
      </c>
      <c r="Q253" s="618">
        <f t="shared" si="46"/>
        <v>0</v>
      </c>
      <c r="R253" s="618">
        <f t="shared" si="46"/>
        <v>0</v>
      </c>
      <c r="S253" s="618">
        <f t="shared" si="46"/>
        <v>0</v>
      </c>
      <c r="T253" s="618">
        <f t="shared" si="46"/>
        <v>0</v>
      </c>
      <c r="U253" s="618">
        <f t="shared" si="46"/>
        <v>0</v>
      </c>
      <c r="V253" s="619" t="e">
        <f t="shared" si="36"/>
        <v>#DIV/0!</v>
      </c>
      <c r="W253" s="787"/>
      <c r="X253" s="770" t="s">
        <v>1405</v>
      </c>
      <c r="Y253" s="770"/>
      <c r="Z253" s="840"/>
    </row>
    <row r="254" spans="1:26" s="182" customFormat="1" ht="22.6" customHeight="1" thickTop="1" thickBot="1" x14ac:dyDescent="0.3">
      <c r="A254" s="789">
        <v>1</v>
      </c>
      <c r="B254" s="781" t="s">
        <v>1350</v>
      </c>
      <c r="C254" s="781" t="s">
        <v>1350</v>
      </c>
      <c r="D254" s="781" t="s">
        <v>1362</v>
      </c>
      <c r="E254" s="781" t="s">
        <v>1375</v>
      </c>
      <c r="F254" s="617" t="s">
        <v>1362</v>
      </c>
      <c r="G254" s="617" t="s">
        <v>1350</v>
      </c>
      <c r="H254" s="617"/>
      <c r="I254" s="617"/>
      <c r="J254" s="617"/>
      <c r="K254" s="796" t="s">
        <v>1404</v>
      </c>
      <c r="L254" s="630">
        <f>+L255+L267+L279</f>
        <v>0</v>
      </c>
      <c r="M254" s="630">
        <f t="shared" ref="M254:U254" si="47">+M255+M267+M279</f>
        <v>0</v>
      </c>
      <c r="N254" s="630">
        <f t="shared" si="47"/>
        <v>0</v>
      </c>
      <c r="O254" s="630">
        <f t="shared" si="35"/>
        <v>0</v>
      </c>
      <c r="P254" s="630">
        <f t="shared" si="47"/>
        <v>0</v>
      </c>
      <c r="Q254" s="630">
        <f t="shared" si="47"/>
        <v>0</v>
      </c>
      <c r="R254" s="630">
        <f t="shared" si="47"/>
        <v>0</v>
      </c>
      <c r="S254" s="630">
        <f t="shared" si="47"/>
        <v>0</v>
      </c>
      <c r="T254" s="630">
        <f t="shared" si="47"/>
        <v>0</v>
      </c>
      <c r="U254" s="630">
        <f t="shared" si="47"/>
        <v>0</v>
      </c>
      <c r="V254" s="619" t="e">
        <f t="shared" si="36"/>
        <v>#DIV/0!</v>
      </c>
      <c r="W254" s="764"/>
      <c r="X254" s="770" t="s">
        <v>2238</v>
      </c>
      <c r="Y254" s="770" t="s">
        <v>1408</v>
      </c>
      <c r="Z254" s="840"/>
    </row>
    <row r="255" spans="1:26" ht="22.6" customHeight="1" thickTop="1" thickBot="1" x14ac:dyDescent="0.3">
      <c r="A255" s="789">
        <v>1</v>
      </c>
      <c r="B255" s="781" t="s">
        <v>1350</v>
      </c>
      <c r="C255" s="781" t="s">
        <v>1350</v>
      </c>
      <c r="D255" s="781" t="s">
        <v>1362</v>
      </c>
      <c r="E255" s="781" t="s">
        <v>1375</v>
      </c>
      <c r="F255" s="617" t="s">
        <v>1362</v>
      </c>
      <c r="G255" s="617" t="s">
        <v>1350</v>
      </c>
      <c r="H255" s="617" t="s">
        <v>1350</v>
      </c>
      <c r="I255" s="617"/>
      <c r="J255" s="617"/>
      <c r="K255" s="783" t="s">
        <v>1406</v>
      </c>
      <c r="L255" s="628">
        <f>SUM(L256:L266)</f>
        <v>0</v>
      </c>
      <c r="M255" s="628">
        <f t="shared" ref="M255:U255" si="48">SUM(M256:M266)</f>
        <v>0</v>
      </c>
      <c r="N255" s="628">
        <f t="shared" si="48"/>
        <v>0</v>
      </c>
      <c r="O255" s="628">
        <f t="shared" si="35"/>
        <v>0</v>
      </c>
      <c r="P255" s="628">
        <f t="shared" si="48"/>
        <v>0</v>
      </c>
      <c r="Q255" s="628">
        <f t="shared" si="48"/>
        <v>0</v>
      </c>
      <c r="R255" s="628">
        <f t="shared" si="48"/>
        <v>0</v>
      </c>
      <c r="S255" s="628">
        <f t="shared" si="48"/>
        <v>0</v>
      </c>
      <c r="T255" s="628">
        <f t="shared" si="48"/>
        <v>0</v>
      </c>
      <c r="U255" s="628">
        <f t="shared" si="48"/>
        <v>0</v>
      </c>
      <c r="V255" s="624" t="e">
        <f t="shared" si="36"/>
        <v>#DIV/0!</v>
      </c>
      <c r="W255" s="764"/>
      <c r="X255" s="770" t="s">
        <v>1407</v>
      </c>
      <c r="Y255" s="770" t="s">
        <v>1408</v>
      </c>
    </row>
    <row r="256" spans="1:26" ht="22.6" customHeight="1" thickTop="1" thickBot="1" x14ac:dyDescent="0.3">
      <c r="A256" s="789">
        <v>1</v>
      </c>
      <c r="B256" s="781" t="s">
        <v>1350</v>
      </c>
      <c r="C256" s="781" t="s">
        <v>1350</v>
      </c>
      <c r="D256" s="781" t="s">
        <v>1362</v>
      </c>
      <c r="E256" s="781" t="s">
        <v>1375</v>
      </c>
      <c r="F256" s="617" t="s">
        <v>1362</v>
      </c>
      <c r="G256" s="617" t="s">
        <v>1350</v>
      </c>
      <c r="H256" s="617" t="s">
        <v>1350</v>
      </c>
      <c r="I256" s="781" t="s">
        <v>1350</v>
      </c>
      <c r="J256" s="617"/>
      <c r="K256" s="783" t="s">
        <v>1409</v>
      </c>
      <c r="L256" s="628"/>
      <c r="M256" s="628"/>
      <c r="N256" s="628"/>
      <c r="O256" s="628">
        <f t="shared" si="35"/>
        <v>0</v>
      </c>
      <c r="P256" s="628"/>
      <c r="Q256" s="628"/>
      <c r="R256" s="628"/>
      <c r="S256" s="628"/>
      <c r="T256" s="628"/>
      <c r="U256" s="628"/>
      <c r="V256" s="624" t="e">
        <f t="shared" si="36"/>
        <v>#DIV/0!</v>
      </c>
      <c r="W256" s="764"/>
      <c r="X256" s="770"/>
      <c r="Y256" s="770"/>
    </row>
    <row r="257" spans="1:25" ht="22.6" customHeight="1" thickTop="1" thickBot="1" x14ac:dyDescent="0.3">
      <c r="A257" s="789">
        <v>1</v>
      </c>
      <c r="B257" s="781" t="s">
        <v>1350</v>
      </c>
      <c r="C257" s="781" t="s">
        <v>1350</v>
      </c>
      <c r="D257" s="781" t="s">
        <v>1362</v>
      </c>
      <c r="E257" s="781" t="s">
        <v>1375</v>
      </c>
      <c r="F257" s="617" t="s">
        <v>1362</v>
      </c>
      <c r="G257" s="617" t="s">
        <v>1350</v>
      </c>
      <c r="H257" s="617" t="s">
        <v>1350</v>
      </c>
      <c r="I257" s="781" t="s">
        <v>1362</v>
      </c>
      <c r="J257" s="617"/>
      <c r="K257" s="783" t="s">
        <v>1410</v>
      </c>
      <c r="L257" s="628"/>
      <c r="M257" s="628"/>
      <c r="N257" s="628"/>
      <c r="O257" s="628">
        <f t="shared" si="35"/>
        <v>0</v>
      </c>
      <c r="P257" s="628"/>
      <c r="Q257" s="628"/>
      <c r="R257" s="628"/>
      <c r="S257" s="628"/>
      <c r="T257" s="628"/>
      <c r="U257" s="628"/>
      <c r="V257" s="624" t="e">
        <f t="shared" si="36"/>
        <v>#DIV/0!</v>
      </c>
      <c r="W257" s="764"/>
      <c r="X257" s="770"/>
      <c r="Y257" s="770"/>
    </row>
    <row r="258" spans="1:25" ht="22.6" customHeight="1" thickTop="1" thickBot="1" x14ac:dyDescent="0.3">
      <c r="A258" s="789">
        <v>1</v>
      </c>
      <c r="B258" s="781" t="s">
        <v>1350</v>
      </c>
      <c r="C258" s="781" t="s">
        <v>1350</v>
      </c>
      <c r="D258" s="781" t="s">
        <v>1362</v>
      </c>
      <c r="E258" s="781" t="s">
        <v>1375</v>
      </c>
      <c r="F258" s="617" t="s">
        <v>1362</v>
      </c>
      <c r="G258" s="617" t="s">
        <v>1350</v>
      </c>
      <c r="H258" s="617" t="s">
        <v>1350</v>
      </c>
      <c r="I258" s="781" t="s">
        <v>1374</v>
      </c>
      <c r="J258" s="617"/>
      <c r="K258" s="786" t="s">
        <v>2239</v>
      </c>
      <c r="L258" s="628"/>
      <c r="M258" s="628"/>
      <c r="N258" s="628"/>
      <c r="O258" s="628">
        <f t="shared" si="35"/>
        <v>0</v>
      </c>
      <c r="P258" s="628"/>
      <c r="Q258" s="628"/>
      <c r="R258" s="628"/>
      <c r="S258" s="628"/>
      <c r="T258" s="628"/>
      <c r="U258" s="628"/>
      <c r="V258" s="624" t="e">
        <f t="shared" si="36"/>
        <v>#DIV/0!</v>
      </c>
      <c r="W258" s="764"/>
      <c r="X258" s="770"/>
      <c r="Y258" s="770"/>
    </row>
    <row r="259" spans="1:25" ht="22.6" customHeight="1" thickTop="1" thickBot="1" x14ac:dyDescent="0.3">
      <c r="A259" s="789">
        <v>1</v>
      </c>
      <c r="B259" s="781" t="s">
        <v>1350</v>
      </c>
      <c r="C259" s="781" t="s">
        <v>1350</v>
      </c>
      <c r="D259" s="781" t="s">
        <v>1362</v>
      </c>
      <c r="E259" s="781" t="s">
        <v>1375</v>
      </c>
      <c r="F259" s="617" t="s">
        <v>1362</v>
      </c>
      <c r="G259" s="617" t="s">
        <v>1350</v>
      </c>
      <c r="H259" s="617" t="s">
        <v>1350</v>
      </c>
      <c r="I259" s="781" t="s">
        <v>1375</v>
      </c>
      <c r="J259" s="617"/>
      <c r="K259" s="786" t="s">
        <v>2240</v>
      </c>
      <c r="L259" s="628"/>
      <c r="M259" s="628"/>
      <c r="N259" s="628"/>
      <c r="O259" s="628">
        <f t="shared" si="35"/>
        <v>0</v>
      </c>
      <c r="P259" s="628"/>
      <c r="Q259" s="628"/>
      <c r="R259" s="628"/>
      <c r="S259" s="628"/>
      <c r="T259" s="628"/>
      <c r="U259" s="628"/>
      <c r="V259" s="624" t="e">
        <f t="shared" si="36"/>
        <v>#DIV/0!</v>
      </c>
      <c r="W259" s="764"/>
      <c r="X259" s="770"/>
      <c r="Y259" s="770"/>
    </row>
    <row r="260" spans="1:25" ht="22.6" customHeight="1" thickTop="1" thickBot="1" x14ac:dyDescent="0.3">
      <c r="A260" s="789">
        <v>1</v>
      </c>
      <c r="B260" s="781" t="s">
        <v>1350</v>
      </c>
      <c r="C260" s="781" t="s">
        <v>1350</v>
      </c>
      <c r="D260" s="781" t="s">
        <v>1362</v>
      </c>
      <c r="E260" s="781" t="s">
        <v>1375</v>
      </c>
      <c r="F260" s="617" t="s">
        <v>1362</v>
      </c>
      <c r="G260" s="617" t="s">
        <v>1350</v>
      </c>
      <c r="H260" s="617" t="s">
        <v>1350</v>
      </c>
      <c r="I260" s="781" t="s">
        <v>1384</v>
      </c>
      <c r="J260" s="617"/>
      <c r="K260" s="786" t="s">
        <v>2241</v>
      </c>
      <c r="L260" s="628"/>
      <c r="M260" s="628"/>
      <c r="N260" s="628"/>
      <c r="O260" s="628">
        <f t="shared" si="35"/>
        <v>0</v>
      </c>
      <c r="P260" s="628"/>
      <c r="Q260" s="628"/>
      <c r="R260" s="628"/>
      <c r="S260" s="628"/>
      <c r="T260" s="628"/>
      <c r="U260" s="628"/>
      <c r="V260" s="624" t="e">
        <f t="shared" si="36"/>
        <v>#DIV/0!</v>
      </c>
      <c r="W260" s="764"/>
      <c r="X260" s="770"/>
      <c r="Y260" s="770"/>
    </row>
    <row r="261" spans="1:25" ht="22.6" customHeight="1" thickTop="1" thickBot="1" x14ac:dyDescent="0.3">
      <c r="A261" s="789">
        <v>1</v>
      </c>
      <c r="B261" s="781" t="s">
        <v>1350</v>
      </c>
      <c r="C261" s="781" t="s">
        <v>1350</v>
      </c>
      <c r="D261" s="781" t="s">
        <v>1362</v>
      </c>
      <c r="E261" s="781" t="s">
        <v>1375</v>
      </c>
      <c r="F261" s="617" t="s">
        <v>1362</v>
      </c>
      <c r="G261" s="617" t="s">
        <v>1350</v>
      </c>
      <c r="H261" s="617" t="s">
        <v>1350</v>
      </c>
      <c r="I261" s="781" t="s">
        <v>1390</v>
      </c>
      <c r="J261" s="617"/>
      <c r="K261" s="786" t="s">
        <v>2242</v>
      </c>
      <c r="L261" s="628"/>
      <c r="M261" s="628"/>
      <c r="N261" s="628"/>
      <c r="O261" s="628">
        <f t="shared" si="35"/>
        <v>0</v>
      </c>
      <c r="P261" s="628"/>
      <c r="Q261" s="628"/>
      <c r="R261" s="628"/>
      <c r="S261" s="628"/>
      <c r="T261" s="628"/>
      <c r="U261" s="628"/>
      <c r="V261" s="624" t="e">
        <f t="shared" si="36"/>
        <v>#DIV/0!</v>
      </c>
      <c r="W261" s="764"/>
      <c r="X261" s="770"/>
      <c r="Y261" s="770"/>
    </row>
    <row r="262" spans="1:25" ht="22.6" customHeight="1" thickTop="1" thickBot="1" x14ac:dyDescent="0.3">
      <c r="A262" s="789">
        <v>1</v>
      </c>
      <c r="B262" s="781" t="s">
        <v>1350</v>
      </c>
      <c r="C262" s="781" t="s">
        <v>1350</v>
      </c>
      <c r="D262" s="781" t="s">
        <v>1362</v>
      </c>
      <c r="E262" s="781" t="s">
        <v>1375</v>
      </c>
      <c r="F262" s="617" t="s">
        <v>1362</v>
      </c>
      <c r="G262" s="617" t="s">
        <v>1350</v>
      </c>
      <c r="H262" s="617" t="s">
        <v>1350</v>
      </c>
      <c r="I262" s="781" t="s">
        <v>1391</v>
      </c>
      <c r="J262" s="617"/>
      <c r="K262" s="786" t="s">
        <v>2243</v>
      </c>
      <c r="L262" s="628"/>
      <c r="M262" s="628"/>
      <c r="N262" s="628"/>
      <c r="O262" s="628">
        <f t="shared" si="35"/>
        <v>0</v>
      </c>
      <c r="P262" s="628"/>
      <c r="Q262" s="628"/>
      <c r="R262" s="628"/>
      <c r="S262" s="628"/>
      <c r="T262" s="628"/>
      <c r="U262" s="628"/>
      <c r="V262" s="624" t="e">
        <f t="shared" si="36"/>
        <v>#DIV/0!</v>
      </c>
      <c r="W262" s="764"/>
      <c r="X262" s="770"/>
      <c r="Y262" s="770"/>
    </row>
    <row r="263" spans="1:25" ht="22.6" customHeight="1" thickTop="1" thickBot="1" x14ac:dyDescent="0.3">
      <c r="A263" s="789">
        <v>1</v>
      </c>
      <c r="B263" s="781" t="s">
        <v>1350</v>
      </c>
      <c r="C263" s="781" t="s">
        <v>1350</v>
      </c>
      <c r="D263" s="781" t="s">
        <v>1362</v>
      </c>
      <c r="E263" s="781" t="s">
        <v>1375</v>
      </c>
      <c r="F263" s="617" t="s">
        <v>1362</v>
      </c>
      <c r="G263" s="617" t="s">
        <v>1350</v>
      </c>
      <c r="H263" s="617" t="s">
        <v>1350</v>
      </c>
      <c r="I263" s="781" t="s">
        <v>1392</v>
      </c>
      <c r="J263" s="617"/>
      <c r="K263" s="786" t="s">
        <v>2244</v>
      </c>
      <c r="L263" s="628"/>
      <c r="M263" s="628"/>
      <c r="N263" s="628"/>
      <c r="O263" s="628">
        <f t="shared" si="35"/>
        <v>0</v>
      </c>
      <c r="P263" s="628"/>
      <c r="Q263" s="628"/>
      <c r="R263" s="628"/>
      <c r="S263" s="628"/>
      <c r="T263" s="628"/>
      <c r="U263" s="628"/>
      <c r="V263" s="624" t="e">
        <f t="shared" si="36"/>
        <v>#DIV/0!</v>
      </c>
      <c r="W263" s="764"/>
      <c r="X263" s="770"/>
      <c r="Y263" s="770"/>
    </row>
    <row r="264" spans="1:25" ht="22.6" customHeight="1" thickTop="1" thickBot="1" x14ac:dyDescent="0.3">
      <c r="A264" s="789">
        <v>1</v>
      </c>
      <c r="B264" s="781" t="s">
        <v>1350</v>
      </c>
      <c r="C264" s="781" t="s">
        <v>1350</v>
      </c>
      <c r="D264" s="781" t="s">
        <v>1362</v>
      </c>
      <c r="E264" s="781" t="s">
        <v>1375</v>
      </c>
      <c r="F264" s="617" t="s">
        <v>1362</v>
      </c>
      <c r="G264" s="617" t="s">
        <v>1350</v>
      </c>
      <c r="H264" s="617" t="s">
        <v>1350</v>
      </c>
      <c r="I264" s="781" t="s">
        <v>1444</v>
      </c>
      <c r="J264" s="617"/>
      <c r="K264" s="786" t="s">
        <v>2245</v>
      </c>
      <c r="L264" s="628"/>
      <c r="M264" s="628"/>
      <c r="N264" s="628"/>
      <c r="O264" s="628">
        <f t="shared" ref="O264:O327" si="49">L264+M264-N264</f>
        <v>0</v>
      </c>
      <c r="P264" s="628"/>
      <c r="Q264" s="628"/>
      <c r="R264" s="628"/>
      <c r="S264" s="628"/>
      <c r="T264" s="628"/>
      <c r="U264" s="628"/>
      <c r="V264" s="624" t="e">
        <f t="shared" ref="V264:V327" si="50">U264/O264</f>
        <v>#DIV/0!</v>
      </c>
      <c r="W264" s="764"/>
      <c r="X264" s="770"/>
      <c r="Y264" s="770"/>
    </row>
    <row r="265" spans="1:25" ht="22.6" customHeight="1" thickTop="1" thickBot="1" x14ac:dyDescent="0.3">
      <c r="A265" s="789">
        <v>1</v>
      </c>
      <c r="B265" s="781" t="s">
        <v>1350</v>
      </c>
      <c r="C265" s="781" t="s">
        <v>1350</v>
      </c>
      <c r="D265" s="781" t="s">
        <v>1362</v>
      </c>
      <c r="E265" s="781" t="s">
        <v>1375</v>
      </c>
      <c r="F265" s="617" t="s">
        <v>1362</v>
      </c>
      <c r="G265" s="617" t="s">
        <v>1350</v>
      </c>
      <c r="H265" s="617" t="s">
        <v>1350</v>
      </c>
      <c r="I265" s="781" t="s">
        <v>1445</v>
      </c>
      <c r="J265" s="617"/>
      <c r="K265" s="786" t="s">
        <v>2246</v>
      </c>
      <c r="L265" s="628"/>
      <c r="M265" s="628"/>
      <c r="N265" s="628"/>
      <c r="O265" s="628">
        <f t="shared" si="49"/>
        <v>0</v>
      </c>
      <c r="P265" s="628"/>
      <c r="Q265" s="628"/>
      <c r="R265" s="628"/>
      <c r="S265" s="628"/>
      <c r="T265" s="628"/>
      <c r="U265" s="628"/>
      <c r="V265" s="624" t="e">
        <f t="shared" si="50"/>
        <v>#DIV/0!</v>
      </c>
      <c r="W265" s="764"/>
      <c r="X265" s="770"/>
      <c r="Y265" s="770"/>
    </row>
    <row r="266" spans="1:25" ht="22.6" customHeight="1" thickTop="1" thickBot="1" x14ac:dyDescent="0.3">
      <c r="A266" s="789">
        <v>1</v>
      </c>
      <c r="B266" s="781" t="s">
        <v>1350</v>
      </c>
      <c r="C266" s="781" t="s">
        <v>1350</v>
      </c>
      <c r="D266" s="781" t="s">
        <v>1362</v>
      </c>
      <c r="E266" s="781" t="s">
        <v>1375</v>
      </c>
      <c r="F266" s="617" t="s">
        <v>1362</v>
      </c>
      <c r="G266" s="617" t="s">
        <v>1350</v>
      </c>
      <c r="H266" s="617" t="s">
        <v>1350</v>
      </c>
      <c r="I266" s="781" t="s">
        <v>1446</v>
      </c>
      <c r="J266" s="617"/>
      <c r="K266" s="786" t="s">
        <v>2247</v>
      </c>
      <c r="L266" s="628"/>
      <c r="M266" s="628"/>
      <c r="N266" s="628"/>
      <c r="O266" s="628">
        <f t="shared" si="49"/>
        <v>0</v>
      </c>
      <c r="P266" s="628"/>
      <c r="Q266" s="628"/>
      <c r="R266" s="628"/>
      <c r="S266" s="628"/>
      <c r="T266" s="628"/>
      <c r="U266" s="628"/>
      <c r="V266" s="624" t="e">
        <f t="shared" si="50"/>
        <v>#DIV/0!</v>
      </c>
      <c r="W266" s="764"/>
      <c r="X266" s="770"/>
      <c r="Y266" s="770"/>
    </row>
    <row r="267" spans="1:25" ht="22.6" customHeight="1" thickTop="1" thickBot="1" x14ac:dyDescent="0.3">
      <c r="A267" s="789">
        <v>1</v>
      </c>
      <c r="B267" s="781" t="s">
        <v>1350</v>
      </c>
      <c r="C267" s="781" t="s">
        <v>1350</v>
      </c>
      <c r="D267" s="781" t="s">
        <v>1362</v>
      </c>
      <c r="E267" s="781" t="s">
        <v>1375</v>
      </c>
      <c r="F267" s="617" t="s">
        <v>1362</v>
      </c>
      <c r="G267" s="617" t="s">
        <v>1350</v>
      </c>
      <c r="H267" s="617" t="s">
        <v>1362</v>
      </c>
      <c r="I267" s="617"/>
      <c r="J267" s="617"/>
      <c r="K267" s="796" t="s">
        <v>2248</v>
      </c>
      <c r="L267" s="629">
        <f>SUM(L268:L278)</f>
        <v>0</v>
      </c>
      <c r="M267" s="629">
        <f t="shared" ref="M267:U267" si="51">SUM(M268:M278)</f>
        <v>0</v>
      </c>
      <c r="N267" s="629">
        <f t="shared" si="51"/>
        <v>0</v>
      </c>
      <c r="O267" s="629">
        <f t="shared" si="49"/>
        <v>0</v>
      </c>
      <c r="P267" s="629">
        <f t="shared" si="51"/>
        <v>0</v>
      </c>
      <c r="Q267" s="629">
        <f t="shared" si="51"/>
        <v>0</v>
      </c>
      <c r="R267" s="629">
        <f t="shared" si="51"/>
        <v>0</v>
      </c>
      <c r="S267" s="629">
        <f t="shared" si="51"/>
        <v>0</v>
      </c>
      <c r="T267" s="629">
        <f t="shared" si="51"/>
        <v>0</v>
      </c>
      <c r="U267" s="629">
        <f t="shared" si="51"/>
        <v>0</v>
      </c>
      <c r="V267" s="626" t="e">
        <f t="shared" si="50"/>
        <v>#DIV/0!</v>
      </c>
      <c r="W267" s="764"/>
      <c r="X267" s="770" t="s">
        <v>2249</v>
      </c>
      <c r="Y267" s="770" t="s">
        <v>1408</v>
      </c>
    </row>
    <row r="268" spans="1:25" ht="22.6" customHeight="1" thickTop="1" thickBot="1" x14ac:dyDescent="0.3">
      <c r="A268" s="789">
        <v>1</v>
      </c>
      <c r="B268" s="781" t="s">
        <v>1350</v>
      </c>
      <c r="C268" s="781" t="s">
        <v>1350</v>
      </c>
      <c r="D268" s="781" t="s">
        <v>1362</v>
      </c>
      <c r="E268" s="781" t="s">
        <v>1375</v>
      </c>
      <c r="F268" s="617" t="s">
        <v>1362</v>
      </c>
      <c r="G268" s="617" t="s">
        <v>1350</v>
      </c>
      <c r="H268" s="617" t="s">
        <v>1362</v>
      </c>
      <c r="I268" s="781" t="s">
        <v>1350</v>
      </c>
      <c r="J268" s="617"/>
      <c r="K268" s="783" t="s">
        <v>2250</v>
      </c>
      <c r="L268" s="629"/>
      <c r="M268" s="629"/>
      <c r="N268" s="629"/>
      <c r="O268" s="629">
        <f t="shared" si="49"/>
        <v>0</v>
      </c>
      <c r="P268" s="629"/>
      <c r="Q268" s="629"/>
      <c r="R268" s="629"/>
      <c r="S268" s="629"/>
      <c r="T268" s="629"/>
      <c r="U268" s="629"/>
      <c r="V268" s="626" t="e">
        <f t="shared" si="50"/>
        <v>#DIV/0!</v>
      </c>
      <c r="W268" s="764"/>
      <c r="X268" s="770"/>
      <c r="Y268" s="770"/>
    </row>
    <row r="269" spans="1:25" ht="22.6" customHeight="1" thickTop="1" thickBot="1" x14ac:dyDescent="0.3">
      <c r="A269" s="789">
        <v>1</v>
      </c>
      <c r="B269" s="781" t="s">
        <v>1350</v>
      </c>
      <c r="C269" s="781" t="s">
        <v>1350</v>
      </c>
      <c r="D269" s="781" t="s">
        <v>1362</v>
      </c>
      <c r="E269" s="781" t="s">
        <v>1375</v>
      </c>
      <c r="F269" s="617" t="s">
        <v>1362</v>
      </c>
      <c r="G269" s="617" t="s">
        <v>1350</v>
      </c>
      <c r="H269" s="617" t="s">
        <v>1362</v>
      </c>
      <c r="I269" s="781" t="s">
        <v>1362</v>
      </c>
      <c r="J269" s="617"/>
      <c r="K269" s="783" t="s">
        <v>2251</v>
      </c>
      <c r="L269" s="629"/>
      <c r="M269" s="629"/>
      <c r="N269" s="629"/>
      <c r="O269" s="629">
        <f t="shared" si="49"/>
        <v>0</v>
      </c>
      <c r="P269" s="629"/>
      <c r="Q269" s="629"/>
      <c r="R269" s="629"/>
      <c r="S269" s="629"/>
      <c r="T269" s="629"/>
      <c r="U269" s="629"/>
      <c r="V269" s="626" t="e">
        <f t="shared" si="50"/>
        <v>#DIV/0!</v>
      </c>
      <c r="W269" s="764"/>
      <c r="X269" s="770"/>
      <c r="Y269" s="770"/>
    </row>
    <row r="270" spans="1:25" ht="22.6" customHeight="1" thickTop="1" thickBot="1" x14ac:dyDescent="0.3">
      <c r="A270" s="789">
        <v>1</v>
      </c>
      <c r="B270" s="781" t="s">
        <v>1350</v>
      </c>
      <c r="C270" s="781" t="s">
        <v>1350</v>
      </c>
      <c r="D270" s="781" t="s">
        <v>1362</v>
      </c>
      <c r="E270" s="781" t="s">
        <v>1375</v>
      </c>
      <c r="F270" s="617" t="s">
        <v>1362</v>
      </c>
      <c r="G270" s="617" t="s">
        <v>1350</v>
      </c>
      <c r="H270" s="617" t="s">
        <v>1362</v>
      </c>
      <c r="I270" s="781" t="s">
        <v>1374</v>
      </c>
      <c r="J270" s="617"/>
      <c r="K270" s="786" t="s">
        <v>2252</v>
      </c>
      <c r="L270" s="629"/>
      <c r="M270" s="629"/>
      <c r="N270" s="629"/>
      <c r="O270" s="629">
        <f t="shared" si="49"/>
        <v>0</v>
      </c>
      <c r="P270" s="629"/>
      <c r="Q270" s="629"/>
      <c r="R270" s="629"/>
      <c r="S270" s="629"/>
      <c r="T270" s="629"/>
      <c r="U270" s="629"/>
      <c r="V270" s="626" t="e">
        <f t="shared" si="50"/>
        <v>#DIV/0!</v>
      </c>
      <c r="W270" s="764"/>
      <c r="X270" s="770"/>
      <c r="Y270" s="770"/>
    </row>
    <row r="271" spans="1:25" ht="22.6" customHeight="1" thickTop="1" thickBot="1" x14ac:dyDescent="0.3">
      <c r="A271" s="789">
        <v>1</v>
      </c>
      <c r="B271" s="781" t="s">
        <v>1350</v>
      </c>
      <c r="C271" s="781" t="s">
        <v>1350</v>
      </c>
      <c r="D271" s="781" t="s">
        <v>1362</v>
      </c>
      <c r="E271" s="781" t="s">
        <v>1375</v>
      </c>
      <c r="F271" s="617" t="s">
        <v>1362</v>
      </c>
      <c r="G271" s="617" t="s">
        <v>1350</v>
      </c>
      <c r="H271" s="617" t="s">
        <v>1362</v>
      </c>
      <c r="I271" s="781" t="s">
        <v>1375</v>
      </c>
      <c r="J271" s="617"/>
      <c r="K271" s="786" t="s">
        <v>2253</v>
      </c>
      <c r="L271" s="629"/>
      <c r="M271" s="629"/>
      <c r="N271" s="629"/>
      <c r="O271" s="629">
        <f t="shared" si="49"/>
        <v>0</v>
      </c>
      <c r="P271" s="629"/>
      <c r="Q271" s="629"/>
      <c r="R271" s="629"/>
      <c r="S271" s="629"/>
      <c r="T271" s="629"/>
      <c r="U271" s="629"/>
      <c r="V271" s="626" t="e">
        <f t="shared" si="50"/>
        <v>#DIV/0!</v>
      </c>
      <c r="W271" s="764"/>
      <c r="X271" s="770"/>
      <c r="Y271" s="770"/>
    </row>
    <row r="272" spans="1:25" ht="22.6" customHeight="1" thickTop="1" thickBot="1" x14ac:dyDescent="0.3">
      <c r="A272" s="789">
        <v>1</v>
      </c>
      <c r="B272" s="781" t="s">
        <v>1350</v>
      </c>
      <c r="C272" s="781" t="s">
        <v>1350</v>
      </c>
      <c r="D272" s="781" t="s">
        <v>1362</v>
      </c>
      <c r="E272" s="781" t="s">
        <v>1375</v>
      </c>
      <c r="F272" s="617" t="s">
        <v>1362</v>
      </c>
      <c r="G272" s="617" t="s">
        <v>1350</v>
      </c>
      <c r="H272" s="617" t="s">
        <v>1362</v>
      </c>
      <c r="I272" s="781" t="s">
        <v>1384</v>
      </c>
      <c r="J272" s="617"/>
      <c r="K272" s="786" t="s">
        <v>2254</v>
      </c>
      <c r="L272" s="629"/>
      <c r="M272" s="629"/>
      <c r="N272" s="629"/>
      <c r="O272" s="629">
        <f t="shared" si="49"/>
        <v>0</v>
      </c>
      <c r="P272" s="629"/>
      <c r="Q272" s="629"/>
      <c r="R272" s="629"/>
      <c r="S272" s="629"/>
      <c r="T272" s="629"/>
      <c r="U272" s="629"/>
      <c r="V272" s="626" t="e">
        <f t="shared" si="50"/>
        <v>#DIV/0!</v>
      </c>
      <c r="W272" s="764"/>
      <c r="X272" s="770"/>
      <c r="Y272" s="770"/>
    </row>
    <row r="273" spans="1:25" ht="22.6" customHeight="1" thickTop="1" thickBot="1" x14ac:dyDescent="0.3">
      <c r="A273" s="789">
        <v>1</v>
      </c>
      <c r="B273" s="781" t="s">
        <v>1350</v>
      </c>
      <c r="C273" s="781" t="s">
        <v>1350</v>
      </c>
      <c r="D273" s="781" t="s">
        <v>1362</v>
      </c>
      <c r="E273" s="781" t="s">
        <v>1375</v>
      </c>
      <c r="F273" s="617" t="s">
        <v>1362</v>
      </c>
      <c r="G273" s="617" t="s">
        <v>1350</v>
      </c>
      <c r="H273" s="617" t="s">
        <v>1362</v>
      </c>
      <c r="I273" s="781" t="s">
        <v>1390</v>
      </c>
      <c r="J273" s="617"/>
      <c r="K273" s="786" t="s">
        <v>2255</v>
      </c>
      <c r="L273" s="629"/>
      <c r="M273" s="629"/>
      <c r="N273" s="629"/>
      <c r="O273" s="629">
        <f t="shared" si="49"/>
        <v>0</v>
      </c>
      <c r="P273" s="629"/>
      <c r="Q273" s="629"/>
      <c r="R273" s="629"/>
      <c r="S273" s="629"/>
      <c r="T273" s="629"/>
      <c r="U273" s="629"/>
      <c r="V273" s="626" t="e">
        <f t="shared" si="50"/>
        <v>#DIV/0!</v>
      </c>
      <c r="W273" s="764"/>
      <c r="X273" s="770"/>
      <c r="Y273" s="770"/>
    </row>
    <row r="274" spans="1:25" ht="22.6" customHeight="1" thickTop="1" thickBot="1" x14ac:dyDescent="0.3">
      <c r="A274" s="789">
        <v>1</v>
      </c>
      <c r="B274" s="781" t="s">
        <v>1350</v>
      </c>
      <c r="C274" s="781" t="s">
        <v>1350</v>
      </c>
      <c r="D274" s="781" t="s">
        <v>1362</v>
      </c>
      <c r="E274" s="781" t="s">
        <v>1375</v>
      </c>
      <c r="F274" s="617" t="s">
        <v>1362</v>
      </c>
      <c r="G274" s="617" t="s">
        <v>1350</v>
      </c>
      <c r="H274" s="617" t="s">
        <v>1362</v>
      </c>
      <c r="I274" s="781" t="s">
        <v>1391</v>
      </c>
      <c r="J274" s="617"/>
      <c r="K274" s="786" t="s">
        <v>2256</v>
      </c>
      <c r="L274" s="629"/>
      <c r="M274" s="629"/>
      <c r="N274" s="629"/>
      <c r="O274" s="629">
        <f t="shared" si="49"/>
        <v>0</v>
      </c>
      <c r="P274" s="629"/>
      <c r="Q274" s="629"/>
      <c r="R274" s="629"/>
      <c r="S274" s="629"/>
      <c r="T274" s="629"/>
      <c r="U274" s="629"/>
      <c r="V274" s="626" t="e">
        <f t="shared" si="50"/>
        <v>#DIV/0!</v>
      </c>
      <c r="W274" s="764"/>
      <c r="X274" s="770"/>
      <c r="Y274" s="770"/>
    </row>
    <row r="275" spans="1:25" ht="22.6" customHeight="1" thickTop="1" thickBot="1" x14ac:dyDescent="0.3">
      <c r="A275" s="789">
        <v>1</v>
      </c>
      <c r="B275" s="781" t="s">
        <v>1350</v>
      </c>
      <c r="C275" s="781" t="s">
        <v>1350</v>
      </c>
      <c r="D275" s="781" t="s">
        <v>1362</v>
      </c>
      <c r="E275" s="781" t="s">
        <v>1375</v>
      </c>
      <c r="F275" s="617" t="s">
        <v>1362</v>
      </c>
      <c r="G275" s="617" t="s">
        <v>1350</v>
      </c>
      <c r="H275" s="617" t="s">
        <v>1362</v>
      </c>
      <c r="I275" s="781" t="s">
        <v>1392</v>
      </c>
      <c r="J275" s="617"/>
      <c r="K275" s="786" t="s">
        <v>2257</v>
      </c>
      <c r="L275" s="629"/>
      <c r="M275" s="629"/>
      <c r="N275" s="629"/>
      <c r="O275" s="629">
        <f t="shared" si="49"/>
        <v>0</v>
      </c>
      <c r="P275" s="629"/>
      <c r="Q275" s="629"/>
      <c r="R275" s="629"/>
      <c r="S275" s="629"/>
      <c r="T275" s="629"/>
      <c r="U275" s="629"/>
      <c r="V275" s="626" t="e">
        <f t="shared" si="50"/>
        <v>#DIV/0!</v>
      </c>
      <c r="W275" s="764"/>
      <c r="X275" s="770"/>
      <c r="Y275" s="770"/>
    </row>
    <row r="276" spans="1:25" ht="22.6" customHeight="1" thickTop="1" thickBot="1" x14ac:dyDescent="0.3">
      <c r="A276" s="789">
        <v>1</v>
      </c>
      <c r="B276" s="781" t="s">
        <v>1350</v>
      </c>
      <c r="C276" s="781" t="s">
        <v>1350</v>
      </c>
      <c r="D276" s="781" t="s">
        <v>1362</v>
      </c>
      <c r="E276" s="781" t="s">
        <v>1375</v>
      </c>
      <c r="F276" s="617" t="s">
        <v>1362</v>
      </c>
      <c r="G276" s="617" t="s">
        <v>1350</v>
      </c>
      <c r="H276" s="617" t="s">
        <v>1362</v>
      </c>
      <c r="I276" s="781" t="s">
        <v>1444</v>
      </c>
      <c r="J276" s="617"/>
      <c r="K276" s="786" t="s">
        <v>2258</v>
      </c>
      <c r="L276" s="629"/>
      <c r="M276" s="629"/>
      <c r="N276" s="629"/>
      <c r="O276" s="629">
        <f t="shared" si="49"/>
        <v>0</v>
      </c>
      <c r="P276" s="629"/>
      <c r="Q276" s="629"/>
      <c r="R276" s="629"/>
      <c r="S276" s="629"/>
      <c r="T276" s="629"/>
      <c r="U276" s="629"/>
      <c r="V276" s="626" t="e">
        <f t="shared" si="50"/>
        <v>#DIV/0!</v>
      </c>
      <c r="W276" s="764"/>
      <c r="X276" s="770"/>
      <c r="Y276" s="770"/>
    </row>
    <row r="277" spans="1:25" ht="22.6" customHeight="1" thickTop="1" thickBot="1" x14ac:dyDescent="0.3">
      <c r="A277" s="789">
        <v>1</v>
      </c>
      <c r="B277" s="781" t="s">
        <v>1350</v>
      </c>
      <c r="C277" s="781" t="s">
        <v>1350</v>
      </c>
      <c r="D277" s="781" t="s">
        <v>1362</v>
      </c>
      <c r="E277" s="781" t="s">
        <v>1375</v>
      </c>
      <c r="F277" s="617" t="s">
        <v>1362</v>
      </c>
      <c r="G277" s="617" t="s">
        <v>1350</v>
      </c>
      <c r="H277" s="617" t="s">
        <v>1362</v>
      </c>
      <c r="I277" s="781" t="s">
        <v>1445</v>
      </c>
      <c r="J277" s="617"/>
      <c r="K277" s="786" t="s">
        <v>2259</v>
      </c>
      <c r="L277" s="629"/>
      <c r="M277" s="629"/>
      <c r="N277" s="629"/>
      <c r="O277" s="629">
        <f t="shared" si="49"/>
        <v>0</v>
      </c>
      <c r="P277" s="629"/>
      <c r="Q277" s="629"/>
      <c r="R277" s="629"/>
      <c r="S277" s="629"/>
      <c r="T277" s="629"/>
      <c r="U277" s="629"/>
      <c r="V277" s="626" t="e">
        <f t="shared" si="50"/>
        <v>#DIV/0!</v>
      </c>
      <c r="W277" s="764"/>
      <c r="X277" s="770"/>
      <c r="Y277" s="770"/>
    </row>
    <row r="278" spans="1:25" ht="22.6" customHeight="1" thickTop="1" thickBot="1" x14ac:dyDescent="0.3">
      <c r="A278" s="789">
        <v>1</v>
      </c>
      <c r="B278" s="781" t="s">
        <v>1350</v>
      </c>
      <c r="C278" s="781" t="s">
        <v>1350</v>
      </c>
      <c r="D278" s="781" t="s">
        <v>1362</v>
      </c>
      <c r="E278" s="781" t="s">
        <v>1375</v>
      </c>
      <c r="F278" s="617" t="s">
        <v>1362</v>
      </c>
      <c r="G278" s="617" t="s">
        <v>1350</v>
      </c>
      <c r="H278" s="617" t="s">
        <v>1362</v>
      </c>
      <c r="I278" s="781" t="s">
        <v>1446</v>
      </c>
      <c r="J278" s="617"/>
      <c r="K278" s="786" t="s">
        <v>2260</v>
      </c>
      <c r="L278" s="629"/>
      <c r="M278" s="629"/>
      <c r="N278" s="629"/>
      <c r="O278" s="629">
        <f t="shared" si="49"/>
        <v>0</v>
      </c>
      <c r="P278" s="629"/>
      <c r="Q278" s="629"/>
      <c r="R278" s="629"/>
      <c r="S278" s="629"/>
      <c r="T278" s="629"/>
      <c r="U278" s="629"/>
      <c r="V278" s="626" t="e">
        <f t="shared" si="50"/>
        <v>#DIV/0!</v>
      </c>
      <c r="W278" s="764"/>
      <c r="X278" s="770"/>
      <c r="Y278" s="770"/>
    </row>
    <row r="279" spans="1:25" ht="22.6" customHeight="1" thickTop="1" thickBot="1" x14ac:dyDescent="0.3">
      <c r="A279" s="789">
        <v>2</v>
      </c>
      <c r="B279" s="781" t="s">
        <v>1350</v>
      </c>
      <c r="C279" s="781" t="s">
        <v>1350</v>
      </c>
      <c r="D279" s="781" t="s">
        <v>1362</v>
      </c>
      <c r="E279" s="781" t="s">
        <v>1375</v>
      </c>
      <c r="F279" s="617" t="s">
        <v>1362</v>
      </c>
      <c r="G279" s="617" t="s">
        <v>1350</v>
      </c>
      <c r="H279" s="617" t="s">
        <v>1374</v>
      </c>
      <c r="I279" s="617"/>
      <c r="J279" s="617"/>
      <c r="K279" s="796" t="s">
        <v>2261</v>
      </c>
      <c r="L279" s="629">
        <f>SUM(L280:L290)</f>
        <v>0</v>
      </c>
      <c r="M279" s="629">
        <f t="shared" ref="M279:U279" si="52">SUM(M280:M290)</f>
        <v>0</v>
      </c>
      <c r="N279" s="629">
        <f t="shared" si="52"/>
        <v>0</v>
      </c>
      <c r="O279" s="629">
        <f t="shared" si="49"/>
        <v>0</v>
      </c>
      <c r="P279" s="629">
        <f t="shared" si="52"/>
        <v>0</v>
      </c>
      <c r="Q279" s="629">
        <f t="shared" si="52"/>
        <v>0</v>
      </c>
      <c r="R279" s="629">
        <f t="shared" si="52"/>
        <v>0</v>
      </c>
      <c r="S279" s="629">
        <f t="shared" si="52"/>
        <v>0</v>
      </c>
      <c r="T279" s="629">
        <f t="shared" si="52"/>
        <v>0</v>
      </c>
      <c r="U279" s="629">
        <f t="shared" si="52"/>
        <v>0</v>
      </c>
      <c r="V279" s="626" t="e">
        <f t="shared" si="50"/>
        <v>#DIV/0!</v>
      </c>
      <c r="W279" s="764"/>
      <c r="X279" s="770" t="s">
        <v>2262</v>
      </c>
      <c r="Y279" s="770" t="s">
        <v>1408</v>
      </c>
    </row>
    <row r="280" spans="1:25" ht="22.6" customHeight="1" thickTop="1" thickBot="1" x14ac:dyDescent="0.3">
      <c r="A280" s="789">
        <v>2</v>
      </c>
      <c r="B280" s="781" t="s">
        <v>1350</v>
      </c>
      <c r="C280" s="781" t="s">
        <v>1350</v>
      </c>
      <c r="D280" s="781" t="s">
        <v>1362</v>
      </c>
      <c r="E280" s="781" t="s">
        <v>1375</v>
      </c>
      <c r="F280" s="617" t="s">
        <v>1362</v>
      </c>
      <c r="G280" s="617" t="s">
        <v>1350</v>
      </c>
      <c r="H280" s="617" t="s">
        <v>1374</v>
      </c>
      <c r="I280" s="781" t="s">
        <v>1350</v>
      </c>
      <c r="J280" s="617"/>
      <c r="K280" s="783" t="s">
        <v>2263</v>
      </c>
      <c r="L280" s="629"/>
      <c r="M280" s="629"/>
      <c r="N280" s="629"/>
      <c r="O280" s="629">
        <f t="shared" si="49"/>
        <v>0</v>
      </c>
      <c r="P280" s="629"/>
      <c r="Q280" s="629"/>
      <c r="R280" s="629"/>
      <c r="S280" s="629"/>
      <c r="T280" s="629"/>
      <c r="U280" s="629"/>
      <c r="V280" s="626" t="e">
        <f t="shared" si="50"/>
        <v>#DIV/0!</v>
      </c>
      <c r="W280" s="764"/>
      <c r="X280" s="770"/>
      <c r="Y280" s="770"/>
    </row>
    <row r="281" spans="1:25" ht="22.6" customHeight="1" thickTop="1" thickBot="1" x14ac:dyDescent="0.3">
      <c r="A281" s="789">
        <v>2</v>
      </c>
      <c r="B281" s="781" t="s">
        <v>1350</v>
      </c>
      <c r="C281" s="781" t="s">
        <v>1350</v>
      </c>
      <c r="D281" s="781" t="s">
        <v>1362</v>
      </c>
      <c r="E281" s="781" t="s">
        <v>1375</v>
      </c>
      <c r="F281" s="617" t="s">
        <v>1362</v>
      </c>
      <c r="G281" s="617" t="s">
        <v>1350</v>
      </c>
      <c r="H281" s="617" t="s">
        <v>1374</v>
      </c>
      <c r="I281" s="781" t="s">
        <v>1362</v>
      </c>
      <c r="J281" s="617"/>
      <c r="K281" s="783" t="s">
        <v>2264</v>
      </c>
      <c r="L281" s="629"/>
      <c r="M281" s="629"/>
      <c r="N281" s="629"/>
      <c r="O281" s="629">
        <f t="shared" si="49"/>
        <v>0</v>
      </c>
      <c r="P281" s="629"/>
      <c r="Q281" s="629"/>
      <c r="R281" s="629"/>
      <c r="S281" s="629"/>
      <c r="T281" s="629"/>
      <c r="U281" s="629"/>
      <c r="V281" s="626" t="e">
        <f t="shared" si="50"/>
        <v>#DIV/0!</v>
      </c>
      <c r="W281" s="764"/>
      <c r="X281" s="770"/>
      <c r="Y281" s="770"/>
    </row>
    <row r="282" spans="1:25" ht="22.6" customHeight="1" thickTop="1" thickBot="1" x14ac:dyDescent="0.3">
      <c r="A282" s="789">
        <v>2</v>
      </c>
      <c r="B282" s="781" t="s">
        <v>1350</v>
      </c>
      <c r="C282" s="781" t="s">
        <v>1350</v>
      </c>
      <c r="D282" s="781" t="s">
        <v>1362</v>
      </c>
      <c r="E282" s="781" t="s">
        <v>1375</v>
      </c>
      <c r="F282" s="617" t="s">
        <v>1362</v>
      </c>
      <c r="G282" s="617" t="s">
        <v>1350</v>
      </c>
      <c r="H282" s="617" t="s">
        <v>1374</v>
      </c>
      <c r="I282" s="781" t="s">
        <v>1374</v>
      </c>
      <c r="J282" s="617"/>
      <c r="K282" s="786" t="s">
        <v>2265</v>
      </c>
      <c r="L282" s="629"/>
      <c r="M282" s="629"/>
      <c r="N282" s="629"/>
      <c r="O282" s="629">
        <f t="shared" si="49"/>
        <v>0</v>
      </c>
      <c r="P282" s="629"/>
      <c r="Q282" s="629"/>
      <c r="R282" s="629"/>
      <c r="S282" s="629"/>
      <c r="T282" s="629"/>
      <c r="U282" s="629"/>
      <c r="V282" s="626" t="e">
        <f t="shared" si="50"/>
        <v>#DIV/0!</v>
      </c>
      <c r="W282" s="764"/>
      <c r="X282" s="770"/>
      <c r="Y282" s="770"/>
    </row>
    <row r="283" spans="1:25" ht="22.6" customHeight="1" thickTop="1" thickBot="1" x14ac:dyDescent="0.3">
      <c r="A283" s="789">
        <v>2</v>
      </c>
      <c r="B283" s="781" t="s">
        <v>1350</v>
      </c>
      <c r="C283" s="781" t="s">
        <v>1350</v>
      </c>
      <c r="D283" s="781" t="s">
        <v>1362</v>
      </c>
      <c r="E283" s="781" t="s">
        <v>1375</v>
      </c>
      <c r="F283" s="617" t="s">
        <v>1362</v>
      </c>
      <c r="G283" s="617" t="s">
        <v>1350</v>
      </c>
      <c r="H283" s="617" t="s">
        <v>1374</v>
      </c>
      <c r="I283" s="781" t="s">
        <v>1375</v>
      </c>
      <c r="J283" s="617"/>
      <c r="K283" s="786" t="s">
        <v>2266</v>
      </c>
      <c r="L283" s="629"/>
      <c r="M283" s="629"/>
      <c r="N283" s="629"/>
      <c r="O283" s="629">
        <f t="shared" si="49"/>
        <v>0</v>
      </c>
      <c r="P283" s="629"/>
      <c r="Q283" s="629"/>
      <c r="R283" s="629"/>
      <c r="S283" s="629"/>
      <c r="T283" s="629"/>
      <c r="U283" s="629"/>
      <c r="V283" s="626" t="e">
        <f t="shared" si="50"/>
        <v>#DIV/0!</v>
      </c>
      <c r="W283" s="764"/>
      <c r="X283" s="770"/>
      <c r="Y283" s="770"/>
    </row>
    <row r="284" spans="1:25" ht="22.6" customHeight="1" thickTop="1" thickBot="1" x14ac:dyDescent="0.3">
      <c r="A284" s="789">
        <v>2</v>
      </c>
      <c r="B284" s="781" t="s">
        <v>1350</v>
      </c>
      <c r="C284" s="781" t="s">
        <v>1350</v>
      </c>
      <c r="D284" s="781" t="s">
        <v>1362</v>
      </c>
      <c r="E284" s="781" t="s">
        <v>1375</v>
      </c>
      <c r="F284" s="617" t="s">
        <v>1362</v>
      </c>
      <c r="G284" s="617" t="s">
        <v>1350</v>
      </c>
      <c r="H284" s="617" t="s">
        <v>1374</v>
      </c>
      <c r="I284" s="781" t="s">
        <v>1384</v>
      </c>
      <c r="J284" s="617"/>
      <c r="K284" s="786" t="s">
        <v>2267</v>
      </c>
      <c r="L284" s="629"/>
      <c r="M284" s="629"/>
      <c r="N284" s="629"/>
      <c r="O284" s="629">
        <f t="shared" si="49"/>
        <v>0</v>
      </c>
      <c r="P284" s="629"/>
      <c r="Q284" s="629"/>
      <c r="R284" s="629"/>
      <c r="S284" s="629"/>
      <c r="T284" s="629"/>
      <c r="U284" s="629"/>
      <c r="V284" s="626" t="e">
        <f t="shared" si="50"/>
        <v>#DIV/0!</v>
      </c>
      <c r="W284" s="764"/>
      <c r="X284" s="770"/>
      <c r="Y284" s="770"/>
    </row>
    <row r="285" spans="1:25" ht="22.6" customHeight="1" thickTop="1" thickBot="1" x14ac:dyDescent="0.3">
      <c r="A285" s="789">
        <v>2</v>
      </c>
      <c r="B285" s="781" t="s">
        <v>1350</v>
      </c>
      <c r="C285" s="781" t="s">
        <v>1350</v>
      </c>
      <c r="D285" s="781" t="s">
        <v>1362</v>
      </c>
      <c r="E285" s="781" t="s">
        <v>1375</v>
      </c>
      <c r="F285" s="617" t="s">
        <v>1362</v>
      </c>
      <c r="G285" s="617" t="s">
        <v>1350</v>
      </c>
      <c r="H285" s="617" t="s">
        <v>1374</v>
      </c>
      <c r="I285" s="781" t="s">
        <v>1390</v>
      </c>
      <c r="J285" s="617"/>
      <c r="K285" s="786" t="s">
        <v>2268</v>
      </c>
      <c r="L285" s="629"/>
      <c r="M285" s="629"/>
      <c r="N285" s="629"/>
      <c r="O285" s="629">
        <f t="shared" si="49"/>
        <v>0</v>
      </c>
      <c r="P285" s="629"/>
      <c r="Q285" s="629"/>
      <c r="R285" s="629"/>
      <c r="S285" s="629"/>
      <c r="T285" s="629"/>
      <c r="U285" s="629"/>
      <c r="V285" s="626" t="e">
        <f t="shared" si="50"/>
        <v>#DIV/0!</v>
      </c>
      <c r="W285" s="764"/>
      <c r="X285" s="770"/>
      <c r="Y285" s="770"/>
    </row>
    <row r="286" spans="1:25" ht="22.6" customHeight="1" thickTop="1" thickBot="1" x14ac:dyDescent="0.3">
      <c r="A286" s="789">
        <v>2</v>
      </c>
      <c r="B286" s="781" t="s">
        <v>1350</v>
      </c>
      <c r="C286" s="781" t="s">
        <v>1350</v>
      </c>
      <c r="D286" s="781" t="s">
        <v>1362</v>
      </c>
      <c r="E286" s="781" t="s">
        <v>1375</v>
      </c>
      <c r="F286" s="617" t="s">
        <v>1362</v>
      </c>
      <c r="G286" s="617" t="s">
        <v>1350</v>
      </c>
      <c r="H286" s="617" t="s">
        <v>1374</v>
      </c>
      <c r="I286" s="781" t="s">
        <v>1391</v>
      </c>
      <c r="J286" s="617"/>
      <c r="K286" s="786" t="s">
        <v>2269</v>
      </c>
      <c r="L286" s="629"/>
      <c r="M286" s="629"/>
      <c r="N286" s="629"/>
      <c r="O286" s="629">
        <f t="shared" si="49"/>
        <v>0</v>
      </c>
      <c r="P286" s="629"/>
      <c r="Q286" s="629"/>
      <c r="R286" s="629"/>
      <c r="S286" s="629"/>
      <c r="T286" s="629"/>
      <c r="U286" s="629"/>
      <c r="V286" s="626" t="e">
        <f t="shared" si="50"/>
        <v>#DIV/0!</v>
      </c>
      <c r="W286" s="764"/>
      <c r="X286" s="770"/>
      <c r="Y286" s="770"/>
    </row>
    <row r="287" spans="1:25" ht="22.6" customHeight="1" thickTop="1" thickBot="1" x14ac:dyDescent="0.3">
      <c r="A287" s="789">
        <v>2</v>
      </c>
      <c r="B287" s="781" t="s">
        <v>1350</v>
      </c>
      <c r="C287" s="781" t="s">
        <v>1350</v>
      </c>
      <c r="D287" s="781" t="s">
        <v>1362</v>
      </c>
      <c r="E287" s="781" t="s">
        <v>1375</v>
      </c>
      <c r="F287" s="617" t="s">
        <v>1362</v>
      </c>
      <c r="G287" s="617" t="s">
        <v>1350</v>
      </c>
      <c r="H287" s="617" t="s">
        <v>1374</v>
      </c>
      <c r="I287" s="781" t="s">
        <v>1392</v>
      </c>
      <c r="J287" s="617"/>
      <c r="K287" s="786" t="s">
        <v>2270</v>
      </c>
      <c r="L287" s="629"/>
      <c r="M287" s="629"/>
      <c r="N287" s="629"/>
      <c r="O287" s="629">
        <f t="shared" si="49"/>
        <v>0</v>
      </c>
      <c r="P287" s="629"/>
      <c r="Q287" s="629"/>
      <c r="R287" s="629"/>
      <c r="S287" s="629"/>
      <c r="T287" s="629"/>
      <c r="U287" s="629"/>
      <c r="V287" s="626" t="e">
        <f t="shared" si="50"/>
        <v>#DIV/0!</v>
      </c>
      <c r="W287" s="764"/>
      <c r="X287" s="770"/>
      <c r="Y287" s="770"/>
    </row>
    <row r="288" spans="1:25" ht="22.6" customHeight="1" thickTop="1" thickBot="1" x14ac:dyDescent="0.3">
      <c r="A288" s="789">
        <v>2</v>
      </c>
      <c r="B288" s="781" t="s">
        <v>1350</v>
      </c>
      <c r="C288" s="781" t="s">
        <v>1350</v>
      </c>
      <c r="D288" s="781" t="s">
        <v>1362</v>
      </c>
      <c r="E288" s="781" t="s">
        <v>1375</v>
      </c>
      <c r="F288" s="617" t="s">
        <v>1362</v>
      </c>
      <c r="G288" s="617" t="s">
        <v>1350</v>
      </c>
      <c r="H288" s="617" t="s">
        <v>1374</v>
      </c>
      <c r="I288" s="781" t="s">
        <v>1444</v>
      </c>
      <c r="J288" s="617"/>
      <c r="K288" s="786" t="s">
        <v>2271</v>
      </c>
      <c r="L288" s="629"/>
      <c r="M288" s="629"/>
      <c r="N288" s="629"/>
      <c r="O288" s="629">
        <f t="shared" si="49"/>
        <v>0</v>
      </c>
      <c r="P288" s="629"/>
      <c r="Q288" s="629"/>
      <c r="R288" s="629"/>
      <c r="S288" s="629"/>
      <c r="T288" s="629"/>
      <c r="U288" s="629"/>
      <c r="V288" s="626" t="e">
        <f t="shared" si="50"/>
        <v>#DIV/0!</v>
      </c>
      <c r="W288" s="764"/>
      <c r="X288" s="770"/>
      <c r="Y288" s="770"/>
    </row>
    <row r="289" spans="1:26" ht="22.6" customHeight="1" thickTop="1" thickBot="1" x14ac:dyDescent="0.3">
      <c r="A289" s="789">
        <v>2</v>
      </c>
      <c r="B289" s="781" t="s">
        <v>1350</v>
      </c>
      <c r="C289" s="781" t="s">
        <v>1350</v>
      </c>
      <c r="D289" s="781" t="s">
        <v>1362</v>
      </c>
      <c r="E289" s="781" t="s">
        <v>1375</v>
      </c>
      <c r="F289" s="617" t="s">
        <v>1362</v>
      </c>
      <c r="G289" s="617" t="s">
        <v>1350</v>
      </c>
      <c r="H289" s="617" t="s">
        <v>1374</v>
      </c>
      <c r="I289" s="781" t="s">
        <v>1445</v>
      </c>
      <c r="J289" s="617"/>
      <c r="K289" s="786" t="s">
        <v>2272</v>
      </c>
      <c r="L289" s="629"/>
      <c r="M289" s="629"/>
      <c r="N289" s="629"/>
      <c r="O289" s="629">
        <f t="shared" si="49"/>
        <v>0</v>
      </c>
      <c r="P289" s="629"/>
      <c r="Q289" s="629"/>
      <c r="R289" s="629"/>
      <c r="S289" s="629"/>
      <c r="T289" s="629"/>
      <c r="U289" s="629"/>
      <c r="V289" s="626" t="e">
        <f t="shared" si="50"/>
        <v>#DIV/0!</v>
      </c>
      <c r="W289" s="764"/>
      <c r="X289" s="770"/>
      <c r="Y289" s="770"/>
    </row>
    <row r="290" spans="1:26" ht="22.6" customHeight="1" thickTop="1" thickBot="1" x14ac:dyDescent="0.3">
      <c r="A290" s="789">
        <v>2</v>
      </c>
      <c r="B290" s="781" t="s">
        <v>1350</v>
      </c>
      <c r="C290" s="781" t="s">
        <v>1350</v>
      </c>
      <c r="D290" s="781" t="s">
        <v>1362</v>
      </c>
      <c r="E290" s="781" t="s">
        <v>1375</v>
      </c>
      <c r="F290" s="617" t="s">
        <v>1362</v>
      </c>
      <c r="G290" s="617" t="s">
        <v>1350</v>
      </c>
      <c r="H290" s="617" t="s">
        <v>1374</v>
      </c>
      <c r="I290" s="781" t="s">
        <v>1446</v>
      </c>
      <c r="J290" s="617"/>
      <c r="K290" s="786" t="s">
        <v>2273</v>
      </c>
      <c r="L290" s="629"/>
      <c r="M290" s="629"/>
      <c r="N290" s="629"/>
      <c r="O290" s="629">
        <f t="shared" si="49"/>
        <v>0</v>
      </c>
      <c r="P290" s="629"/>
      <c r="Q290" s="629"/>
      <c r="R290" s="629"/>
      <c r="S290" s="629"/>
      <c r="T290" s="629"/>
      <c r="U290" s="629"/>
      <c r="V290" s="626" t="e">
        <f t="shared" si="50"/>
        <v>#DIV/0!</v>
      </c>
      <c r="W290" s="764"/>
      <c r="X290" s="770"/>
      <c r="Y290" s="770"/>
    </row>
    <row r="291" spans="1:26" s="182" customFormat="1" ht="22.6" customHeight="1" thickTop="1" thickBot="1" x14ac:dyDescent="0.3">
      <c r="A291" s="775">
        <v>1</v>
      </c>
      <c r="B291" s="613" t="s">
        <v>1350</v>
      </c>
      <c r="C291" s="613" t="s">
        <v>1350</v>
      </c>
      <c r="D291" s="613" t="s">
        <v>1362</v>
      </c>
      <c r="E291" s="613" t="s">
        <v>1384</v>
      </c>
      <c r="F291" s="613"/>
      <c r="G291" s="613"/>
      <c r="H291" s="613"/>
      <c r="I291" s="613"/>
      <c r="J291" s="613"/>
      <c r="K291" s="776" t="s">
        <v>1283</v>
      </c>
      <c r="L291" s="727">
        <f>+L292</f>
        <v>441879613</v>
      </c>
      <c r="M291" s="727">
        <f t="shared" ref="M291:U291" si="53">+M292</f>
        <v>0</v>
      </c>
      <c r="N291" s="727">
        <f t="shared" si="53"/>
        <v>0</v>
      </c>
      <c r="O291" s="727">
        <f t="shared" si="49"/>
        <v>441879613</v>
      </c>
      <c r="P291" s="727">
        <f t="shared" si="53"/>
        <v>0</v>
      </c>
      <c r="Q291" s="727">
        <f t="shared" si="53"/>
        <v>441879613</v>
      </c>
      <c r="R291" s="727">
        <f t="shared" si="53"/>
        <v>0</v>
      </c>
      <c r="S291" s="727">
        <f t="shared" si="53"/>
        <v>0</v>
      </c>
      <c r="T291" s="727">
        <f t="shared" si="53"/>
        <v>441879613</v>
      </c>
      <c r="U291" s="727">
        <f t="shared" si="53"/>
        <v>367002103</v>
      </c>
      <c r="V291" s="608">
        <f t="shared" si="50"/>
        <v>0.83054771526651083</v>
      </c>
      <c r="W291" s="606"/>
      <c r="X291" s="770" t="s">
        <v>2274</v>
      </c>
      <c r="Y291" s="770"/>
      <c r="Z291" s="840"/>
    </row>
    <row r="292" spans="1:26" s="182" customFormat="1" ht="22.6" customHeight="1" thickTop="1" thickBot="1" x14ac:dyDescent="0.3">
      <c r="A292" s="787">
        <v>1</v>
      </c>
      <c r="B292" s="778" t="s">
        <v>1350</v>
      </c>
      <c r="C292" s="778" t="s">
        <v>1350</v>
      </c>
      <c r="D292" s="778" t="s">
        <v>1362</v>
      </c>
      <c r="E292" s="764" t="s">
        <v>1384</v>
      </c>
      <c r="F292" s="764" t="s">
        <v>1350</v>
      </c>
      <c r="G292" s="764"/>
      <c r="H292" s="764"/>
      <c r="I292" s="764"/>
      <c r="J292" s="764"/>
      <c r="K292" s="779" t="s">
        <v>2275</v>
      </c>
      <c r="L292" s="723">
        <f>+L293+L306</f>
        <v>441879613</v>
      </c>
      <c r="M292" s="723">
        <f t="shared" ref="M292:U292" si="54">+M293+M306</f>
        <v>0</v>
      </c>
      <c r="N292" s="723">
        <f t="shared" si="54"/>
        <v>0</v>
      </c>
      <c r="O292" s="723">
        <f t="shared" si="49"/>
        <v>441879613</v>
      </c>
      <c r="P292" s="723">
        <f t="shared" si="54"/>
        <v>0</v>
      </c>
      <c r="Q292" s="723">
        <f t="shared" si="54"/>
        <v>441879613</v>
      </c>
      <c r="R292" s="723">
        <f t="shared" si="54"/>
        <v>0</v>
      </c>
      <c r="S292" s="723">
        <f t="shared" si="54"/>
        <v>0</v>
      </c>
      <c r="T292" s="723">
        <f t="shared" si="54"/>
        <v>441879613</v>
      </c>
      <c r="U292" s="723">
        <f t="shared" si="54"/>
        <v>367002103</v>
      </c>
      <c r="V292" s="624">
        <f t="shared" si="50"/>
        <v>0.83054771526651083</v>
      </c>
      <c r="W292" s="764"/>
      <c r="X292" s="770" t="s">
        <v>2276</v>
      </c>
      <c r="Y292" s="770"/>
      <c r="Z292" s="840"/>
    </row>
    <row r="293" spans="1:26" ht="22.6" customHeight="1" thickTop="1" thickBot="1" x14ac:dyDescent="0.3">
      <c r="A293" s="789">
        <v>1</v>
      </c>
      <c r="B293" s="781" t="s">
        <v>1350</v>
      </c>
      <c r="C293" s="781" t="s">
        <v>1350</v>
      </c>
      <c r="D293" s="781" t="s">
        <v>1362</v>
      </c>
      <c r="E293" s="617" t="s">
        <v>1384</v>
      </c>
      <c r="F293" s="617" t="s">
        <v>1350</v>
      </c>
      <c r="G293" s="617" t="s">
        <v>1350</v>
      </c>
      <c r="H293" s="617"/>
      <c r="I293" s="617"/>
      <c r="J293" s="617"/>
      <c r="K293" s="783" t="s">
        <v>2277</v>
      </c>
      <c r="L293" s="724">
        <f>+L294+L306</f>
        <v>441879613</v>
      </c>
      <c r="M293" s="629">
        <f t="shared" ref="M293:U293" si="55">+M294+M306</f>
        <v>0</v>
      </c>
      <c r="N293" s="629">
        <f t="shared" si="55"/>
        <v>0</v>
      </c>
      <c r="O293" s="724">
        <f t="shared" si="49"/>
        <v>441879613</v>
      </c>
      <c r="P293" s="724">
        <f t="shared" si="55"/>
        <v>0</v>
      </c>
      <c r="Q293" s="724">
        <f t="shared" si="55"/>
        <v>441879613</v>
      </c>
      <c r="R293" s="724">
        <f t="shared" si="55"/>
        <v>0</v>
      </c>
      <c r="S293" s="724">
        <f t="shared" si="55"/>
        <v>0</v>
      </c>
      <c r="T293" s="724">
        <f t="shared" si="55"/>
        <v>441879613</v>
      </c>
      <c r="U293" s="724">
        <f t="shared" si="55"/>
        <v>367002103</v>
      </c>
      <c r="V293" s="626">
        <f t="shared" si="50"/>
        <v>0.83054771526651083</v>
      </c>
      <c r="W293" s="764"/>
      <c r="X293" s="770" t="s">
        <v>2278</v>
      </c>
      <c r="Y293" s="770"/>
    </row>
    <row r="294" spans="1:26" ht="22.6" customHeight="1" thickTop="1" thickBot="1" x14ac:dyDescent="0.3">
      <c r="A294" s="789">
        <v>1</v>
      </c>
      <c r="B294" s="781" t="s">
        <v>1350</v>
      </c>
      <c r="C294" s="781" t="s">
        <v>1350</v>
      </c>
      <c r="D294" s="781" t="s">
        <v>1362</v>
      </c>
      <c r="E294" s="617" t="s">
        <v>1384</v>
      </c>
      <c r="F294" s="617" t="s">
        <v>1350</v>
      </c>
      <c r="G294" s="617" t="s">
        <v>1350</v>
      </c>
      <c r="H294" s="617" t="s">
        <v>1350</v>
      </c>
      <c r="I294" s="617"/>
      <c r="J294" s="617"/>
      <c r="K294" s="783" t="s">
        <v>2279</v>
      </c>
      <c r="L294" s="724">
        <f t="shared" ref="L294:U294" si="56">SUM(L295:L305)</f>
        <v>441879613</v>
      </c>
      <c r="M294" s="629">
        <f t="shared" si="56"/>
        <v>0</v>
      </c>
      <c r="N294" s="629">
        <f t="shared" si="56"/>
        <v>0</v>
      </c>
      <c r="O294" s="724">
        <f t="shared" si="49"/>
        <v>441879613</v>
      </c>
      <c r="P294" s="724">
        <f t="shared" si="56"/>
        <v>0</v>
      </c>
      <c r="Q294" s="724">
        <f t="shared" si="56"/>
        <v>441879613</v>
      </c>
      <c r="R294" s="724">
        <f t="shared" si="56"/>
        <v>0</v>
      </c>
      <c r="S294" s="724">
        <f t="shared" si="56"/>
        <v>0</v>
      </c>
      <c r="T294" s="724">
        <f t="shared" si="56"/>
        <v>441879613</v>
      </c>
      <c r="U294" s="724">
        <f t="shared" si="56"/>
        <v>367002103</v>
      </c>
      <c r="V294" s="626">
        <f t="shared" si="50"/>
        <v>0.83054771526651083</v>
      </c>
      <c r="W294" s="764"/>
      <c r="X294" s="770" t="s">
        <v>2280</v>
      </c>
      <c r="Y294" s="770" t="s">
        <v>1411</v>
      </c>
    </row>
    <row r="295" spans="1:26" ht="22.6" customHeight="1" thickTop="1" thickBot="1" x14ac:dyDescent="0.3">
      <c r="A295" s="789">
        <v>1</v>
      </c>
      <c r="B295" s="781" t="s">
        <v>1350</v>
      </c>
      <c r="C295" s="781" t="s">
        <v>1350</v>
      </c>
      <c r="D295" s="781" t="s">
        <v>1362</v>
      </c>
      <c r="E295" s="617" t="s">
        <v>1384</v>
      </c>
      <c r="F295" s="617" t="s">
        <v>1350</v>
      </c>
      <c r="G295" s="617" t="s">
        <v>1350</v>
      </c>
      <c r="H295" s="617" t="s">
        <v>1350</v>
      </c>
      <c r="I295" s="781" t="s">
        <v>1350</v>
      </c>
      <c r="J295" s="617"/>
      <c r="K295" s="783" t="s">
        <v>2281</v>
      </c>
      <c r="L295" s="797">
        <v>330504613</v>
      </c>
      <c r="M295" s="629"/>
      <c r="N295" s="629"/>
      <c r="O295" s="724">
        <f t="shared" si="49"/>
        <v>330504613</v>
      </c>
      <c r="P295" s="724"/>
      <c r="Q295" s="798">
        <v>330504613</v>
      </c>
      <c r="R295" s="724"/>
      <c r="S295" s="724">
        <v>0</v>
      </c>
      <c r="T295" s="724">
        <f>+O295</f>
        <v>330504613</v>
      </c>
      <c r="U295" s="799">
        <v>212466034</v>
      </c>
      <c r="V295" s="626">
        <f>U295/O295</f>
        <v>0.64285345996063303</v>
      </c>
      <c r="W295" s="764"/>
      <c r="X295" s="770"/>
      <c r="Y295" s="770"/>
    </row>
    <row r="296" spans="1:26" ht="22.6" customHeight="1" thickTop="1" thickBot="1" x14ac:dyDescent="0.3">
      <c r="A296" s="789">
        <v>1</v>
      </c>
      <c r="B296" s="781" t="s">
        <v>1350</v>
      </c>
      <c r="C296" s="781" t="s">
        <v>1350</v>
      </c>
      <c r="D296" s="781" t="s">
        <v>1362</v>
      </c>
      <c r="E296" s="617" t="s">
        <v>1384</v>
      </c>
      <c r="F296" s="617" t="s">
        <v>1350</v>
      </c>
      <c r="G296" s="617" t="s">
        <v>1350</v>
      </c>
      <c r="H296" s="617" t="s">
        <v>1350</v>
      </c>
      <c r="I296" s="781" t="s">
        <v>1362</v>
      </c>
      <c r="J296" s="617"/>
      <c r="K296" s="783" t="s">
        <v>2282</v>
      </c>
      <c r="L296" s="800">
        <v>104375000</v>
      </c>
      <c r="M296" s="629"/>
      <c r="N296" s="629"/>
      <c r="O296" s="724">
        <f t="shared" si="49"/>
        <v>104375000</v>
      </c>
      <c r="P296" s="724"/>
      <c r="Q296" s="799">
        <v>104375000</v>
      </c>
      <c r="R296" s="724"/>
      <c r="S296" s="724">
        <v>0</v>
      </c>
      <c r="T296" s="725">
        <f>SUBTOTAL(9,P296:R296)</f>
        <v>104375000</v>
      </c>
      <c r="U296" s="799">
        <v>154536069</v>
      </c>
      <c r="V296" s="626">
        <f t="shared" si="50"/>
        <v>1.4805850922155688</v>
      </c>
      <c r="W296" s="764"/>
      <c r="X296" s="770"/>
      <c r="Y296" s="770"/>
    </row>
    <row r="297" spans="1:26" ht="22.6" customHeight="1" thickTop="1" thickBot="1" x14ac:dyDescent="0.3">
      <c r="A297" s="789">
        <v>1</v>
      </c>
      <c r="B297" s="781" t="s">
        <v>1350</v>
      </c>
      <c r="C297" s="781" t="s">
        <v>1350</v>
      </c>
      <c r="D297" s="781" t="s">
        <v>1362</v>
      </c>
      <c r="E297" s="617" t="s">
        <v>1384</v>
      </c>
      <c r="F297" s="617" t="s">
        <v>1350</v>
      </c>
      <c r="G297" s="617" t="s">
        <v>1350</v>
      </c>
      <c r="H297" s="617" t="s">
        <v>1350</v>
      </c>
      <c r="I297" s="781" t="s">
        <v>1374</v>
      </c>
      <c r="J297" s="617"/>
      <c r="K297" s="786" t="s">
        <v>2283</v>
      </c>
      <c r="L297" s="629"/>
      <c r="M297" s="629"/>
      <c r="N297" s="629"/>
      <c r="O297" s="629">
        <f t="shared" si="49"/>
        <v>0</v>
      </c>
      <c r="P297" s="629"/>
      <c r="Q297" s="629"/>
      <c r="R297" s="629"/>
      <c r="S297" s="629"/>
      <c r="T297" s="629"/>
      <c r="U297" s="629"/>
      <c r="V297" s="626" t="e">
        <f t="shared" si="50"/>
        <v>#DIV/0!</v>
      </c>
      <c r="W297" s="764"/>
      <c r="X297" s="770"/>
      <c r="Y297" s="770"/>
    </row>
    <row r="298" spans="1:26" ht="22.6" customHeight="1" thickTop="1" thickBot="1" x14ac:dyDescent="0.3">
      <c r="A298" s="789">
        <v>1</v>
      </c>
      <c r="B298" s="781" t="s">
        <v>1350</v>
      </c>
      <c r="C298" s="781" t="s">
        <v>1350</v>
      </c>
      <c r="D298" s="781" t="s">
        <v>1362</v>
      </c>
      <c r="E298" s="617" t="s">
        <v>1384</v>
      </c>
      <c r="F298" s="617" t="s">
        <v>1350</v>
      </c>
      <c r="G298" s="617" t="s">
        <v>1350</v>
      </c>
      <c r="H298" s="617" t="s">
        <v>1350</v>
      </c>
      <c r="I298" s="781" t="s">
        <v>1375</v>
      </c>
      <c r="J298" s="617"/>
      <c r="K298" s="786" t="s">
        <v>2284</v>
      </c>
      <c r="L298" s="724">
        <v>7000000</v>
      </c>
      <c r="M298" s="629"/>
      <c r="N298" s="629"/>
      <c r="O298" s="724">
        <f t="shared" si="49"/>
        <v>7000000</v>
      </c>
      <c r="P298" s="629"/>
      <c r="Q298" s="625">
        <f>+O298</f>
        <v>7000000</v>
      </c>
      <c r="R298" s="629"/>
      <c r="S298" s="629"/>
      <c r="T298" s="800">
        <f>SUBTOTAL(9,P298:R298)</f>
        <v>7000000</v>
      </c>
      <c r="U298" s="629">
        <v>0</v>
      </c>
      <c r="V298" s="626">
        <f t="shared" si="50"/>
        <v>0</v>
      </c>
      <c r="W298" s="764"/>
      <c r="X298" s="770"/>
      <c r="Y298" s="770"/>
    </row>
    <row r="299" spans="1:26" ht="22.6" customHeight="1" thickTop="1" thickBot="1" x14ac:dyDescent="0.3">
      <c r="A299" s="789">
        <v>1</v>
      </c>
      <c r="B299" s="781" t="s">
        <v>1350</v>
      </c>
      <c r="C299" s="781" t="s">
        <v>1350</v>
      </c>
      <c r="D299" s="781" t="s">
        <v>1362</v>
      </c>
      <c r="E299" s="617" t="s">
        <v>1384</v>
      </c>
      <c r="F299" s="617" t="s">
        <v>1350</v>
      </c>
      <c r="G299" s="617" t="s">
        <v>1350</v>
      </c>
      <c r="H299" s="617" t="s">
        <v>1350</v>
      </c>
      <c r="I299" s="781" t="s">
        <v>1384</v>
      </c>
      <c r="J299" s="617"/>
      <c r="K299" s="786" t="s">
        <v>2285</v>
      </c>
      <c r="L299" s="629"/>
      <c r="M299" s="629"/>
      <c r="N299" s="629"/>
      <c r="O299" s="629">
        <f t="shared" si="49"/>
        <v>0</v>
      </c>
      <c r="P299" s="629"/>
      <c r="Q299" s="629"/>
      <c r="R299" s="629"/>
      <c r="S299" s="629"/>
      <c r="T299" s="629"/>
      <c r="U299" s="629"/>
      <c r="V299" s="626" t="e">
        <f t="shared" si="50"/>
        <v>#DIV/0!</v>
      </c>
      <c r="W299" s="764"/>
      <c r="X299" s="770"/>
      <c r="Y299" s="770"/>
    </row>
    <row r="300" spans="1:26" ht="22.6" customHeight="1" thickTop="1" thickBot="1" x14ac:dyDescent="0.3">
      <c r="A300" s="789">
        <v>1</v>
      </c>
      <c r="B300" s="781" t="s">
        <v>1350</v>
      </c>
      <c r="C300" s="781" t="s">
        <v>1350</v>
      </c>
      <c r="D300" s="781" t="s">
        <v>1362</v>
      </c>
      <c r="E300" s="617" t="s">
        <v>1384</v>
      </c>
      <c r="F300" s="617" t="s">
        <v>1350</v>
      </c>
      <c r="G300" s="617" t="s">
        <v>1350</v>
      </c>
      <c r="H300" s="617" t="s">
        <v>1350</v>
      </c>
      <c r="I300" s="781" t="s">
        <v>1390</v>
      </c>
      <c r="J300" s="617"/>
      <c r="K300" s="786" t="s">
        <v>2286</v>
      </c>
      <c r="L300" s="629"/>
      <c r="M300" s="629"/>
      <c r="N300" s="629"/>
      <c r="O300" s="629">
        <f t="shared" si="49"/>
        <v>0</v>
      </c>
      <c r="P300" s="629"/>
      <c r="Q300" s="629"/>
      <c r="R300" s="629"/>
      <c r="S300" s="629"/>
      <c r="T300" s="629"/>
      <c r="U300" s="629"/>
      <c r="V300" s="626" t="e">
        <f t="shared" si="50"/>
        <v>#DIV/0!</v>
      </c>
      <c r="W300" s="764"/>
      <c r="X300" s="770"/>
      <c r="Y300" s="770"/>
    </row>
    <row r="301" spans="1:26" ht="22.6" customHeight="1" thickTop="1" thickBot="1" x14ac:dyDescent="0.3">
      <c r="A301" s="789">
        <v>1</v>
      </c>
      <c r="B301" s="781" t="s">
        <v>1350</v>
      </c>
      <c r="C301" s="781" t="s">
        <v>1350</v>
      </c>
      <c r="D301" s="781" t="s">
        <v>1362</v>
      </c>
      <c r="E301" s="617" t="s">
        <v>1384</v>
      </c>
      <c r="F301" s="617" t="s">
        <v>1350</v>
      </c>
      <c r="G301" s="617" t="s">
        <v>1350</v>
      </c>
      <c r="H301" s="617" t="s">
        <v>1350</v>
      </c>
      <c r="I301" s="781" t="s">
        <v>1391</v>
      </c>
      <c r="J301" s="617"/>
      <c r="K301" s="786" t="s">
        <v>2287</v>
      </c>
      <c r="L301" s="629"/>
      <c r="M301" s="629"/>
      <c r="N301" s="629"/>
      <c r="O301" s="629">
        <f t="shared" si="49"/>
        <v>0</v>
      </c>
      <c r="P301" s="629"/>
      <c r="Q301" s="629"/>
      <c r="R301" s="629"/>
      <c r="S301" s="629"/>
      <c r="T301" s="629"/>
      <c r="U301" s="629"/>
      <c r="V301" s="626" t="e">
        <f t="shared" si="50"/>
        <v>#DIV/0!</v>
      </c>
      <c r="W301" s="764"/>
      <c r="X301" s="770"/>
      <c r="Y301" s="770"/>
    </row>
    <row r="302" spans="1:26" ht="22.6" customHeight="1" thickTop="1" thickBot="1" x14ac:dyDescent="0.3">
      <c r="A302" s="789">
        <v>1</v>
      </c>
      <c r="B302" s="781" t="s">
        <v>1350</v>
      </c>
      <c r="C302" s="781" t="s">
        <v>1350</v>
      </c>
      <c r="D302" s="781" t="s">
        <v>1362</v>
      </c>
      <c r="E302" s="617" t="s">
        <v>1384</v>
      </c>
      <c r="F302" s="617" t="s">
        <v>1350</v>
      </c>
      <c r="G302" s="617" t="s">
        <v>1350</v>
      </c>
      <c r="H302" s="617" t="s">
        <v>1350</v>
      </c>
      <c r="I302" s="781" t="s">
        <v>1392</v>
      </c>
      <c r="J302" s="617"/>
      <c r="K302" s="786" t="s">
        <v>2288</v>
      </c>
      <c r="L302" s="629"/>
      <c r="M302" s="629"/>
      <c r="N302" s="629"/>
      <c r="O302" s="629">
        <f t="shared" si="49"/>
        <v>0</v>
      </c>
      <c r="P302" s="629"/>
      <c r="Q302" s="629"/>
      <c r="R302" s="629"/>
      <c r="S302" s="629"/>
      <c r="T302" s="629"/>
      <c r="U302" s="629"/>
      <c r="V302" s="626" t="e">
        <f t="shared" si="50"/>
        <v>#DIV/0!</v>
      </c>
      <c r="W302" s="764"/>
      <c r="X302" s="770"/>
      <c r="Y302" s="770"/>
    </row>
    <row r="303" spans="1:26" ht="22.6" customHeight="1" thickTop="1" thickBot="1" x14ac:dyDescent="0.3">
      <c r="A303" s="789">
        <v>1</v>
      </c>
      <c r="B303" s="781" t="s">
        <v>1350</v>
      </c>
      <c r="C303" s="781" t="s">
        <v>1350</v>
      </c>
      <c r="D303" s="781" t="s">
        <v>1362</v>
      </c>
      <c r="E303" s="617" t="s">
        <v>1384</v>
      </c>
      <c r="F303" s="617" t="s">
        <v>1350</v>
      </c>
      <c r="G303" s="617" t="s">
        <v>1350</v>
      </c>
      <c r="H303" s="617" t="s">
        <v>1350</v>
      </c>
      <c r="I303" s="781" t="s">
        <v>1444</v>
      </c>
      <c r="J303" s="617"/>
      <c r="K303" s="786" t="s">
        <v>2289</v>
      </c>
      <c r="L303" s="629"/>
      <c r="M303" s="629"/>
      <c r="N303" s="629"/>
      <c r="O303" s="629">
        <f t="shared" si="49"/>
        <v>0</v>
      </c>
      <c r="P303" s="629"/>
      <c r="Q303" s="629"/>
      <c r="R303" s="629"/>
      <c r="S303" s="629"/>
      <c r="T303" s="629"/>
      <c r="U303" s="629"/>
      <c r="V303" s="626" t="e">
        <f t="shared" si="50"/>
        <v>#DIV/0!</v>
      </c>
      <c r="W303" s="764"/>
      <c r="X303" s="770"/>
      <c r="Y303" s="770"/>
    </row>
    <row r="304" spans="1:26" ht="22.6" customHeight="1" thickTop="1" thickBot="1" x14ac:dyDescent="0.3">
      <c r="A304" s="789">
        <v>1</v>
      </c>
      <c r="B304" s="781" t="s">
        <v>1350</v>
      </c>
      <c r="C304" s="781" t="s">
        <v>1350</v>
      </c>
      <c r="D304" s="781" t="s">
        <v>1362</v>
      </c>
      <c r="E304" s="617" t="s">
        <v>1384</v>
      </c>
      <c r="F304" s="617" t="s">
        <v>1350</v>
      </c>
      <c r="G304" s="617" t="s">
        <v>1350</v>
      </c>
      <c r="H304" s="617" t="s">
        <v>1350</v>
      </c>
      <c r="I304" s="781" t="s">
        <v>1445</v>
      </c>
      <c r="J304" s="617"/>
      <c r="K304" s="786" t="s">
        <v>2290</v>
      </c>
      <c r="L304" s="629"/>
      <c r="M304" s="629"/>
      <c r="N304" s="629"/>
      <c r="O304" s="629">
        <f t="shared" si="49"/>
        <v>0</v>
      </c>
      <c r="P304" s="629"/>
      <c r="Q304" s="629"/>
      <c r="R304" s="629"/>
      <c r="S304" s="629"/>
      <c r="T304" s="629"/>
      <c r="U304" s="629"/>
      <c r="V304" s="626" t="e">
        <f t="shared" si="50"/>
        <v>#DIV/0!</v>
      </c>
      <c r="W304" s="764"/>
      <c r="X304" s="770"/>
      <c r="Y304" s="770"/>
    </row>
    <row r="305" spans="1:26" ht="22.6" customHeight="1" thickTop="1" thickBot="1" x14ac:dyDescent="0.3">
      <c r="A305" s="789">
        <v>1</v>
      </c>
      <c r="B305" s="781" t="s">
        <v>1350</v>
      </c>
      <c r="C305" s="781" t="s">
        <v>1350</v>
      </c>
      <c r="D305" s="781" t="s">
        <v>1362</v>
      </c>
      <c r="E305" s="617" t="s">
        <v>1384</v>
      </c>
      <c r="F305" s="617" t="s">
        <v>1350</v>
      </c>
      <c r="G305" s="617" t="s">
        <v>1350</v>
      </c>
      <c r="H305" s="617" t="s">
        <v>1350</v>
      </c>
      <c r="I305" s="781" t="s">
        <v>1446</v>
      </c>
      <c r="J305" s="617"/>
      <c r="K305" s="786" t="s">
        <v>2291</v>
      </c>
      <c r="L305" s="629"/>
      <c r="M305" s="629"/>
      <c r="N305" s="629"/>
      <c r="O305" s="629">
        <f t="shared" si="49"/>
        <v>0</v>
      </c>
      <c r="P305" s="629"/>
      <c r="Q305" s="629"/>
      <c r="R305" s="629"/>
      <c r="S305" s="629"/>
      <c r="T305" s="629"/>
      <c r="U305" s="629"/>
      <c r="V305" s="626" t="e">
        <f t="shared" si="50"/>
        <v>#DIV/0!</v>
      </c>
      <c r="W305" s="764"/>
      <c r="X305" s="770"/>
      <c r="Y305" s="770"/>
    </row>
    <row r="306" spans="1:26" ht="22.6" customHeight="1" thickTop="1" thickBot="1" x14ac:dyDescent="0.3">
      <c r="A306" s="789">
        <v>1</v>
      </c>
      <c r="B306" s="781" t="s">
        <v>1350</v>
      </c>
      <c r="C306" s="781" t="s">
        <v>1350</v>
      </c>
      <c r="D306" s="781" t="s">
        <v>1362</v>
      </c>
      <c r="E306" s="617" t="s">
        <v>1384</v>
      </c>
      <c r="F306" s="617" t="s">
        <v>1350</v>
      </c>
      <c r="G306" s="617" t="s">
        <v>1362</v>
      </c>
      <c r="H306" s="617"/>
      <c r="I306" s="617"/>
      <c r="J306" s="617"/>
      <c r="K306" s="779" t="s">
        <v>2292</v>
      </c>
      <c r="L306" s="628">
        <f>+L307</f>
        <v>0</v>
      </c>
      <c r="M306" s="628">
        <f t="shared" ref="M306:U306" si="57">+M307</f>
        <v>0</v>
      </c>
      <c r="N306" s="628">
        <f t="shared" si="57"/>
        <v>0</v>
      </c>
      <c r="O306" s="628">
        <f t="shared" si="49"/>
        <v>0</v>
      </c>
      <c r="P306" s="628">
        <f t="shared" si="57"/>
        <v>0</v>
      </c>
      <c r="Q306" s="628">
        <f t="shared" si="57"/>
        <v>0</v>
      </c>
      <c r="R306" s="628">
        <f t="shared" si="57"/>
        <v>0</v>
      </c>
      <c r="S306" s="628">
        <f t="shared" si="57"/>
        <v>0</v>
      </c>
      <c r="T306" s="628">
        <f t="shared" si="57"/>
        <v>0</v>
      </c>
      <c r="U306" s="628">
        <f t="shared" si="57"/>
        <v>0</v>
      </c>
      <c r="V306" s="624" t="e">
        <f t="shared" si="50"/>
        <v>#DIV/0!</v>
      </c>
      <c r="W306" s="764"/>
      <c r="X306" s="770" t="s">
        <v>2293</v>
      </c>
      <c r="Y306" s="770"/>
    </row>
    <row r="307" spans="1:26" ht="22.6" customHeight="1" thickTop="1" thickBot="1" x14ac:dyDescent="0.3">
      <c r="A307" s="789">
        <v>1</v>
      </c>
      <c r="B307" s="781" t="s">
        <v>1350</v>
      </c>
      <c r="C307" s="781" t="s">
        <v>1350</v>
      </c>
      <c r="D307" s="781" t="s">
        <v>1362</v>
      </c>
      <c r="E307" s="617" t="s">
        <v>1384</v>
      </c>
      <c r="F307" s="617" t="s">
        <v>1350</v>
      </c>
      <c r="G307" s="617" t="s">
        <v>1362</v>
      </c>
      <c r="H307" s="617" t="s">
        <v>1350</v>
      </c>
      <c r="I307" s="617"/>
      <c r="J307" s="617"/>
      <c r="K307" s="783" t="s">
        <v>2294</v>
      </c>
      <c r="L307" s="629">
        <f>SUM(L308:L318)</f>
        <v>0</v>
      </c>
      <c r="M307" s="629">
        <f t="shared" ref="M307:U307" si="58">SUM(M308:M318)</f>
        <v>0</v>
      </c>
      <c r="N307" s="629">
        <f t="shared" si="58"/>
        <v>0</v>
      </c>
      <c r="O307" s="629">
        <f t="shared" si="49"/>
        <v>0</v>
      </c>
      <c r="P307" s="629">
        <f t="shared" si="58"/>
        <v>0</v>
      </c>
      <c r="Q307" s="629">
        <f t="shared" si="58"/>
        <v>0</v>
      </c>
      <c r="R307" s="629">
        <f t="shared" si="58"/>
        <v>0</v>
      </c>
      <c r="S307" s="629">
        <f t="shared" si="58"/>
        <v>0</v>
      </c>
      <c r="T307" s="629">
        <f t="shared" si="58"/>
        <v>0</v>
      </c>
      <c r="U307" s="629">
        <f t="shared" si="58"/>
        <v>0</v>
      </c>
      <c r="V307" s="626" t="e">
        <f t="shared" si="50"/>
        <v>#DIV/0!</v>
      </c>
      <c r="W307" s="764"/>
      <c r="X307" s="770" t="s">
        <v>2295</v>
      </c>
      <c r="Y307" s="770" t="s">
        <v>1364</v>
      </c>
    </row>
    <row r="308" spans="1:26" ht="22.6" customHeight="1" thickTop="1" thickBot="1" x14ac:dyDescent="0.3">
      <c r="A308" s="789">
        <v>1</v>
      </c>
      <c r="B308" s="781" t="s">
        <v>1350</v>
      </c>
      <c r="C308" s="781" t="s">
        <v>1350</v>
      </c>
      <c r="D308" s="781" t="s">
        <v>1362</v>
      </c>
      <c r="E308" s="617" t="s">
        <v>1384</v>
      </c>
      <c r="F308" s="617" t="s">
        <v>1350</v>
      </c>
      <c r="G308" s="617" t="s">
        <v>1362</v>
      </c>
      <c r="H308" s="617" t="s">
        <v>1350</v>
      </c>
      <c r="I308" s="781" t="s">
        <v>1350</v>
      </c>
      <c r="J308" s="617"/>
      <c r="K308" s="783" t="s">
        <v>2296</v>
      </c>
      <c r="L308" s="629"/>
      <c r="M308" s="629"/>
      <c r="N308" s="629"/>
      <c r="O308" s="629">
        <f t="shared" si="49"/>
        <v>0</v>
      </c>
      <c r="P308" s="629"/>
      <c r="Q308" s="629"/>
      <c r="R308" s="629"/>
      <c r="S308" s="629"/>
      <c r="T308" s="629"/>
      <c r="U308" s="629"/>
      <c r="V308" s="626" t="e">
        <f t="shared" si="50"/>
        <v>#DIV/0!</v>
      </c>
      <c r="W308" s="764"/>
      <c r="X308" s="770"/>
      <c r="Y308" s="770"/>
    </row>
    <row r="309" spans="1:26" ht="22.6" customHeight="1" thickTop="1" thickBot="1" x14ac:dyDescent="0.3">
      <c r="A309" s="789">
        <v>1</v>
      </c>
      <c r="B309" s="781" t="s">
        <v>1350</v>
      </c>
      <c r="C309" s="781" t="s">
        <v>1350</v>
      </c>
      <c r="D309" s="781" t="s">
        <v>1362</v>
      </c>
      <c r="E309" s="617" t="s">
        <v>1384</v>
      </c>
      <c r="F309" s="617" t="s">
        <v>1350</v>
      </c>
      <c r="G309" s="617" t="s">
        <v>1362</v>
      </c>
      <c r="H309" s="617" t="s">
        <v>1350</v>
      </c>
      <c r="I309" s="781" t="s">
        <v>1362</v>
      </c>
      <c r="J309" s="617"/>
      <c r="K309" s="783" t="s">
        <v>2297</v>
      </c>
      <c r="L309" s="629"/>
      <c r="M309" s="629"/>
      <c r="N309" s="629"/>
      <c r="O309" s="629">
        <f t="shared" si="49"/>
        <v>0</v>
      </c>
      <c r="P309" s="629"/>
      <c r="Q309" s="629"/>
      <c r="R309" s="629"/>
      <c r="S309" s="629"/>
      <c r="T309" s="629"/>
      <c r="U309" s="629"/>
      <c r="V309" s="626" t="e">
        <f t="shared" si="50"/>
        <v>#DIV/0!</v>
      </c>
      <c r="W309" s="764"/>
      <c r="X309" s="770"/>
      <c r="Y309" s="770"/>
    </row>
    <row r="310" spans="1:26" ht="22.6" customHeight="1" thickTop="1" thickBot="1" x14ac:dyDescent="0.3">
      <c r="A310" s="789">
        <v>1</v>
      </c>
      <c r="B310" s="781" t="s">
        <v>1350</v>
      </c>
      <c r="C310" s="781" t="s">
        <v>1350</v>
      </c>
      <c r="D310" s="781" t="s">
        <v>1362</v>
      </c>
      <c r="E310" s="617" t="s">
        <v>1384</v>
      </c>
      <c r="F310" s="617" t="s">
        <v>1350</v>
      </c>
      <c r="G310" s="617" t="s">
        <v>1362</v>
      </c>
      <c r="H310" s="617" t="s">
        <v>1350</v>
      </c>
      <c r="I310" s="781" t="s">
        <v>1374</v>
      </c>
      <c r="J310" s="617"/>
      <c r="K310" s="786" t="s">
        <v>2298</v>
      </c>
      <c r="L310" s="629"/>
      <c r="M310" s="629"/>
      <c r="N310" s="629"/>
      <c r="O310" s="629">
        <f t="shared" si="49"/>
        <v>0</v>
      </c>
      <c r="P310" s="629"/>
      <c r="Q310" s="629"/>
      <c r="R310" s="629"/>
      <c r="S310" s="629"/>
      <c r="T310" s="629"/>
      <c r="U310" s="629"/>
      <c r="V310" s="626" t="e">
        <f t="shared" si="50"/>
        <v>#DIV/0!</v>
      </c>
      <c r="W310" s="764"/>
      <c r="X310" s="770"/>
      <c r="Y310" s="770"/>
    </row>
    <row r="311" spans="1:26" ht="22.6" customHeight="1" thickTop="1" thickBot="1" x14ac:dyDescent="0.3">
      <c r="A311" s="789">
        <v>1</v>
      </c>
      <c r="B311" s="781" t="s">
        <v>1350</v>
      </c>
      <c r="C311" s="781" t="s">
        <v>1350</v>
      </c>
      <c r="D311" s="781" t="s">
        <v>1362</v>
      </c>
      <c r="E311" s="617" t="s">
        <v>1384</v>
      </c>
      <c r="F311" s="617" t="s">
        <v>1350</v>
      </c>
      <c r="G311" s="617" t="s">
        <v>1362</v>
      </c>
      <c r="H311" s="617" t="s">
        <v>1350</v>
      </c>
      <c r="I311" s="781" t="s">
        <v>1375</v>
      </c>
      <c r="J311" s="617"/>
      <c r="K311" s="786" t="s">
        <v>2299</v>
      </c>
      <c r="L311" s="629"/>
      <c r="M311" s="629"/>
      <c r="N311" s="629"/>
      <c r="O311" s="629">
        <f t="shared" si="49"/>
        <v>0</v>
      </c>
      <c r="P311" s="629"/>
      <c r="Q311" s="629"/>
      <c r="R311" s="629"/>
      <c r="S311" s="629"/>
      <c r="T311" s="629"/>
      <c r="U311" s="629"/>
      <c r="V311" s="626" t="e">
        <f t="shared" si="50"/>
        <v>#DIV/0!</v>
      </c>
      <c r="W311" s="764"/>
      <c r="X311" s="770"/>
      <c r="Y311" s="770"/>
    </row>
    <row r="312" spans="1:26" ht="22.6" customHeight="1" thickTop="1" thickBot="1" x14ac:dyDescent="0.3">
      <c r="A312" s="789">
        <v>1</v>
      </c>
      <c r="B312" s="781" t="s">
        <v>1350</v>
      </c>
      <c r="C312" s="781" t="s">
        <v>1350</v>
      </c>
      <c r="D312" s="781" t="s">
        <v>1362</v>
      </c>
      <c r="E312" s="617" t="s">
        <v>1384</v>
      </c>
      <c r="F312" s="617" t="s">
        <v>1350</v>
      </c>
      <c r="G312" s="617" t="s">
        <v>1362</v>
      </c>
      <c r="H312" s="617" t="s">
        <v>1350</v>
      </c>
      <c r="I312" s="781" t="s">
        <v>1384</v>
      </c>
      <c r="J312" s="617"/>
      <c r="K312" s="786" t="s">
        <v>2300</v>
      </c>
      <c r="L312" s="629"/>
      <c r="M312" s="629"/>
      <c r="N312" s="629"/>
      <c r="O312" s="629">
        <f t="shared" si="49"/>
        <v>0</v>
      </c>
      <c r="P312" s="629"/>
      <c r="Q312" s="629"/>
      <c r="R312" s="629"/>
      <c r="S312" s="629"/>
      <c r="T312" s="629"/>
      <c r="U312" s="629"/>
      <c r="V312" s="626" t="e">
        <f t="shared" si="50"/>
        <v>#DIV/0!</v>
      </c>
      <c r="W312" s="764"/>
      <c r="X312" s="770"/>
      <c r="Y312" s="770"/>
    </row>
    <row r="313" spans="1:26" ht="22.6" customHeight="1" thickTop="1" thickBot="1" x14ac:dyDescent="0.3">
      <c r="A313" s="789">
        <v>1</v>
      </c>
      <c r="B313" s="781" t="s">
        <v>1350</v>
      </c>
      <c r="C313" s="781" t="s">
        <v>1350</v>
      </c>
      <c r="D313" s="781" t="s">
        <v>1362</v>
      </c>
      <c r="E313" s="617" t="s">
        <v>1384</v>
      </c>
      <c r="F313" s="617" t="s">
        <v>1350</v>
      </c>
      <c r="G313" s="617" t="s">
        <v>1362</v>
      </c>
      <c r="H313" s="617" t="s">
        <v>1350</v>
      </c>
      <c r="I313" s="781" t="s">
        <v>1390</v>
      </c>
      <c r="J313" s="617"/>
      <c r="K313" s="786" t="s">
        <v>2301</v>
      </c>
      <c r="L313" s="629"/>
      <c r="M313" s="629"/>
      <c r="N313" s="629"/>
      <c r="O313" s="629">
        <f t="shared" si="49"/>
        <v>0</v>
      </c>
      <c r="P313" s="629"/>
      <c r="Q313" s="629"/>
      <c r="R313" s="629"/>
      <c r="S313" s="629"/>
      <c r="T313" s="629"/>
      <c r="U313" s="629"/>
      <c r="V313" s="626" t="e">
        <f t="shared" si="50"/>
        <v>#DIV/0!</v>
      </c>
      <c r="W313" s="764"/>
      <c r="X313" s="770"/>
      <c r="Y313" s="770"/>
    </row>
    <row r="314" spans="1:26" ht="22.6" customHeight="1" thickTop="1" thickBot="1" x14ac:dyDescent="0.3">
      <c r="A314" s="789">
        <v>1</v>
      </c>
      <c r="B314" s="781" t="s">
        <v>1350</v>
      </c>
      <c r="C314" s="781" t="s">
        <v>1350</v>
      </c>
      <c r="D314" s="781" t="s">
        <v>1362</v>
      </c>
      <c r="E314" s="617" t="s">
        <v>1384</v>
      </c>
      <c r="F314" s="617" t="s">
        <v>1350</v>
      </c>
      <c r="G314" s="617" t="s">
        <v>1362</v>
      </c>
      <c r="H314" s="617" t="s">
        <v>1350</v>
      </c>
      <c r="I314" s="781" t="s">
        <v>1391</v>
      </c>
      <c r="J314" s="617"/>
      <c r="K314" s="786" t="s">
        <v>2302</v>
      </c>
      <c r="L314" s="629"/>
      <c r="M314" s="629"/>
      <c r="N314" s="629"/>
      <c r="O314" s="629">
        <f t="shared" si="49"/>
        <v>0</v>
      </c>
      <c r="P314" s="629"/>
      <c r="Q314" s="629"/>
      <c r="R314" s="629"/>
      <c r="S314" s="629"/>
      <c r="T314" s="629"/>
      <c r="U314" s="629"/>
      <c r="V314" s="626" t="e">
        <f t="shared" si="50"/>
        <v>#DIV/0!</v>
      </c>
      <c r="W314" s="764"/>
      <c r="X314" s="770"/>
      <c r="Y314" s="770"/>
    </row>
    <row r="315" spans="1:26" ht="22.6" customHeight="1" thickTop="1" thickBot="1" x14ac:dyDescent="0.3">
      <c r="A315" s="789">
        <v>1</v>
      </c>
      <c r="B315" s="781" t="s">
        <v>1350</v>
      </c>
      <c r="C315" s="781" t="s">
        <v>1350</v>
      </c>
      <c r="D315" s="781" t="s">
        <v>1362</v>
      </c>
      <c r="E315" s="617" t="s">
        <v>1384</v>
      </c>
      <c r="F315" s="617" t="s">
        <v>1350</v>
      </c>
      <c r="G315" s="617" t="s">
        <v>1362</v>
      </c>
      <c r="H315" s="617" t="s">
        <v>1350</v>
      </c>
      <c r="I315" s="781" t="s">
        <v>1392</v>
      </c>
      <c r="J315" s="617"/>
      <c r="K315" s="786" t="s">
        <v>2303</v>
      </c>
      <c r="L315" s="629"/>
      <c r="M315" s="629"/>
      <c r="N315" s="629"/>
      <c r="O315" s="629">
        <f t="shared" si="49"/>
        <v>0</v>
      </c>
      <c r="P315" s="629"/>
      <c r="Q315" s="629"/>
      <c r="R315" s="629"/>
      <c r="S315" s="629"/>
      <c r="T315" s="629"/>
      <c r="U315" s="629"/>
      <c r="V315" s="626" t="e">
        <f t="shared" si="50"/>
        <v>#DIV/0!</v>
      </c>
      <c r="W315" s="764"/>
      <c r="X315" s="770"/>
      <c r="Y315" s="770"/>
    </row>
    <row r="316" spans="1:26" ht="22.6" customHeight="1" thickTop="1" thickBot="1" x14ac:dyDescent="0.3">
      <c r="A316" s="789">
        <v>1</v>
      </c>
      <c r="B316" s="781" t="s">
        <v>1350</v>
      </c>
      <c r="C316" s="781" t="s">
        <v>1350</v>
      </c>
      <c r="D316" s="781" t="s">
        <v>1362</v>
      </c>
      <c r="E316" s="617" t="s">
        <v>1384</v>
      </c>
      <c r="F316" s="617" t="s">
        <v>1350</v>
      </c>
      <c r="G316" s="617" t="s">
        <v>1362</v>
      </c>
      <c r="H316" s="617" t="s">
        <v>1350</v>
      </c>
      <c r="I316" s="781" t="s">
        <v>1444</v>
      </c>
      <c r="J316" s="617"/>
      <c r="K316" s="786" t="s">
        <v>2304</v>
      </c>
      <c r="L316" s="629"/>
      <c r="M316" s="629"/>
      <c r="N316" s="629"/>
      <c r="O316" s="629">
        <f t="shared" si="49"/>
        <v>0</v>
      </c>
      <c r="P316" s="629"/>
      <c r="Q316" s="629"/>
      <c r="R316" s="629"/>
      <c r="S316" s="629"/>
      <c r="T316" s="629"/>
      <c r="U316" s="629"/>
      <c r="V316" s="626" t="e">
        <f t="shared" si="50"/>
        <v>#DIV/0!</v>
      </c>
      <c r="W316" s="764"/>
      <c r="X316" s="770"/>
      <c r="Y316" s="770"/>
    </row>
    <row r="317" spans="1:26" ht="22.6" customHeight="1" thickTop="1" thickBot="1" x14ac:dyDescent="0.3">
      <c r="A317" s="789">
        <v>1</v>
      </c>
      <c r="B317" s="781" t="s">
        <v>1350</v>
      </c>
      <c r="C317" s="781" t="s">
        <v>1350</v>
      </c>
      <c r="D317" s="781" t="s">
        <v>1362</v>
      </c>
      <c r="E317" s="617" t="s">
        <v>1384</v>
      </c>
      <c r="F317" s="617" t="s">
        <v>1350</v>
      </c>
      <c r="G317" s="617" t="s">
        <v>1362</v>
      </c>
      <c r="H317" s="617" t="s">
        <v>1350</v>
      </c>
      <c r="I317" s="781" t="s">
        <v>1445</v>
      </c>
      <c r="J317" s="617"/>
      <c r="K317" s="786" t="s">
        <v>2305</v>
      </c>
      <c r="L317" s="629"/>
      <c r="M317" s="629"/>
      <c r="N317" s="629"/>
      <c r="O317" s="629">
        <f t="shared" si="49"/>
        <v>0</v>
      </c>
      <c r="P317" s="629"/>
      <c r="Q317" s="629"/>
      <c r="R317" s="629"/>
      <c r="S317" s="629"/>
      <c r="T317" s="629"/>
      <c r="U317" s="629"/>
      <c r="V317" s="626" t="e">
        <f t="shared" si="50"/>
        <v>#DIV/0!</v>
      </c>
      <c r="W317" s="764"/>
      <c r="X317" s="770"/>
      <c r="Y317" s="770"/>
    </row>
    <row r="318" spans="1:26" ht="22.6" customHeight="1" thickTop="1" thickBot="1" x14ac:dyDescent="0.3">
      <c r="A318" s="789">
        <v>1</v>
      </c>
      <c r="B318" s="781" t="s">
        <v>1350</v>
      </c>
      <c r="C318" s="781" t="s">
        <v>1350</v>
      </c>
      <c r="D318" s="781" t="s">
        <v>1362</v>
      </c>
      <c r="E318" s="617" t="s">
        <v>1384</v>
      </c>
      <c r="F318" s="617" t="s">
        <v>1350</v>
      </c>
      <c r="G318" s="617" t="s">
        <v>1362</v>
      </c>
      <c r="H318" s="617" t="s">
        <v>1350</v>
      </c>
      <c r="I318" s="781" t="s">
        <v>1446</v>
      </c>
      <c r="J318" s="617"/>
      <c r="K318" s="786" t="s">
        <v>2306</v>
      </c>
      <c r="L318" s="629"/>
      <c r="M318" s="629"/>
      <c r="N318" s="629"/>
      <c r="O318" s="629">
        <f t="shared" si="49"/>
        <v>0</v>
      </c>
      <c r="P318" s="629"/>
      <c r="Q318" s="629"/>
      <c r="R318" s="629"/>
      <c r="S318" s="629"/>
      <c r="T318" s="629"/>
      <c r="U318" s="629"/>
      <c r="V318" s="626" t="e">
        <f t="shared" si="50"/>
        <v>#DIV/0!</v>
      </c>
      <c r="W318" s="764"/>
      <c r="X318" s="770"/>
      <c r="Y318" s="770"/>
    </row>
    <row r="319" spans="1:26" s="182" customFormat="1" ht="22.6" customHeight="1" thickTop="1" thickBot="1" x14ac:dyDescent="0.3">
      <c r="A319" s="771">
        <v>1</v>
      </c>
      <c r="B319" s="606" t="s">
        <v>1350</v>
      </c>
      <c r="C319" s="606" t="s">
        <v>1362</v>
      </c>
      <c r="D319" s="606"/>
      <c r="E319" s="606"/>
      <c r="F319" s="606"/>
      <c r="G319" s="606"/>
      <c r="H319" s="606"/>
      <c r="I319" s="606"/>
      <c r="J319" s="606"/>
      <c r="K319" s="772" t="s">
        <v>1425</v>
      </c>
      <c r="L319" s="727">
        <f>+L320+L397+L422+L484+L570+L684</f>
        <v>508466570</v>
      </c>
      <c r="M319" s="727">
        <f t="shared" ref="M319:P319" si="59">+M320+M397+M422+M484+M570+M684</f>
        <v>2500000000</v>
      </c>
      <c r="N319" s="727">
        <f t="shared" si="59"/>
        <v>0</v>
      </c>
      <c r="O319" s="727">
        <f t="shared" si="49"/>
        <v>3008466570</v>
      </c>
      <c r="P319" s="727">
        <f t="shared" si="59"/>
        <v>0</v>
      </c>
      <c r="Q319" s="727">
        <f>+Q320+Q397+Q422+Q484+Q570+Q684</f>
        <v>3008466570</v>
      </c>
      <c r="R319" s="727">
        <f t="shared" ref="R319:U319" si="60">+R320+R397+R422+R484+R570+R684</f>
        <v>0</v>
      </c>
      <c r="S319" s="727">
        <f t="shared" si="60"/>
        <v>0</v>
      </c>
      <c r="T319" s="727">
        <f t="shared" si="60"/>
        <v>3008466570</v>
      </c>
      <c r="U319" s="727">
        <f t="shared" si="60"/>
        <v>1302204982</v>
      </c>
      <c r="V319" s="608">
        <f t="shared" si="50"/>
        <v>0.43284675155954949</v>
      </c>
      <c r="W319" s="606"/>
      <c r="X319" s="770" t="s">
        <v>1426</v>
      </c>
      <c r="Y319" s="770"/>
      <c r="Z319" s="840"/>
    </row>
    <row r="320" spans="1:26" s="182" customFormat="1" ht="22.6" customHeight="1" thickTop="1" thickBot="1" x14ac:dyDescent="0.3">
      <c r="A320" s="773">
        <v>1</v>
      </c>
      <c r="B320" s="609" t="s">
        <v>1350</v>
      </c>
      <c r="C320" s="609" t="s">
        <v>1362</v>
      </c>
      <c r="D320" s="609" t="s">
        <v>1350</v>
      </c>
      <c r="E320" s="609"/>
      <c r="F320" s="609"/>
      <c r="G320" s="609"/>
      <c r="H320" s="609"/>
      <c r="I320" s="609"/>
      <c r="J320" s="609"/>
      <c r="K320" s="774" t="s">
        <v>1427</v>
      </c>
      <c r="L320" s="628">
        <f>+L321</f>
        <v>0</v>
      </c>
      <c r="M320" s="628">
        <f t="shared" ref="M320:U320" si="61">+M321</f>
        <v>0</v>
      </c>
      <c r="N320" s="628">
        <f t="shared" si="61"/>
        <v>0</v>
      </c>
      <c r="O320" s="628">
        <f t="shared" si="49"/>
        <v>0</v>
      </c>
      <c r="P320" s="628">
        <f t="shared" si="61"/>
        <v>0</v>
      </c>
      <c r="Q320" s="628">
        <f t="shared" si="61"/>
        <v>0</v>
      </c>
      <c r="R320" s="628">
        <f t="shared" si="61"/>
        <v>0</v>
      </c>
      <c r="S320" s="628">
        <f t="shared" si="61"/>
        <v>0</v>
      </c>
      <c r="T320" s="628">
        <f t="shared" si="61"/>
        <v>0</v>
      </c>
      <c r="U320" s="628">
        <f t="shared" si="61"/>
        <v>0</v>
      </c>
      <c r="V320" s="624" t="e">
        <f t="shared" si="50"/>
        <v>#DIV/0!</v>
      </c>
      <c r="W320" s="764"/>
      <c r="X320" s="770" t="s">
        <v>2307</v>
      </c>
      <c r="Y320" s="770"/>
      <c r="Z320" s="840"/>
    </row>
    <row r="321" spans="1:26" s="182" customFormat="1" ht="22.6" customHeight="1" thickTop="1" thickBot="1" x14ac:dyDescent="0.3">
      <c r="A321" s="613">
        <v>1</v>
      </c>
      <c r="B321" s="613" t="s">
        <v>1350</v>
      </c>
      <c r="C321" s="613" t="s">
        <v>1362</v>
      </c>
      <c r="D321" s="613" t="s">
        <v>1350</v>
      </c>
      <c r="E321" s="613" t="s">
        <v>1350</v>
      </c>
      <c r="F321" s="613"/>
      <c r="G321" s="613"/>
      <c r="H321" s="613"/>
      <c r="I321" s="613"/>
      <c r="J321" s="613"/>
      <c r="K321" s="776" t="s">
        <v>1428</v>
      </c>
      <c r="L321" s="628">
        <f>+L322+L347+L372</f>
        <v>0</v>
      </c>
      <c r="M321" s="628">
        <f t="shared" ref="M321:U321" si="62">+M322+M347+M372</f>
        <v>0</v>
      </c>
      <c r="N321" s="628">
        <f t="shared" si="62"/>
        <v>0</v>
      </c>
      <c r="O321" s="628">
        <f t="shared" si="49"/>
        <v>0</v>
      </c>
      <c r="P321" s="628">
        <f t="shared" si="62"/>
        <v>0</v>
      </c>
      <c r="Q321" s="628">
        <f t="shared" si="62"/>
        <v>0</v>
      </c>
      <c r="R321" s="628">
        <f t="shared" si="62"/>
        <v>0</v>
      </c>
      <c r="S321" s="628">
        <f t="shared" si="62"/>
        <v>0</v>
      </c>
      <c r="T321" s="628">
        <f t="shared" si="62"/>
        <v>0</v>
      </c>
      <c r="U321" s="628">
        <f t="shared" si="62"/>
        <v>0</v>
      </c>
      <c r="V321" s="624" t="e">
        <f t="shared" si="50"/>
        <v>#DIV/0!</v>
      </c>
      <c r="W321" s="764"/>
      <c r="X321" s="770" t="s">
        <v>1429</v>
      </c>
      <c r="Y321" s="770"/>
      <c r="Z321" s="840"/>
    </row>
    <row r="322" spans="1:26" s="182" customFormat="1" ht="22.6" customHeight="1" thickTop="1" thickBot="1" x14ac:dyDescent="0.3">
      <c r="A322" s="787">
        <v>1</v>
      </c>
      <c r="B322" s="778" t="s">
        <v>1350</v>
      </c>
      <c r="C322" s="764" t="s">
        <v>1362</v>
      </c>
      <c r="D322" s="764" t="s">
        <v>1350</v>
      </c>
      <c r="E322" s="764" t="s">
        <v>1350</v>
      </c>
      <c r="F322" s="764" t="s">
        <v>1350</v>
      </c>
      <c r="G322" s="764"/>
      <c r="H322" s="764"/>
      <c r="I322" s="764"/>
      <c r="J322" s="764"/>
      <c r="K322" s="788" t="s">
        <v>1430</v>
      </c>
      <c r="L322" s="628">
        <f>SUM(L323:L334)</f>
        <v>0</v>
      </c>
      <c r="M322" s="628">
        <f t="shared" ref="M322:U322" si="63">SUM(M323:M334)</f>
        <v>0</v>
      </c>
      <c r="N322" s="628">
        <f t="shared" si="63"/>
        <v>0</v>
      </c>
      <c r="O322" s="628">
        <f t="shared" si="49"/>
        <v>0</v>
      </c>
      <c r="P322" s="628">
        <f t="shared" si="63"/>
        <v>0</v>
      </c>
      <c r="Q322" s="628">
        <f t="shared" si="63"/>
        <v>0</v>
      </c>
      <c r="R322" s="628">
        <f t="shared" si="63"/>
        <v>0</v>
      </c>
      <c r="S322" s="628">
        <f t="shared" si="63"/>
        <v>0</v>
      </c>
      <c r="T322" s="628">
        <f t="shared" si="63"/>
        <v>0</v>
      </c>
      <c r="U322" s="628">
        <f t="shared" si="63"/>
        <v>0</v>
      </c>
      <c r="V322" s="624" t="e">
        <f t="shared" si="50"/>
        <v>#DIV/0!</v>
      </c>
      <c r="W322" s="764"/>
      <c r="X322" s="770" t="s">
        <v>1431</v>
      </c>
      <c r="Y322" s="770"/>
      <c r="Z322" s="840"/>
    </row>
    <row r="323" spans="1:26" ht="22.6" customHeight="1" thickTop="1" thickBot="1" x14ac:dyDescent="0.3">
      <c r="A323" s="789">
        <v>1</v>
      </c>
      <c r="B323" s="781" t="s">
        <v>1350</v>
      </c>
      <c r="C323" s="617" t="s">
        <v>1362</v>
      </c>
      <c r="D323" s="617" t="s">
        <v>1350</v>
      </c>
      <c r="E323" s="617" t="s">
        <v>1350</v>
      </c>
      <c r="F323" s="617" t="s">
        <v>1350</v>
      </c>
      <c r="G323" s="617" t="s">
        <v>1350</v>
      </c>
      <c r="H323" s="617"/>
      <c r="I323" s="617"/>
      <c r="J323" s="617"/>
      <c r="K323" s="783" t="s">
        <v>1432</v>
      </c>
      <c r="L323" s="629"/>
      <c r="M323" s="629"/>
      <c r="N323" s="629"/>
      <c r="O323" s="629">
        <f t="shared" si="49"/>
        <v>0</v>
      </c>
      <c r="P323" s="629"/>
      <c r="Q323" s="629"/>
      <c r="R323" s="629"/>
      <c r="S323" s="629"/>
      <c r="T323" s="629"/>
      <c r="U323" s="629"/>
      <c r="V323" s="626" t="e">
        <f t="shared" si="50"/>
        <v>#DIV/0!</v>
      </c>
      <c r="W323" s="764"/>
      <c r="X323" s="770" t="s">
        <v>1433</v>
      </c>
      <c r="Y323" s="770"/>
    </row>
    <row r="324" spans="1:26" ht="22.6" customHeight="1" thickTop="1" thickBot="1" x14ac:dyDescent="0.3">
      <c r="A324" s="789">
        <v>1</v>
      </c>
      <c r="B324" s="781" t="s">
        <v>1350</v>
      </c>
      <c r="C324" s="617" t="s">
        <v>1362</v>
      </c>
      <c r="D324" s="617" t="s">
        <v>1350</v>
      </c>
      <c r="E324" s="617" t="s">
        <v>1350</v>
      </c>
      <c r="F324" s="617" t="s">
        <v>1350</v>
      </c>
      <c r="G324" s="617" t="s">
        <v>1350</v>
      </c>
      <c r="H324" s="781" t="s">
        <v>1350</v>
      </c>
      <c r="I324" s="617"/>
      <c r="J324" s="617"/>
      <c r="K324" s="783" t="s">
        <v>2308</v>
      </c>
      <c r="L324" s="629"/>
      <c r="M324" s="629"/>
      <c r="N324" s="629"/>
      <c r="O324" s="629">
        <f t="shared" si="49"/>
        <v>0</v>
      </c>
      <c r="P324" s="629"/>
      <c r="Q324" s="629"/>
      <c r="R324" s="629"/>
      <c r="S324" s="629"/>
      <c r="T324" s="629"/>
      <c r="U324" s="629"/>
      <c r="V324" s="626" t="e">
        <f t="shared" si="50"/>
        <v>#DIV/0!</v>
      </c>
      <c r="W324" s="764"/>
      <c r="X324" s="770"/>
      <c r="Y324" s="770"/>
    </row>
    <row r="325" spans="1:26" ht="22.6" customHeight="1" thickTop="1" thickBot="1" x14ac:dyDescent="0.3">
      <c r="A325" s="789">
        <v>1</v>
      </c>
      <c r="B325" s="781" t="s">
        <v>1350</v>
      </c>
      <c r="C325" s="617" t="s">
        <v>1362</v>
      </c>
      <c r="D325" s="617" t="s">
        <v>1350</v>
      </c>
      <c r="E325" s="617" t="s">
        <v>1350</v>
      </c>
      <c r="F325" s="617" t="s">
        <v>1350</v>
      </c>
      <c r="G325" s="617" t="s">
        <v>1350</v>
      </c>
      <c r="H325" s="781" t="s">
        <v>1362</v>
      </c>
      <c r="I325" s="617"/>
      <c r="J325" s="617"/>
      <c r="K325" s="783" t="s">
        <v>2309</v>
      </c>
      <c r="L325" s="629"/>
      <c r="M325" s="629"/>
      <c r="N325" s="629"/>
      <c r="O325" s="629">
        <f t="shared" si="49"/>
        <v>0</v>
      </c>
      <c r="P325" s="629"/>
      <c r="Q325" s="629"/>
      <c r="R325" s="629"/>
      <c r="S325" s="629"/>
      <c r="T325" s="629"/>
      <c r="U325" s="629"/>
      <c r="V325" s="626" t="e">
        <f t="shared" si="50"/>
        <v>#DIV/0!</v>
      </c>
      <c r="W325" s="764"/>
      <c r="X325" s="770"/>
      <c r="Y325" s="770"/>
    </row>
    <row r="326" spans="1:26" ht="22.6" customHeight="1" thickTop="1" thickBot="1" x14ac:dyDescent="0.3">
      <c r="A326" s="789">
        <v>1</v>
      </c>
      <c r="B326" s="781" t="s">
        <v>1350</v>
      </c>
      <c r="C326" s="617" t="s">
        <v>1362</v>
      </c>
      <c r="D326" s="617" t="s">
        <v>1350</v>
      </c>
      <c r="E326" s="617" t="s">
        <v>1350</v>
      </c>
      <c r="F326" s="617" t="s">
        <v>1350</v>
      </c>
      <c r="G326" s="617" t="s">
        <v>1350</v>
      </c>
      <c r="H326" s="781" t="s">
        <v>1374</v>
      </c>
      <c r="I326" s="617"/>
      <c r="J326" s="617"/>
      <c r="K326" s="786" t="s">
        <v>2310</v>
      </c>
      <c r="L326" s="629"/>
      <c r="M326" s="629"/>
      <c r="N326" s="629"/>
      <c r="O326" s="629">
        <f t="shared" si="49"/>
        <v>0</v>
      </c>
      <c r="P326" s="629"/>
      <c r="Q326" s="629"/>
      <c r="R326" s="629"/>
      <c r="S326" s="629"/>
      <c r="T326" s="629"/>
      <c r="U326" s="629"/>
      <c r="V326" s="626" t="e">
        <f t="shared" si="50"/>
        <v>#DIV/0!</v>
      </c>
      <c r="W326" s="764"/>
      <c r="X326" s="770"/>
      <c r="Y326" s="770"/>
    </row>
    <row r="327" spans="1:26" ht="22.6" customHeight="1" thickTop="1" thickBot="1" x14ac:dyDescent="0.3">
      <c r="A327" s="789">
        <v>1</v>
      </c>
      <c r="B327" s="781" t="s">
        <v>1350</v>
      </c>
      <c r="C327" s="617" t="s">
        <v>1362</v>
      </c>
      <c r="D327" s="617" t="s">
        <v>1350</v>
      </c>
      <c r="E327" s="617" t="s">
        <v>1350</v>
      </c>
      <c r="F327" s="617" t="s">
        <v>1350</v>
      </c>
      <c r="G327" s="617" t="s">
        <v>1350</v>
      </c>
      <c r="H327" s="781" t="s">
        <v>1375</v>
      </c>
      <c r="I327" s="617"/>
      <c r="J327" s="617"/>
      <c r="K327" s="786" t="s">
        <v>2311</v>
      </c>
      <c r="L327" s="629"/>
      <c r="M327" s="629"/>
      <c r="N327" s="629"/>
      <c r="O327" s="629">
        <f t="shared" si="49"/>
        <v>0</v>
      </c>
      <c r="P327" s="629"/>
      <c r="Q327" s="629"/>
      <c r="R327" s="629"/>
      <c r="S327" s="629"/>
      <c r="T327" s="629"/>
      <c r="U327" s="629"/>
      <c r="V327" s="626" t="e">
        <f t="shared" si="50"/>
        <v>#DIV/0!</v>
      </c>
      <c r="W327" s="764"/>
      <c r="X327" s="770"/>
      <c r="Y327" s="770"/>
    </row>
    <row r="328" spans="1:26" ht="22.6" customHeight="1" thickTop="1" thickBot="1" x14ac:dyDescent="0.3">
      <c r="A328" s="789">
        <v>1</v>
      </c>
      <c r="B328" s="781" t="s">
        <v>1350</v>
      </c>
      <c r="C328" s="617" t="s">
        <v>1362</v>
      </c>
      <c r="D328" s="617" t="s">
        <v>1350</v>
      </c>
      <c r="E328" s="617" t="s">
        <v>1350</v>
      </c>
      <c r="F328" s="617" t="s">
        <v>1350</v>
      </c>
      <c r="G328" s="617" t="s">
        <v>1350</v>
      </c>
      <c r="H328" s="781" t="s">
        <v>1384</v>
      </c>
      <c r="I328" s="617"/>
      <c r="J328" s="617"/>
      <c r="K328" s="786" t="s">
        <v>2312</v>
      </c>
      <c r="L328" s="629"/>
      <c r="M328" s="629"/>
      <c r="N328" s="629"/>
      <c r="O328" s="629">
        <f t="shared" ref="O328:O391" si="64">L328+M328-N328</f>
        <v>0</v>
      </c>
      <c r="P328" s="629"/>
      <c r="Q328" s="629"/>
      <c r="R328" s="629"/>
      <c r="S328" s="629"/>
      <c r="T328" s="629"/>
      <c r="U328" s="629"/>
      <c r="V328" s="626" t="e">
        <f t="shared" ref="V328:V391" si="65">U328/O328</f>
        <v>#DIV/0!</v>
      </c>
      <c r="W328" s="764"/>
      <c r="X328" s="770"/>
      <c r="Y328" s="770"/>
    </row>
    <row r="329" spans="1:26" ht="22.6" customHeight="1" thickTop="1" thickBot="1" x14ac:dyDescent="0.3">
      <c r="A329" s="789">
        <v>1</v>
      </c>
      <c r="B329" s="781" t="s">
        <v>1350</v>
      </c>
      <c r="C329" s="617" t="s">
        <v>1362</v>
      </c>
      <c r="D329" s="617" t="s">
        <v>1350</v>
      </c>
      <c r="E329" s="617" t="s">
        <v>1350</v>
      </c>
      <c r="F329" s="617" t="s">
        <v>1350</v>
      </c>
      <c r="G329" s="617" t="s">
        <v>1350</v>
      </c>
      <c r="H329" s="781" t="s">
        <v>1390</v>
      </c>
      <c r="I329" s="617"/>
      <c r="J329" s="617"/>
      <c r="K329" s="786" t="s">
        <v>2313</v>
      </c>
      <c r="L329" s="629"/>
      <c r="M329" s="629"/>
      <c r="N329" s="629"/>
      <c r="O329" s="629">
        <f t="shared" si="64"/>
        <v>0</v>
      </c>
      <c r="P329" s="629"/>
      <c r="Q329" s="629"/>
      <c r="R329" s="629"/>
      <c r="S329" s="629"/>
      <c r="T329" s="629"/>
      <c r="U329" s="629"/>
      <c r="V329" s="626" t="e">
        <f t="shared" si="65"/>
        <v>#DIV/0!</v>
      </c>
      <c r="W329" s="764"/>
      <c r="X329" s="770"/>
      <c r="Y329" s="770"/>
    </row>
    <row r="330" spans="1:26" ht="22.6" customHeight="1" thickTop="1" thickBot="1" x14ac:dyDescent="0.3">
      <c r="A330" s="789">
        <v>1</v>
      </c>
      <c r="B330" s="781" t="s">
        <v>1350</v>
      </c>
      <c r="C330" s="617" t="s">
        <v>1362</v>
      </c>
      <c r="D330" s="617" t="s">
        <v>1350</v>
      </c>
      <c r="E330" s="617" t="s">
        <v>1350</v>
      </c>
      <c r="F330" s="617" t="s">
        <v>1350</v>
      </c>
      <c r="G330" s="617" t="s">
        <v>1350</v>
      </c>
      <c r="H330" s="781" t="s">
        <v>1391</v>
      </c>
      <c r="I330" s="617"/>
      <c r="J330" s="617"/>
      <c r="K330" s="786" t="s">
        <v>2314</v>
      </c>
      <c r="L330" s="629"/>
      <c r="M330" s="629"/>
      <c r="N330" s="629"/>
      <c r="O330" s="629">
        <f t="shared" si="64"/>
        <v>0</v>
      </c>
      <c r="P330" s="629"/>
      <c r="Q330" s="629"/>
      <c r="R330" s="629"/>
      <c r="S330" s="629"/>
      <c r="T330" s="629"/>
      <c r="U330" s="629"/>
      <c r="V330" s="626" t="e">
        <f t="shared" si="65"/>
        <v>#DIV/0!</v>
      </c>
      <c r="W330" s="764"/>
      <c r="X330" s="770"/>
      <c r="Y330" s="770"/>
    </row>
    <row r="331" spans="1:26" ht="22.6" customHeight="1" thickTop="1" thickBot="1" x14ac:dyDescent="0.3">
      <c r="A331" s="789">
        <v>1</v>
      </c>
      <c r="B331" s="781" t="s">
        <v>1350</v>
      </c>
      <c r="C331" s="617" t="s">
        <v>1362</v>
      </c>
      <c r="D331" s="617" t="s">
        <v>1350</v>
      </c>
      <c r="E331" s="617" t="s">
        <v>1350</v>
      </c>
      <c r="F331" s="617" t="s">
        <v>1350</v>
      </c>
      <c r="G331" s="617" t="s">
        <v>1350</v>
      </c>
      <c r="H331" s="781" t="s">
        <v>1392</v>
      </c>
      <c r="I331" s="617"/>
      <c r="J331" s="617"/>
      <c r="K331" s="786" t="s">
        <v>2315</v>
      </c>
      <c r="L331" s="629"/>
      <c r="M331" s="629"/>
      <c r="N331" s="629"/>
      <c r="O331" s="629">
        <f t="shared" si="64"/>
        <v>0</v>
      </c>
      <c r="P331" s="629"/>
      <c r="Q331" s="629"/>
      <c r="R331" s="629"/>
      <c r="S331" s="629"/>
      <c r="T331" s="629"/>
      <c r="U331" s="629"/>
      <c r="V331" s="626" t="e">
        <f t="shared" si="65"/>
        <v>#DIV/0!</v>
      </c>
      <c r="W331" s="764"/>
      <c r="X331" s="770"/>
      <c r="Y331" s="770"/>
    </row>
    <row r="332" spans="1:26" ht="22.6" customHeight="1" thickTop="1" thickBot="1" x14ac:dyDescent="0.3">
      <c r="A332" s="789">
        <v>1</v>
      </c>
      <c r="B332" s="781" t="s">
        <v>1350</v>
      </c>
      <c r="C332" s="617" t="s">
        <v>1362</v>
      </c>
      <c r="D332" s="617" t="s">
        <v>1350</v>
      </c>
      <c r="E332" s="617" t="s">
        <v>1350</v>
      </c>
      <c r="F332" s="617" t="s">
        <v>1350</v>
      </c>
      <c r="G332" s="617" t="s">
        <v>1350</v>
      </c>
      <c r="H332" s="781" t="s">
        <v>1444</v>
      </c>
      <c r="I332" s="617"/>
      <c r="J332" s="617"/>
      <c r="K332" s="786" t="s">
        <v>2316</v>
      </c>
      <c r="L332" s="629"/>
      <c r="M332" s="629"/>
      <c r="N332" s="629"/>
      <c r="O332" s="629">
        <f t="shared" si="64"/>
        <v>0</v>
      </c>
      <c r="P332" s="629"/>
      <c r="Q332" s="629"/>
      <c r="R332" s="629"/>
      <c r="S332" s="629"/>
      <c r="T332" s="629"/>
      <c r="U332" s="629"/>
      <c r="V332" s="626" t="e">
        <f t="shared" si="65"/>
        <v>#DIV/0!</v>
      </c>
      <c r="W332" s="764"/>
      <c r="X332" s="770"/>
      <c r="Y332" s="770"/>
    </row>
    <row r="333" spans="1:26" ht="22.6" customHeight="1" thickTop="1" thickBot="1" x14ac:dyDescent="0.3">
      <c r="A333" s="789">
        <v>1</v>
      </c>
      <c r="B333" s="781" t="s">
        <v>1350</v>
      </c>
      <c r="C333" s="617" t="s">
        <v>1362</v>
      </c>
      <c r="D333" s="617" t="s">
        <v>1350</v>
      </c>
      <c r="E333" s="617" t="s">
        <v>1350</v>
      </c>
      <c r="F333" s="617" t="s">
        <v>1350</v>
      </c>
      <c r="G333" s="617" t="s">
        <v>1350</v>
      </c>
      <c r="H333" s="781" t="s">
        <v>1445</v>
      </c>
      <c r="I333" s="617"/>
      <c r="J333" s="617"/>
      <c r="K333" s="786" t="s">
        <v>2317</v>
      </c>
      <c r="L333" s="629"/>
      <c r="M333" s="629"/>
      <c r="N333" s="629"/>
      <c r="O333" s="629">
        <f t="shared" si="64"/>
        <v>0</v>
      </c>
      <c r="P333" s="629"/>
      <c r="Q333" s="629"/>
      <c r="R333" s="629"/>
      <c r="S333" s="629"/>
      <c r="T333" s="629"/>
      <c r="U333" s="629"/>
      <c r="V333" s="626" t="e">
        <f t="shared" si="65"/>
        <v>#DIV/0!</v>
      </c>
      <c r="W333" s="764"/>
      <c r="X333" s="770"/>
      <c r="Y333" s="770"/>
    </row>
    <row r="334" spans="1:26" ht="22.6" customHeight="1" thickTop="1" thickBot="1" x14ac:dyDescent="0.3">
      <c r="A334" s="789">
        <v>1</v>
      </c>
      <c r="B334" s="781" t="s">
        <v>1350</v>
      </c>
      <c r="C334" s="617" t="s">
        <v>1362</v>
      </c>
      <c r="D334" s="617" t="s">
        <v>1350</v>
      </c>
      <c r="E334" s="617" t="s">
        <v>1350</v>
      </c>
      <c r="F334" s="617" t="s">
        <v>1350</v>
      </c>
      <c r="G334" s="617" t="s">
        <v>1350</v>
      </c>
      <c r="H334" s="781" t="s">
        <v>1446</v>
      </c>
      <c r="I334" s="617"/>
      <c r="J334" s="617"/>
      <c r="K334" s="786" t="s">
        <v>2318</v>
      </c>
      <c r="L334" s="629"/>
      <c r="M334" s="629"/>
      <c r="N334" s="629"/>
      <c r="O334" s="629">
        <f t="shared" si="64"/>
        <v>0</v>
      </c>
      <c r="P334" s="629"/>
      <c r="Q334" s="629"/>
      <c r="R334" s="629"/>
      <c r="S334" s="629"/>
      <c r="T334" s="629"/>
      <c r="U334" s="629"/>
      <c r="V334" s="626" t="e">
        <f t="shared" si="65"/>
        <v>#DIV/0!</v>
      </c>
      <c r="W334" s="764"/>
      <c r="X334" s="770"/>
      <c r="Y334" s="770"/>
    </row>
    <row r="335" spans="1:26" ht="22.6" customHeight="1" thickTop="1" thickBot="1" x14ac:dyDescent="0.3">
      <c r="A335" s="789">
        <v>1</v>
      </c>
      <c r="B335" s="781" t="s">
        <v>1350</v>
      </c>
      <c r="C335" s="617" t="s">
        <v>1362</v>
      </c>
      <c r="D335" s="617" t="s">
        <v>1350</v>
      </c>
      <c r="E335" s="617" t="s">
        <v>1350</v>
      </c>
      <c r="F335" s="617" t="s">
        <v>1350</v>
      </c>
      <c r="G335" s="617" t="s">
        <v>1362</v>
      </c>
      <c r="H335" s="617"/>
      <c r="I335" s="617"/>
      <c r="J335" s="617"/>
      <c r="K335" s="783" t="s">
        <v>1434</v>
      </c>
      <c r="L335" s="629">
        <f>SUM(L336:L346)</f>
        <v>0</v>
      </c>
      <c r="M335" s="629">
        <f t="shared" ref="M335:U335" si="66">SUM(M336:M346)</f>
        <v>0</v>
      </c>
      <c r="N335" s="629">
        <f t="shared" si="66"/>
        <v>0</v>
      </c>
      <c r="O335" s="629">
        <f t="shared" si="64"/>
        <v>0</v>
      </c>
      <c r="P335" s="629">
        <f t="shared" si="66"/>
        <v>0</v>
      </c>
      <c r="Q335" s="629">
        <f t="shared" si="66"/>
        <v>0</v>
      </c>
      <c r="R335" s="629">
        <f t="shared" si="66"/>
        <v>0</v>
      </c>
      <c r="S335" s="629">
        <f t="shared" si="66"/>
        <v>0</v>
      </c>
      <c r="T335" s="629">
        <f t="shared" si="66"/>
        <v>0</v>
      </c>
      <c r="U335" s="629">
        <f t="shared" si="66"/>
        <v>0</v>
      </c>
      <c r="V335" s="626" t="e">
        <f t="shared" si="65"/>
        <v>#DIV/0!</v>
      </c>
      <c r="W335" s="764"/>
      <c r="X335" s="770" t="s">
        <v>1435</v>
      </c>
      <c r="Y335" s="770"/>
    </row>
    <row r="336" spans="1:26" ht="22.6" customHeight="1" thickTop="1" thickBot="1" x14ac:dyDescent="0.3">
      <c r="A336" s="789">
        <v>1</v>
      </c>
      <c r="B336" s="781" t="s">
        <v>1350</v>
      </c>
      <c r="C336" s="617" t="s">
        <v>1362</v>
      </c>
      <c r="D336" s="617" t="s">
        <v>1350</v>
      </c>
      <c r="E336" s="617" t="s">
        <v>1350</v>
      </c>
      <c r="F336" s="617" t="s">
        <v>1350</v>
      </c>
      <c r="G336" s="617" t="s">
        <v>1362</v>
      </c>
      <c r="H336" s="781" t="s">
        <v>1350</v>
      </c>
      <c r="I336" s="617"/>
      <c r="J336" s="617"/>
      <c r="K336" s="783" t="s">
        <v>2319</v>
      </c>
      <c r="L336" s="629"/>
      <c r="M336" s="629"/>
      <c r="N336" s="629"/>
      <c r="O336" s="629">
        <f t="shared" si="64"/>
        <v>0</v>
      </c>
      <c r="P336" s="629"/>
      <c r="Q336" s="629"/>
      <c r="R336" s="629"/>
      <c r="S336" s="629"/>
      <c r="T336" s="629"/>
      <c r="U336" s="629"/>
      <c r="V336" s="626" t="e">
        <f t="shared" si="65"/>
        <v>#DIV/0!</v>
      </c>
      <c r="W336" s="764"/>
      <c r="X336" s="770"/>
      <c r="Y336" s="770"/>
    </row>
    <row r="337" spans="1:26" ht="22.6" customHeight="1" thickTop="1" thickBot="1" x14ac:dyDescent="0.3">
      <c r="A337" s="789">
        <v>1</v>
      </c>
      <c r="B337" s="781" t="s">
        <v>1350</v>
      </c>
      <c r="C337" s="617" t="s">
        <v>1362</v>
      </c>
      <c r="D337" s="617" t="s">
        <v>1350</v>
      </c>
      <c r="E337" s="617" t="s">
        <v>1350</v>
      </c>
      <c r="F337" s="617" t="s">
        <v>1350</v>
      </c>
      <c r="G337" s="617" t="s">
        <v>1362</v>
      </c>
      <c r="H337" s="781" t="s">
        <v>1362</v>
      </c>
      <c r="I337" s="617"/>
      <c r="J337" s="617"/>
      <c r="K337" s="783" t="s">
        <v>2320</v>
      </c>
      <c r="L337" s="629"/>
      <c r="M337" s="629"/>
      <c r="N337" s="629"/>
      <c r="O337" s="629">
        <f t="shared" si="64"/>
        <v>0</v>
      </c>
      <c r="P337" s="629"/>
      <c r="Q337" s="629"/>
      <c r="R337" s="629"/>
      <c r="S337" s="629"/>
      <c r="T337" s="629"/>
      <c r="U337" s="629"/>
      <c r="V337" s="626" t="e">
        <f t="shared" si="65"/>
        <v>#DIV/0!</v>
      </c>
      <c r="W337" s="764"/>
      <c r="X337" s="770"/>
      <c r="Y337" s="770"/>
    </row>
    <row r="338" spans="1:26" ht="22.6" customHeight="1" thickTop="1" thickBot="1" x14ac:dyDescent="0.3">
      <c r="A338" s="789">
        <v>1</v>
      </c>
      <c r="B338" s="781" t="s">
        <v>1350</v>
      </c>
      <c r="C338" s="617" t="s">
        <v>1362</v>
      </c>
      <c r="D338" s="617" t="s">
        <v>1350</v>
      </c>
      <c r="E338" s="617" t="s">
        <v>1350</v>
      </c>
      <c r="F338" s="617" t="s">
        <v>1350</v>
      </c>
      <c r="G338" s="617" t="s">
        <v>1362</v>
      </c>
      <c r="H338" s="781" t="s">
        <v>1374</v>
      </c>
      <c r="I338" s="617"/>
      <c r="J338" s="617"/>
      <c r="K338" s="786" t="s">
        <v>2321</v>
      </c>
      <c r="L338" s="629"/>
      <c r="M338" s="629"/>
      <c r="N338" s="629"/>
      <c r="O338" s="629">
        <f t="shared" si="64"/>
        <v>0</v>
      </c>
      <c r="P338" s="629"/>
      <c r="Q338" s="629"/>
      <c r="R338" s="629"/>
      <c r="S338" s="629"/>
      <c r="T338" s="629"/>
      <c r="U338" s="629"/>
      <c r="V338" s="626" t="e">
        <f t="shared" si="65"/>
        <v>#DIV/0!</v>
      </c>
      <c r="W338" s="764"/>
      <c r="X338" s="770"/>
      <c r="Y338" s="770"/>
    </row>
    <row r="339" spans="1:26" ht="22.6" customHeight="1" thickTop="1" thickBot="1" x14ac:dyDescent="0.3">
      <c r="A339" s="789">
        <v>1</v>
      </c>
      <c r="B339" s="781" t="s">
        <v>1350</v>
      </c>
      <c r="C339" s="617" t="s">
        <v>1362</v>
      </c>
      <c r="D339" s="617" t="s">
        <v>1350</v>
      </c>
      <c r="E339" s="617" t="s">
        <v>1350</v>
      </c>
      <c r="F339" s="617" t="s">
        <v>1350</v>
      </c>
      <c r="G339" s="617" t="s">
        <v>1362</v>
      </c>
      <c r="H339" s="781" t="s">
        <v>1375</v>
      </c>
      <c r="I339" s="617"/>
      <c r="J339" s="617"/>
      <c r="K339" s="786" t="s">
        <v>2322</v>
      </c>
      <c r="L339" s="629"/>
      <c r="M339" s="629"/>
      <c r="N339" s="629"/>
      <c r="O339" s="629">
        <f t="shared" si="64"/>
        <v>0</v>
      </c>
      <c r="P339" s="629"/>
      <c r="Q339" s="629"/>
      <c r="R339" s="629"/>
      <c r="S339" s="629"/>
      <c r="T339" s="629"/>
      <c r="U339" s="629"/>
      <c r="V339" s="626" t="e">
        <f t="shared" si="65"/>
        <v>#DIV/0!</v>
      </c>
      <c r="W339" s="764"/>
      <c r="X339" s="770"/>
      <c r="Y339" s="770"/>
    </row>
    <row r="340" spans="1:26" ht="22.6" customHeight="1" thickTop="1" thickBot="1" x14ac:dyDescent="0.3">
      <c r="A340" s="789">
        <v>1</v>
      </c>
      <c r="B340" s="781" t="s">
        <v>1350</v>
      </c>
      <c r="C340" s="617" t="s">
        <v>1362</v>
      </c>
      <c r="D340" s="617" t="s">
        <v>1350</v>
      </c>
      <c r="E340" s="617" t="s">
        <v>1350</v>
      </c>
      <c r="F340" s="617" t="s">
        <v>1350</v>
      </c>
      <c r="G340" s="617" t="s">
        <v>1362</v>
      </c>
      <c r="H340" s="781" t="s">
        <v>1384</v>
      </c>
      <c r="I340" s="617"/>
      <c r="J340" s="617"/>
      <c r="K340" s="786" t="s">
        <v>2323</v>
      </c>
      <c r="L340" s="629"/>
      <c r="M340" s="629"/>
      <c r="N340" s="629"/>
      <c r="O340" s="629">
        <f t="shared" si="64"/>
        <v>0</v>
      </c>
      <c r="P340" s="629"/>
      <c r="Q340" s="629"/>
      <c r="R340" s="629"/>
      <c r="S340" s="629"/>
      <c r="T340" s="629"/>
      <c r="U340" s="629"/>
      <c r="V340" s="626" t="e">
        <f t="shared" si="65"/>
        <v>#DIV/0!</v>
      </c>
      <c r="W340" s="764"/>
      <c r="X340" s="770"/>
      <c r="Y340" s="770"/>
    </row>
    <row r="341" spans="1:26" ht="22.6" customHeight="1" thickTop="1" thickBot="1" x14ac:dyDescent="0.3">
      <c r="A341" s="789">
        <v>1</v>
      </c>
      <c r="B341" s="781" t="s">
        <v>1350</v>
      </c>
      <c r="C341" s="617" t="s">
        <v>1362</v>
      </c>
      <c r="D341" s="617" t="s">
        <v>1350</v>
      </c>
      <c r="E341" s="617" t="s">
        <v>1350</v>
      </c>
      <c r="F341" s="617" t="s">
        <v>1350</v>
      </c>
      <c r="G341" s="617" t="s">
        <v>1362</v>
      </c>
      <c r="H341" s="781" t="s">
        <v>1390</v>
      </c>
      <c r="I341" s="617"/>
      <c r="J341" s="617"/>
      <c r="K341" s="786" t="s">
        <v>2324</v>
      </c>
      <c r="L341" s="629"/>
      <c r="M341" s="629"/>
      <c r="N341" s="629"/>
      <c r="O341" s="629">
        <f t="shared" si="64"/>
        <v>0</v>
      </c>
      <c r="P341" s="629"/>
      <c r="Q341" s="629"/>
      <c r="R341" s="629"/>
      <c r="S341" s="629"/>
      <c r="T341" s="629"/>
      <c r="U341" s="629"/>
      <c r="V341" s="626" t="e">
        <f t="shared" si="65"/>
        <v>#DIV/0!</v>
      </c>
      <c r="W341" s="764"/>
      <c r="X341" s="770"/>
      <c r="Y341" s="770"/>
    </row>
    <row r="342" spans="1:26" ht="22.6" customHeight="1" thickTop="1" thickBot="1" x14ac:dyDescent="0.3">
      <c r="A342" s="789">
        <v>1</v>
      </c>
      <c r="B342" s="781" t="s">
        <v>1350</v>
      </c>
      <c r="C342" s="617" t="s">
        <v>1362</v>
      </c>
      <c r="D342" s="617" t="s">
        <v>1350</v>
      </c>
      <c r="E342" s="617" t="s">
        <v>1350</v>
      </c>
      <c r="F342" s="617" t="s">
        <v>1350</v>
      </c>
      <c r="G342" s="617" t="s">
        <v>1362</v>
      </c>
      <c r="H342" s="781" t="s">
        <v>1391</v>
      </c>
      <c r="I342" s="617"/>
      <c r="J342" s="617"/>
      <c r="K342" s="786" t="s">
        <v>2325</v>
      </c>
      <c r="L342" s="629"/>
      <c r="M342" s="629"/>
      <c r="N342" s="629"/>
      <c r="O342" s="629">
        <f t="shared" si="64"/>
        <v>0</v>
      </c>
      <c r="P342" s="629"/>
      <c r="Q342" s="629"/>
      <c r="R342" s="629"/>
      <c r="S342" s="629"/>
      <c r="T342" s="629"/>
      <c r="U342" s="629"/>
      <c r="V342" s="626" t="e">
        <f t="shared" si="65"/>
        <v>#DIV/0!</v>
      </c>
      <c r="W342" s="764"/>
      <c r="X342" s="770"/>
      <c r="Y342" s="770"/>
    </row>
    <row r="343" spans="1:26" ht="22.6" customHeight="1" thickTop="1" thickBot="1" x14ac:dyDescent="0.3">
      <c r="A343" s="789">
        <v>1</v>
      </c>
      <c r="B343" s="781" t="s">
        <v>1350</v>
      </c>
      <c r="C343" s="617" t="s">
        <v>1362</v>
      </c>
      <c r="D343" s="617" t="s">
        <v>1350</v>
      </c>
      <c r="E343" s="617" t="s">
        <v>1350</v>
      </c>
      <c r="F343" s="617" t="s">
        <v>1350</v>
      </c>
      <c r="G343" s="617" t="s">
        <v>1362</v>
      </c>
      <c r="H343" s="781" t="s">
        <v>1392</v>
      </c>
      <c r="I343" s="617"/>
      <c r="J343" s="617"/>
      <c r="K343" s="786" t="s">
        <v>2326</v>
      </c>
      <c r="L343" s="629"/>
      <c r="M343" s="629"/>
      <c r="N343" s="629"/>
      <c r="O343" s="629">
        <f t="shared" si="64"/>
        <v>0</v>
      </c>
      <c r="P343" s="629"/>
      <c r="Q343" s="629"/>
      <c r="R343" s="629"/>
      <c r="S343" s="629"/>
      <c r="T343" s="629"/>
      <c r="U343" s="629"/>
      <c r="V343" s="626" t="e">
        <f t="shared" si="65"/>
        <v>#DIV/0!</v>
      </c>
      <c r="W343" s="764"/>
      <c r="X343" s="770"/>
      <c r="Y343" s="770"/>
    </row>
    <row r="344" spans="1:26" ht="22.6" customHeight="1" thickTop="1" thickBot="1" x14ac:dyDescent="0.3">
      <c r="A344" s="789">
        <v>1</v>
      </c>
      <c r="B344" s="781" t="s">
        <v>1350</v>
      </c>
      <c r="C344" s="617" t="s">
        <v>1362</v>
      </c>
      <c r="D344" s="617" t="s">
        <v>1350</v>
      </c>
      <c r="E344" s="617" t="s">
        <v>1350</v>
      </c>
      <c r="F344" s="617" t="s">
        <v>1350</v>
      </c>
      <c r="G344" s="617" t="s">
        <v>1362</v>
      </c>
      <c r="H344" s="781" t="s">
        <v>1444</v>
      </c>
      <c r="I344" s="617"/>
      <c r="J344" s="617"/>
      <c r="K344" s="786" t="s">
        <v>2327</v>
      </c>
      <c r="L344" s="629"/>
      <c r="M344" s="629"/>
      <c r="N344" s="629"/>
      <c r="O344" s="629">
        <f t="shared" si="64"/>
        <v>0</v>
      </c>
      <c r="P344" s="629"/>
      <c r="Q344" s="629"/>
      <c r="R344" s="629"/>
      <c r="S344" s="629"/>
      <c r="T344" s="629"/>
      <c r="U344" s="629"/>
      <c r="V344" s="626" t="e">
        <f t="shared" si="65"/>
        <v>#DIV/0!</v>
      </c>
      <c r="W344" s="764"/>
      <c r="X344" s="770"/>
      <c r="Y344" s="770"/>
    </row>
    <row r="345" spans="1:26" ht="22.6" customHeight="1" thickTop="1" thickBot="1" x14ac:dyDescent="0.3">
      <c r="A345" s="789">
        <v>1</v>
      </c>
      <c r="B345" s="781" t="s">
        <v>1350</v>
      </c>
      <c r="C345" s="617" t="s">
        <v>1362</v>
      </c>
      <c r="D345" s="617" t="s">
        <v>1350</v>
      </c>
      <c r="E345" s="617" t="s">
        <v>1350</v>
      </c>
      <c r="F345" s="617" t="s">
        <v>1350</v>
      </c>
      <c r="G345" s="617" t="s">
        <v>1362</v>
      </c>
      <c r="H345" s="781" t="s">
        <v>1445</v>
      </c>
      <c r="I345" s="617"/>
      <c r="J345" s="617"/>
      <c r="K345" s="786" t="s">
        <v>2328</v>
      </c>
      <c r="L345" s="629"/>
      <c r="M345" s="629"/>
      <c r="N345" s="629"/>
      <c r="O345" s="629">
        <f t="shared" si="64"/>
        <v>0</v>
      </c>
      <c r="P345" s="629"/>
      <c r="Q345" s="629"/>
      <c r="R345" s="629"/>
      <c r="S345" s="629"/>
      <c r="T345" s="629"/>
      <c r="U345" s="629"/>
      <c r="V345" s="626" t="e">
        <f t="shared" si="65"/>
        <v>#DIV/0!</v>
      </c>
      <c r="W345" s="764"/>
      <c r="X345" s="770"/>
      <c r="Y345" s="770"/>
    </row>
    <row r="346" spans="1:26" ht="22.6" customHeight="1" thickTop="1" thickBot="1" x14ac:dyDescent="0.3">
      <c r="A346" s="789">
        <v>1</v>
      </c>
      <c r="B346" s="781" t="s">
        <v>1350</v>
      </c>
      <c r="C346" s="617" t="s">
        <v>1362</v>
      </c>
      <c r="D346" s="617" t="s">
        <v>1350</v>
      </c>
      <c r="E346" s="617" t="s">
        <v>1350</v>
      </c>
      <c r="F346" s="617" t="s">
        <v>1350</v>
      </c>
      <c r="G346" s="617" t="s">
        <v>1362</v>
      </c>
      <c r="H346" s="781" t="s">
        <v>1446</v>
      </c>
      <c r="I346" s="617"/>
      <c r="J346" s="617"/>
      <c r="K346" s="786" t="s">
        <v>2329</v>
      </c>
      <c r="L346" s="629"/>
      <c r="M346" s="629"/>
      <c r="N346" s="629"/>
      <c r="O346" s="629">
        <f t="shared" si="64"/>
        <v>0</v>
      </c>
      <c r="P346" s="629"/>
      <c r="Q346" s="629"/>
      <c r="R346" s="629"/>
      <c r="S346" s="629"/>
      <c r="T346" s="629"/>
      <c r="U346" s="629"/>
      <c r="V346" s="626" t="e">
        <f t="shared" si="65"/>
        <v>#DIV/0!</v>
      </c>
      <c r="W346" s="764"/>
      <c r="X346" s="770"/>
      <c r="Y346" s="770"/>
    </row>
    <row r="347" spans="1:26" s="182" customFormat="1" ht="22.6" customHeight="1" thickTop="1" thickBot="1" x14ac:dyDescent="0.3">
      <c r="A347" s="787">
        <v>1</v>
      </c>
      <c r="B347" s="778" t="s">
        <v>1350</v>
      </c>
      <c r="C347" s="764" t="s">
        <v>1362</v>
      </c>
      <c r="D347" s="764" t="s">
        <v>1350</v>
      </c>
      <c r="E347" s="764" t="s">
        <v>1350</v>
      </c>
      <c r="F347" s="764" t="s">
        <v>1362</v>
      </c>
      <c r="G347" s="764"/>
      <c r="H347" s="764"/>
      <c r="I347" s="764"/>
      <c r="J347" s="764"/>
      <c r="K347" s="788" t="s">
        <v>1436</v>
      </c>
      <c r="L347" s="628">
        <f>+L348+L360</f>
        <v>0</v>
      </c>
      <c r="M347" s="628">
        <f t="shared" ref="M347:U347" si="67">+M348+M360</f>
        <v>0</v>
      </c>
      <c r="N347" s="628">
        <f t="shared" si="67"/>
        <v>0</v>
      </c>
      <c r="O347" s="628">
        <f t="shared" si="64"/>
        <v>0</v>
      </c>
      <c r="P347" s="628">
        <f t="shared" si="67"/>
        <v>0</v>
      </c>
      <c r="Q347" s="628">
        <f t="shared" si="67"/>
        <v>0</v>
      </c>
      <c r="R347" s="628">
        <f t="shared" si="67"/>
        <v>0</v>
      </c>
      <c r="S347" s="628">
        <f t="shared" si="67"/>
        <v>0</v>
      </c>
      <c r="T347" s="628">
        <f t="shared" si="67"/>
        <v>0</v>
      </c>
      <c r="U347" s="628">
        <f t="shared" si="67"/>
        <v>0</v>
      </c>
      <c r="V347" s="624" t="e">
        <f t="shared" si="65"/>
        <v>#DIV/0!</v>
      </c>
      <c r="W347" s="764"/>
      <c r="X347" s="770" t="s">
        <v>1437</v>
      </c>
      <c r="Y347" s="770"/>
      <c r="Z347" s="840"/>
    </row>
    <row r="348" spans="1:26" ht="22.6" customHeight="1" thickTop="1" thickBot="1" x14ac:dyDescent="0.3">
      <c r="A348" s="789">
        <v>1</v>
      </c>
      <c r="B348" s="781" t="s">
        <v>1350</v>
      </c>
      <c r="C348" s="617" t="s">
        <v>1362</v>
      </c>
      <c r="D348" s="617" t="s">
        <v>1350</v>
      </c>
      <c r="E348" s="617" t="s">
        <v>1350</v>
      </c>
      <c r="F348" s="617" t="s">
        <v>1362</v>
      </c>
      <c r="G348" s="617" t="s">
        <v>1350</v>
      </c>
      <c r="H348" s="617"/>
      <c r="I348" s="617"/>
      <c r="J348" s="617"/>
      <c r="K348" s="783" t="s">
        <v>2330</v>
      </c>
      <c r="L348" s="629">
        <f>SUM(L349:L359)</f>
        <v>0</v>
      </c>
      <c r="M348" s="629">
        <f t="shared" ref="M348:U348" si="68">SUM(M349:M359)</f>
        <v>0</v>
      </c>
      <c r="N348" s="629">
        <f t="shared" si="68"/>
        <v>0</v>
      </c>
      <c r="O348" s="629">
        <f t="shared" si="64"/>
        <v>0</v>
      </c>
      <c r="P348" s="629">
        <f t="shared" si="68"/>
        <v>0</v>
      </c>
      <c r="Q348" s="629">
        <f t="shared" si="68"/>
        <v>0</v>
      </c>
      <c r="R348" s="629">
        <f t="shared" si="68"/>
        <v>0</v>
      </c>
      <c r="S348" s="629">
        <f t="shared" si="68"/>
        <v>0</v>
      </c>
      <c r="T348" s="629">
        <f t="shared" si="68"/>
        <v>0</v>
      </c>
      <c r="U348" s="629">
        <f t="shared" si="68"/>
        <v>0</v>
      </c>
      <c r="V348" s="626" t="e">
        <f t="shared" si="65"/>
        <v>#DIV/0!</v>
      </c>
      <c r="W348" s="764"/>
      <c r="X348" s="770" t="s">
        <v>2331</v>
      </c>
      <c r="Y348" s="770"/>
    </row>
    <row r="349" spans="1:26" ht="22.6" customHeight="1" thickTop="1" thickBot="1" x14ac:dyDescent="0.3">
      <c r="A349" s="789">
        <v>1</v>
      </c>
      <c r="B349" s="781" t="s">
        <v>1350</v>
      </c>
      <c r="C349" s="617" t="s">
        <v>1362</v>
      </c>
      <c r="D349" s="617" t="s">
        <v>1350</v>
      </c>
      <c r="E349" s="617" t="s">
        <v>1350</v>
      </c>
      <c r="F349" s="617" t="s">
        <v>1362</v>
      </c>
      <c r="G349" s="617" t="s">
        <v>1350</v>
      </c>
      <c r="H349" s="781" t="s">
        <v>1350</v>
      </c>
      <c r="I349" s="617"/>
      <c r="J349" s="617"/>
      <c r="K349" s="783" t="s">
        <v>2332</v>
      </c>
      <c r="L349" s="629"/>
      <c r="M349" s="629"/>
      <c r="N349" s="629"/>
      <c r="O349" s="629">
        <f t="shared" si="64"/>
        <v>0</v>
      </c>
      <c r="P349" s="629"/>
      <c r="Q349" s="629"/>
      <c r="R349" s="629"/>
      <c r="S349" s="629"/>
      <c r="T349" s="629"/>
      <c r="U349" s="629"/>
      <c r="V349" s="626" t="e">
        <f t="shared" si="65"/>
        <v>#DIV/0!</v>
      </c>
      <c r="W349" s="764"/>
      <c r="X349" s="770"/>
      <c r="Y349" s="770"/>
    </row>
    <row r="350" spans="1:26" ht="22.6" customHeight="1" thickTop="1" thickBot="1" x14ac:dyDescent="0.3">
      <c r="A350" s="789">
        <v>1</v>
      </c>
      <c r="B350" s="781" t="s">
        <v>1350</v>
      </c>
      <c r="C350" s="617" t="s">
        <v>1362</v>
      </c>
      <c r="D350" s="617" t="s">
        <v>1350</v>
      </c>
      <c r="E350" s="617" t="s">
        <v>1350</v>
      </c>
      <c r="F350" s="617" t="s">
        <v>1362</v>
      </c>
      <c r="G350" s="617" t="s">
        <v>1350</v>
      </c>
      <c r="H350" s="781" t="s">
        <v>1362</v>
      </c>
      <c r="I350" s="617"/>
      <c r="J350" s="617"/>
      <c r="K350" s="783" t="s">
        <v>2333</v>
      </c>
      <c r="L350" s="629"/>
      <c r="M350" s="629"/>
      <c r="N350" s="629"/>
      <c r="O350" s="629">
        <f t="shared" si="64"/>
        <v>0</v>
      </c>
      <c r="P350" s="629"/>
      <c r="Q350" s="629"/>
      <c r="R350" s="629"/>
      <c r="S350" s="629"/>
      <c r="T350" s="629"/>
      <c r="U350" s="629"/>
      <c r="V350" s="626" t="e">
        <f t="shared" si="65"/>
        <v>#DIV/0!</v>
      </c>
      <c r="W350" s="764"/>
      <c r="X350" s="770"/>
      <c r="Y350" s="770"/>
    </row>
    <row r="351" spans="1:26" ht="22.6" customHeight="1" thickTop="1" thickBot="1" x14ac:dyDescent="0.3">
      <c r="A351" s="789">
        <v>1</v>
      </c>
      <c r="B351" s="781" t="s">
        <v>1350</v>
      </c>
      <c r="C351" s="617" t="s">
        <v>1362</v>
      </c>
      <c r="D351" s="617" t="s">
        <v>1350</v>
      </c>
      <c r="E351" s="617" t="s">
        <v>1350</v>
      </c>
      <c r="F351" s="617" t="s">
        <v>1362</v>
      </c>
      <c r="G351" s="617" t="s">
        <v>1350</v>
      </c>
      <c r="H351" s="781" t="s">
        <v>1374</v>
      </c>
      <c r="I351" s="617"/>
      <c r="J351" s="617"/>
      <c r="K351" s="786" t="s">
        <v>2334</v>
      </c>
      <c r="L351" s="629"/>
      <c r="M351" s="629"/>
      <c r="N351" s="629"/>
      <c r="O351" s="629">
        <f t="shared" si="64"/>
        <v>0</v>
      </c>
      <c r="P351" s="629"/>
      <c r="Q351" s="629"/>
      <c r="R351" s="629"/>
      <c r="S351" s="629"/>
      <c r="T351" s="629"/>
      <c r="U351" s="629"/>
      <c r="V351" s="626" t="e">
        <f t="shared" si="65"/>
        <v>#DIV/0!</v>
      </c>
      <c r="W351" s="764"/>
      <c r="X351" s="770"/>
      <c r="Y351" s="770"/>
    </row>
    <row r="352" spans="1:26" ht="22.6" customHeight="1" thickTop="1" thickBot="1" x14ac:dyDescent="0.3">
      <c r="A352" s="789">
        <v>1</v>
      </c>
      <c r="B352" s="781" t="s">
        <v>1350</v>
      </c>
      <c r="C352" s="617" t="s">
        <v>1362</v>
      </c>
      <c r="D352" s="617" t="s">
        <v>1350</v>
      </c>
      <c r="E352" s="617" t="s">
        <v>1350</v>
      </c>
      <c r="F352" s="617" t="s">
        <v>1362</v>
      </c>
      <c r="G352" s="617" t="s">
        <v>1350</v>
      </c>
      <c r="H352" s="781" t="s">
        <v>1375</v>
      </c>
      <c r="I352" s="617"/>
      <c r="J352" s="617"/>
      <c r="K352" s="786" t="s">
        <v>2333</v>
      </c>
      <c r="L352" s="629"/>
      <c r="M352" s="629"/>
      <c r="N352" s="629"/>
      <c r="O352" s="629">
        <f t="shared" si="64"/>
        <v>0</v>
      </c>
      <c r="P352" s="629"/>
      <c r="Q352" s="629"/>
      <c r="R352" s="629"/>
      <c r="S352" s="629"/>
      <c r="T352" s="629"/>
      <c r="U352" s="629"/>
      <c r="V352" s="626" t="e">
        <f t="shared" si="65"/>
        <v>#DIV/0!</v>
      </c>
      <c r="W352" s="764"/>
      <c r="X352" s="770"/>
      <c r="Y352" s="770"/>
    </row>
    <row r="353" spans="1:25" ht="22.6" customHeight="1" thickTop="1" thickBot="1" x14ac:dyDescent="0.3">
      <c r="A353" s="789">
        <v>1</v>
      </c>
      <c r="B353" s="781" t="s">
        <v>1350</v>
      </c>
      <c r="C353" s="617" t="s">
        <v>1362</v>
      </c>
      <c r="D353" s="617" t="s">
        <v>1350</v>
      </c>
      <c r="E353" s="617" t="s">
        <v>1350</v>
      </c>
      <c r="F353" s="617" t="s">
        <v>1362</v>
      </c>
      <c r="G353" s="617" t="s">
        <v>1350</v>
      </c>
      <c r="H353" s="781" t="s">
        <v>1384</v>
      </c>
      <c r="I353" s="617"/>
      <c r="J353" s="617"/>
      <c r="K353" s="786" t="s">
        <v>2335</v>
      </c>
      <c r="L353" s="629"/>
      <c r="M353" s="629"/>
      <c r="N353" s="629"/>
      <c r="O353" s="629">
        <f t="shared" si="64"/>
        <v>0</v>
      </c>
      <c r="P353" s="629"/>
      <c r="Q353" s="629"/>
      <c r="R353" s="629"/>
      <c r="S353" s="629"/>
      <c r="T353" s="629"/>
      <c r="U353" s="629"/>
      <c r="V353" s="626" t="e">
        <f t="shared" si="65"/>
        <v>#DIV/0!</v>
      </c>
      <c r="W353" s="764"/>
      <c r="X353" s="770"/>
      <c r="Y353" s="770"/>
    </row>
    <row r="354" spans="1:25" ht="22.6" customHeight="1" thickTop="1" thickBot="1" x14ac:dyDescent="0.3">
      <c r="A354" s="789">
        <v>1</v>
      </c>
      <c r="B354" s="781" t="s">
        <v>1350</v>
      </c>
      <c r="C354" s="617" t="s">
        <v>1362</v>
      </c>
      <c r="D354" s="617" t="s">
        <v>1350</v>
      </c>
      <c r="E354" s="617" t="s">
        <v>1350</v>
      </c>
      <c r="F354" s="617" t="s">
        <v>1362</v>
      </c>
      <c r="G354" s="617" t="s">
        <v>1350</v>
      </c>
      <c r="H354" s="781" t="s">
        <v>1390</v>
      </c>
      <c r="I354" s="617"/>
      <c r="J354" s="617"/>
      <c r="K354" s="786" t="s">
        <v>2336</v>
      </c>
      <c r="L354" s="629"/>
      <c r="M354" s="629"/>
      <c r="N354" s="629"/>
      <c r="O354" s="629">
        <f t="shared" si="64"/>
        <v>0</v>
      </c>
      <c r="P354" s="629"/>
      <c r="Q354" s="629"/>
      <c r="R354" s="629"/>
      <c r="S354" s="629"/>
      <c r="T354" s="629"/>
      <c r="U354" s="629"/>
      <c r="V354" s="626" t="e">
        <f t="shared" si="65"/>
        <v>#DIV/0!</v>
      </c>
      <c r="W354" s="764"/>
      <c r="X354" s="770"/>
      <c r="Y354" s="770"/>
    </row>
    <row r="355" spans="1:25" ht="22.6" customHeight="1" thickTop="1" thickBot="1" x14ac:dyDescent="0.3">
      <c r="A355" s="789">
        <v>1</v>
      </c>
      <c r="B355" s="781" t="s">
        <v>1350</v>
      </c>
      <c r="C355" s="617" t="s">
        <v>1362</v>
      </c>
      <c r="D355" s="617" t="s">
        <v>1350</v>
      </c>
      <c r="E355" s="617" t="s">
        <v>1350</v>
      </c>
      <c r="F355" s="617" t="s">
        <v>1362</v>
      </c>
      <c r="G355" s="617" t="s">
        <v>1350</v>
      </c>
      <c r="H355" s="781" t="s">
        <v>1391</v>
      </c>
      <c r="I355" s="617"/>
      <c r="J355" s="617"/>
      <c r="K355" s="786" t="s">
        <v>2337</v>
      </c>
      <c r="L355" s="629"/>
      <c r="M355" s="629"/>
      <c r="N355" s="629"/>
      <c r="O355" s="629">
        <f t="shared" si="64"/>
        <v>0</v>
      </c>
      <c r="P355" s="629"/>
      <c r="Q355" s="629"/>
      <c r="R355" s="629"/>
      <c r="S355" s="629"/>
      <c r="T355" s="629"/>
      <c r="U355" s="629"/>
      <c r="V355" s="626" t="e">
        <f t="shared" si="65"/>
        <v>#DIV/0!</v>
      </c>
      <c r="W355" s="764"/>
      <c r="X355" s="770"/>
      <c r="Y355" s="770"/>
    </row>
    <row r="356" spans="1:25" ht="22.6" customHeight="1" thickTop="1" thickBot="1" x14ac:dyDescent="0.3">
      <c r="A356" s="789">
        <v>1</v>
      </c>
      <c r="B356" s="781" t="s">
        <v>1350</v>
      </c>
      <c r="C356" s="617" t="s">
        <v>1362</v>
      </c>
      <c r="D356" s="617" t="s">
        <v>1350</v>
      </c>
      <c r="E356" s="617" t="s">
        <v>1350</v>
      </c>
      <c r="F356" s="617" t="s">
        <v>1362</v>
      </c>
      <c r="G356" s="617" t="s">
        <v>1350</v>
      </c>
      <c r="H356" s="781" t="s">
        <v>1392</v>
      </c>
      <c r="I356" s="617"/>
      <c r="J356" s="617"/>
      <c r="K356" s="786" t="s">
        <v>2338</v>
      </c>
      <c r="L356" s="629"/>
      <c r="M356" s="629"/>
      <c r="N356" s="629"/>
      <c r="O356" s="629">
        <f t="shared" si="64"/>
        <v>0</v>
      </c>
      <c r="P356" s="629"/>
      <c r="Q356" s="629"/>
      <c r="R356" s="629"/>
      <c r="S356" s="629"/>
      <c r="T356" s="629"/>
      <c r="U356" s="629"/>
      <c r="V356" s="626" t="e">
        <f t="shared" si="65"/>
        <v>#DIV/0!</v>
      </c>
      <c r="W356" s="764"/>
      <c r="X356" s="770"/>
      <c r="Y356" s="770"/>
    </row>
    <row r="357" spans="1:25" ht="22.6" customHeight="1" thickTop="1" thickBot="1" x14ac:dyDescent="0.3">
      <c r="A357" s="789">
        <v>1</v>
      </c>
      <c r="B357" s="781" t="s">
        <v>1350</v>
      </c>
      <c r="C357" s="617" t="s">
        <v>1362</v>
      </c>
      <c r="D357" s="617" t="s">
        <v>1350</v>
      </c>
      <c r="E357" s="617" t="s">
        <v>1350</v>
      </c>
      <c r="F357" s="617" t="s">
        <v>1362</v>
      </c>
      <c r="G357" s="617" t="s">
        <v>1350</v>
      </c>
      <c r="H357" s="781" t="s">
        <v>1444</v>
      </c>
      <c r="I357" s="617"/>
      <c r="J357" s="617"/>
      <c r="K357" s="786" t="s">
        <v>2339</v>
      </c>
      <c r="L357" s="629"/>
      <c r="M357" s="629"/>
      <c r="N357" s="629"/>
      <c r="O357" s="629">
        <f t="shared" si="64"/>
        <v>0</v>
      </c>
      <c r="P357" s="629"/>
      <c r="Q357" s="629"/>
      <c r="R357" s="629"/>
      <c r="S357" s="629"/>
      <c r="T357" s="629"/>
      <c r="U357" s="629"/>
      <c r="V357" s="626" t="e">
        <f t="shared" si="65"/>
        <v>#DIV/0!</v>
      </c>
      <c r="W357" s="764"/>
      <c r="X357" s="770"/>
      <c r="Y357" s="770"/>
    </row>
    <row r="358" spans="1:25" ht="22.6" customHeight="1" thickTop="1" thickBot="1" x14ac:dyDescent="0.3">
      <c r="A358" s="789">
        <v>1</v>
      </c>
      <c r="B358" s="781" t="s">
        <v>1350</v>
      </c>
      <c r="C358" s="617" t="s">
        <v>1362</v>
      </c>
      <c r="D358" s="617" t="s">
        <v>1350</v>
      </c>
      <c r="E358" s="617" t="s">
        <v>1350</v>
      </c>
      <c r="F358" s="617" t="s">
        <v>1362</v>
      </c>
      <c r="G358" s="617" t="s">
        <v>1350</v>
      </c>
      <c r="H358" s="781" t="s">
        <v>1445</v>
      </c>
      <c r="I358" s="617"/>
      <c r="J358" s="617"/>
      <c r="K358" s="786" t="s">
        <v>2340</v>
      </c>
      <c r="L358" s="629"/>
      <c r="M358" s="629"/>
      <c r="N358" s="629"/>
      <c r="O358" s="629">
        <f t="shared" si="64"/>
        <v>0</v>
      </c>
      <c r="P358" s="629"/>
      <c r="Q358" s="629"/>
      <c r="R358" s="629"/>
      <c r="S358" s="629"/>
      <c r="T358" s="629"/>
      <c r="U358" s="629"/>
      <c r="V358" s="626" t="e">
        <f t="shared" si="65"/>
        <v>#DIV/0!</v>
      </c>
      <c r="W358" s="764"/>
      <c r="X358" s="770"/>
      <c r="Y358" s="770"/>
    </row>
    <row r="359" spans="1:25" ht="22.6" customHeight="1" thickTop="1" thickBot="1" x14ac:dyDescent="0.3">
      <c r="A359" s="789">
        <v>1</v>
      </c>
      <c r="B359" s="781" t="s">
        <v>1350</v>
      </c>
      <c r="C359" s="617" t="s">
        <v>1362</v>
      </c>
      <c r="D359" s="617" t="s">
        <v>1350</v>
      </c>
      <c r="E359" s="617" t="s">
        <v>1350</v>
      </c>
      <c r="F359" s="617" t="s">
        <v>1362</v>
      </c>
      <c r="G359" s="617" t="s">
        <v>1350</v>
      </c>
      <c r="H359" s="781" t="s">
        <v>1446</v>
      </c>
      <c r="I359" s="617"/>
      <c r="J359" s="617"/>
      <c r="K359" s="786" t="s">
        <v>2341</v>
      </c>
      <c r="L359" s="629"/>
      <c r="M359" s="629"/>
      <c r="N359" s="629"/>
      <c r="O359" s="629">
        <f t="shared" si="64"/>
        <v>0</v>
      </c>
      <c r="P359" s="629"/>
      <c r="Q359" s="629"/>
      <c r="R359" s="629"/>
      <c r="S359" s="629"/>
      <c r="T359" s="629"/>
      <c r="U359" s="629"/>
      <c r="V359" s="626" t="e">
        <f t="shared" si="65"/>
        <v>#DIV/0!</v>
      </c>
      <c r="W359" s="764"/>
      <c r="X359" s="770"/>
      <c r="Y359" s="770"/>
    </row>
    <row r="360" spans="1:25" ht="22.6" customHeight="1" thickTop="1" thickBot="1" x14ac:dyDescent="0.3">
      <c r="A360" s="789">
        <v>1</v>
      </c>
      <c r="B360" s="781" t="s">
        <v>1350</v>
      </c>
      <c r="C360" s="617" t="s">
        <v>1362</v>
      </c>
      <c r="D360" s="617" t="s">
        <v>1350</v>
      </c>
      <c r="E360" s="617" t="s">
        <v>1350</v>
      </c>
      <c r="F360" s="617" t="s">
        <v>1362</v>
      </c>
      <c r="G360" s="617" t="s">
        <v>1362</v>
      </c>
      <c r="H360" s="617"/>
      <c r="I360" s="617"/>
      <c r="J360" s="617"/>
      <c r="K360" s="783" t="s">
        <v>1438</v>
      </c>
      <c r="L360" s="629">
        <f>SUM(L361:L371)</f>
        <v>0</v>
      </c>
      <c r="M360" s="629">
        <f t="shared" ref="M360:U360" si="69">SUM(M361:M371)</f>
        <v>0</v>
      </c>
      <c r="N360" s="629">
        <f t="shared" si="69"/>
        <v>0</v>
      </c>
      <c r="O360" s="629">
        <f t="shared" si="64"/>
        <v>0</v>
      </c>
      <c r="P360" s="629">
        <f t="shared" si="69"/>
        <v>0</v>
      </c>
      <c r="Q360" s="629">
        <f t="shared" si="69"/>
        <v>0</v>
      </c>
      <c r="R360" s="629">
        <f t="shared" si="69"/>
        <v>0</v>
      </c>
      <c r="S360" s="629">
        <f t="shared" si="69"/>
        <v>0</v>
      </c>
      <c r="T360" s="629">
        <f t="shared" si="69"/>
        <v>0</v>
      </c>
      <c r="U360" s="629">
        <f t="shared" si="69"/>
        <v>0</v>
      </c>
      <c r="V360" s="626" t="e">
        <f t="shared" si="65"/>
        <v>#DIV/0!</v>
      </c>
      <c r="W360" s="764"/>
      <c r="X360" s="770" t="s">
        <v>1439</v>
      </c>
      <c r="Y360" s="770"/>
    </row>
    <row r="361" spans="1:25" ht="22.6" customHeight="1" thickTop="1" thickBot="1" x14ac:dyDescent="0.3">
      <c r="A361" s="789">
        <v>1</v>
      </c>
      <c r="B361" s="781" t="s">
        <v>1350</v>
      </c>
      <c r="C361" s="617" t="s">
        <v>1362</v>
      </c>
      <c r="D361" s="617" t="s">
        <v>1350</v>
      </c>
      <c r="E361" s="617" t="s">
        <v>1350</v>
      </c>
      <c r="F361" s="617" t="s">
        <v>1362</v>
      </c>
      <c r="G361" s="617" t="s">
        <v>1362</v>
      </c>
      <c r="H361" s="781" t="s">
        <v>1350</v>
      </c>
      <c r="I361" s="617"/>
      <c r="J361" s="617"/>
      <c r="K361" s="783" t="s">
        <v>2342</v>
      </c>
      <c r="L361" s="629"/>
      <c r="M361" s="629"/>
      <c r="N361" s="629"/>
      <c r="O361" s="629">
        <f t="shared" si="64"/>
        <v>0</v>
      </c>
      <c r="P361" s="629"/>
      <c r="Q361" s="629"/>
      <c r="R361" s="629"/>
      <c r="S361" s="629"/>
      <c r="T361" s="629"/>
      <c r="U361" s="629"/>
      <c r="V361" s="626" t="e">
        <f t="shared" si="65"/>
        <v>#DIV/0!</v>
      </c>
      <c r="W361" s="764"/>
      <c r="X361" s="770"/>
      <c r="Y361" s="770"/>
    </row>
    <row r="362" spans="1:25" ht="22.6" customHeight="1" thickTop="1" thickBot="1" x14ac:dyDescent="0.3">
      <c r="A362" s="789">
        <v>1</v>
      </c>
      <c r="B362" s="781" t="s">
        <v>1350</v>
      </c>
      <c r="C362" s="617" t="s">
        <v>1362</v>
      </c>
      <c r="D362" s="617" t="s">
        <v>1350</v>
      </c>
      <c r="E362" s="617" t="s">
        <v>1350</v>
      </c>
      <c r="F362" s="617" t="s">
        <v>1362</v>
      </c>
      <c r="G362" s="617" t="s">
        <v>1362</v>
      </c>
      <c r="H362" s="781" t="s">
        <v>1362</v>
      </c>
      <c r="I362" s="617"/>
      <c r="J362" s="617"/>
      <c r="K362" s="783" t="s">
        <v>2343</v>
      </c>
      <c r="L362" s="629"/>
      <c r="M362" s="629"/>
      <c r="N362" s="629"/>
      <c r="O362" s="629">
        <f t="shared" si="64"/>
        <v>0</v>
      </c>
      <c r="P362" s="629"/>
      <c r="Q362" s="629"/>
      <c r="R362" s="629"/>
      <c r="S362" s="629"/>
      <c r="T362" s="629"/>
      <c r="U362" s="629"/>
      <c r="V362" s="626" t="e">
        <f t="shared" si="65"/>
        <v>#DIV/0!</v>
      </c>
      <c r="W362" s="764"/>
      <c r="X362" s="770"/>
      <c r="Y362" s="770"/>
    </row>
    <row r="363" spans="1:25" ht="22.6" customHeight="1" thickTop="1" thickBot="1" x14ac:dyDescent="0.3">
      <c r="A363" s="789">
        <v>1</v>
      </c>
      <c r="B363" s="781" t="s">
        <v>1350</v>
      </c>
      <c r="C363" s="617" t="s">
        <v>1362</v>
      </c>
      <c r="D363" s="617" t="s">
        <v>1350</v>
      </c>
      <c r="E363" s="617" t="s">
        <v>1350</v>
      </c>
      <c r="F363" s="617" t="s">
        <v>1362</v>
      </c>
      <c r="G363" s="617" t="s">
        <v>1362</v>
      </c>
      <c r="H363" s="781" t="s">
        <v>1374</v>
      </c>
      <c r="I363" s="617"/>
      <c r="J363" s="617"/>
      <c r="K363" s="786" t="s">
        <v>2344</v>
      </c>
      <c r="L363" s="629"/>
      <c r="M363" s="629"/>
      <c r="N363" s="629"/>
      <c r="O363" s="629">
        <f t="shared" si="64"/>
        <v>0</v>
      </c>
      <c r="P363" s="629"/>
      <c r="Q363" s="629"/>
      <c r="R363" s="629"/>
      <c r="S363" s="629"/>
      <c r="T363" s="629"/>
      <c r="U363" s="629"/>
      <c r="V363" s="626" t="e">
        <f t="shared" si="65"/>
        <v>#DIV/0!</v>
      </c>
      <c r="W363" s="764"/>
      <c r="X363" s="770"/>
      <c r="Y363" s="770"/>
    </row>
    <row r="364" spans="1:25" ht="22.6" customHeight="1" thickTop="1" thickBot="1" x14ac:dyDescent="0.3">
      <c r="A364" s="789">
        <v>1</v>
      </c>
      <c r="B364" s="781" t="s">
        <v>1350</v>
      </c>
      <c r="C364" s="617" t="s">
        <v>1362</v>
      </c>
      <c r="D364" s="617" t="s">
        <v>1350</v>
      </c>
      <c r="E364" s="617" t="s">
        <v>1350</v>
      </c>
      <c r="F364" s="617" t="s">
        <v>1362</v>
      </c>
      <c r="G364" s="617" t="s">
        <v>1362</v>
      </c>
      <c r="H364" s="781" t="s">
        <v>1375</v>
      </c>
      <c r="I364" s="617"/>
      <c r="J364" s="617"/>
      <c r="K364" s="786" t="s">
        <v>2345</v>
      </c>
      <c r="L364" s="629"/>
      <c r="M364" s="629"/>
      <c r="N364" s="629"/>
      <c r="O364" s="629">
        <f t="shared" si="64"/>
        <v>0</v>
      </c>
      <c r="P364" s="629"/>
      <c r="Q364" s="629"/>
      <c r="R364" s="629"/>
      <c r="S364" s="629"/>
      <c r="T364" s="629"/>
      <c r="U364" s="629"/>
      <c r="V364" s="626" t="e">
        <f t="shared" si="65"/>
        <v>#DIV/0!</v>
      </c>
      <c r="W364" s="764"/>
      <c r="X364" s="770"/>
      <c r="Y364" s="770"/>
    </row>
    <row r="365" spans="1:25" ht="22.6" customHeight="1" thickTop="1" thickBot="1" x14ac:dyDescent="0.3">
      <c r="A365" s="789">
        <v>1</v>
      </c>
      <c r="B365" s="781" t="s">
        <v>1350</v>
      </c>
      <c r="C365" s="617" t="s">
        <v>1362</v>
      </c>
      <c r="D365" s="617" t="s">
        <v>1350</v>
      </c>
      <c r="E365" s="617" t="s">
        <v>1350</v>
      </c>
      <c r="F365" s="617" t="s">
        <v>1362</v>
      </c>
      <c r="G365" s="617" t="s">
        <v>1362</v>
      </c>
      <c r="H365" s="781" t="s">
        <v>1384</v>
      </c>
      <c r="I365" s="617"/>
      <c r="J365" s="617"/>
      <c r="K365" s="786" t="s">
        <v>2346</v>
      </c>
      <c r="L365" s="629"/>
      <c r="M365" s="629"/>
      <c r="N365" s="629"/>
      <c r="O365" s="629">
        <f t="shared" si="64"/>
        <v>0</v>
      </c>
      <c r="P365" s="629"/>
      <c r="Q365" s="629"/>
      <c r="R365" s="629"/>
      <c r="S365" s="629"/>
      <c r="T365" s="629"/>
      <c r="U365" s="629"/>
      <c r="V365" s="626" t="e">
        <f t="shared" si="65"/>
        <v>#DIV/0!</v>
      </c>
      <c r="W365" s="764"/>
      <c r="X365" s="770"/>
      <c r="Y365" s="770"/>
    </row>
    <row r="366" spans="1:25" ht="22.6" customHeight="1" thickTop="1" thickBot="1" x14ac:dyDescent="0.3">
      <c r="A366" s="789">
        <v>1</v>
      </c>
      <c r="B366" s="781" t="s">
        <v>1350</v>
      </c>
      <c r="C366" s="617" t="s">
        <v>1362</v>
      </c>
      <c r="D366" s="617" t="s">
        <v>1350</v>
      </c>
      <c r="E366" s="617" t="s">
        <v>1350</v>
      </c>
      <c r="F366" s="617" t="s">
        <v>1362</v>
      </c>
      <c r="G366" s="617" t="s">
        <v>1362</v>
      </c>
      <c r="H366" s="781" t="s">
        <v>1390</v>
      </c>
      <c r="I366" s="617"/>
      <c r="J366" s="617"/>
      <c r="K366" s="786" t="s">
        <v>2347</v>
      </c>
      <c r="L366" s="629"/>
      <c r="M366" s="629"/>
      <c r="N366" s="629"/>
      <c r="O366" s="629">
        <f t="shared" si="64"/>
        <v>0</v>
      </c>
      <c r="P366" s="629"/>
      <c r="Q366" s="629"/>
      <c r="R366" s="629"/>
      <c r="S366" s="629"/>
      <c r="T366" s="629"/>
      <c r="U366" s="629"/>
      <c r="V366" s="626" t="e">
        <f t="shared" si="65"/>
        <v>#DIV/0!</v>
      </c>
      <c r="W366" s="764"/>
      <c r="X366" s="770"/>
      <c r="Y366" s="770"/>
    </row>
    <row r="367" spans="1:25" ht="22.6" customHeight="1" thickTop="1" thickBot="1" x14ac:dyDescent="0.3">
      <c r="A367" s="789">
        <v>1</v>
      </c>
      <c r="B367" s="781" t="s">
        <v>1350</v>
      </c>
      <c r="C367" s="617" t="s">
        <v>1362</v>
      </c>
      <c r="D367" s="617" t="s">
        <v>1350</v>
      </c>
      <c r="E367" s="617" t="s">
        <v>1350</v>
      </c>
      <c r="F367" s="617" t="s">
        <v>1362</v>
      </c>
      <c r="G367" s="617" t="s">
        <v>1362</v>
      </c>
      <c r="H367" s="781" t="s">
        <v>1391</v>
      </c>
      <c r="I367" s="617"/>
      <c r="J367" s="617"/>
      <c r="K367" s="786" t="s">
        <v>2348</v>
      </c>
      <c r="L367" s="629"/>
      <c r="M367" s="629"/>
      <c r="N367" s="629"/>
      <c r="O367" s="629">
        <f t="shared" si="64"/>
        <v>0</v>
      </c>
      <c r="P367" s="629"/>
      <c r="Q367" s="629"/>
      <c r="R367" s="629"/>
      <c r="S367" s="629"/>
      <c r="T367" s="629"/>
      <c r="U367" s="629"/>
      <c r="V367" s="626" t="e">
        <f t="shared" si="65"/>
        <v>#DIV/0!</v>
      </c>
      <c r="W367" s="764"/>
      <c r="X367" s="770"/>
      <c r="Y367" s="770"/>
    </row>
    <row r="368" spans="1:25" ht="22.6" customHeight="1" thickTop="1" thickBot="1" x14ac:dyDescent="0.3">
      <c r="A368" s="789">
        <v>1</v>
      </c>
      <c r="B368" s="781" t="s">
        <v>1350</v>
      </c>
      <c r="C368" s="617" t="s">
        <v>1362</v>
      </c>
      <c r="D368" s="617" t="s">
        <v>1350</v>
      </c>
      <c r="E368" s="617" t="s">
        <v>1350</v>
      </c>
      <c r="F368" s="617" t="s">
        <v>1362</v>
      </c>
      <c r="G368" s="617" t="s">
        <v>1362</v>
      </c>
      <c r="H368" s="781" t="s">
        <v>1392</v>
      </c>
      <c r="I368" s="617"/>
      <c r="J368" s="617"/>
      <c r="K368" s="786" t="s">
        <v>2349</v>
      </c>
      <c r="L368" s="629"/>
      <c r="M368" s="629"/>
      <c r="N368" s="629"/>
      <c r="O368" s="629">
        <f t="shared" si="64"/>
        <v>0</v>
      </c>
      <c r="P368" s="629"/>
      <c r="Q368" s="629"/>
      <c r="R368" s="629"/>
      <c r="S368" s="629"/>
      <c r="T368" s="629"/>
      <c r="U368" s="629"/>
      <c r="V368" s="626" t="e">
        <f t="shared" si="65"/>
        <v>#DIV/0!</v>
      </c>
      <c r="W368" s="764"/>
      <c r="X368" s="770"/>
      <c r="Y368" s="770"/>
    </row>
    <row r="369" spans="1:25" ht="22.6" customHeight="1" thickTop="1" thickBot="1" x14ac:dyDescent="0.3">
      <c r="A369" s="789">
        <v>1</v>
      </c>
      <c r="B369" s="781" t="s">
        <v>1350</v>
      </c>
      <c r="C369" s="617" t="s">
        <v>1362</v>
      </c>
      <c r="D369" s="617" t="s">
        <v>1350</v>
      </c>
      <c r="E369" s="617" t="s">
        <v>1350</v>
      </c>
      <c r="F369" s="617" t="s">
        <v>1362</v>
      </c>
      <c r="G369" s="617" t="s">
        <v>1362</v>
      </c>
      <c r="H369" s="781" t="s">
        <v>1444</v>
      </c>
      <c r="I369" s="617"/>
      <c r="J369" s="617"/>
      <c r="K369" s="786" t="s">
        <v>2350</v>
      </c>
      <c r="L369" s="629"/>
      <c r="M369" s="629"/>
      <c r="N369" s="629"/>
      <c r="O369" s="629">
        <f t="shared" si="64"/>
        <v>0</v>
      </c>
      <c r="P369" s="629"/>
      <c r="Q369" s="629"/>
      <c r="R369" s="629"/>
      <c r="S369" s="629"/>
      <c r="T369" s="629"/>
      <c r="U369" s="629"/>
      <c r="V369" s="626" t="e">
        <f t="shared" si="65"/>
        <v>#DIV/0!</v>
      </c>
      <c r="W369" s="764"/>
      <c r="X369" s="770"/>
      <c r="Y369" s="770"/>
    </row>
    <row r="370" spans="1:25" ht="22.6" customHeight="1" thickTop="1" thickBot="1" x14ac:dyDescent="0.3">
      <c r="A370" s="789">
        <v>1</v>
      </c>
      <c r="B370" s="781" t="s">
        <v>1350</v>
      </c>
      <c r="C370" s="617" t="s">
        <v>1362</v>
      </c>
      <c r="D370" s="617" t="s">
        <v>1350</v>
      </c>
      <c r="E370" s="617" t="s">
        <v>1350</v>
      </c>
      <c r="F370" s="617" t="s">
        <v>1362</v>
      </c>
      <c r="G370" s="617" t="s">
        <v>1362</v>
      </c>
      <c r="H370" s="781" t="s">
        <v>1445</v>
      </c>
      <c r="I370" s="617"/>
      <c r="J370" s="617"/>
      <c r="K370" s="786" t="s">
        <v>2351</v>
      </c>
      <c r="L370" s="629"/>
      <c r="M370" s="629"/>
      <c r="N370" s="629"/>
      <c r="O370" s="629">
        <f t="shared" si="64"/>
        <v>0</v>
      </c>
      <c r="P370" s="629"/>
      <c r="Q370" s="629"/>
      <c r="R370" s="629"/>
      <c r="S370" s="629"/>
      <c r="T370" s="629"/>
      <c r="U370" s="629"/>
      <c r="V370" s="626" t="e">
        <f t="shared" si="65"/>
        <v>#DIV/0!</v>
      </c>
      <c r="W370" s="764"/>
      <c r="X370" s="770"/>
      <c r="Y370" s="770"/>
    </row>
    <row r="371" spans="1:25" ht="22.6" customHeight="1" thickTop="1" thickBot="1" x14ac:dyDescent="0.3">
      <c r="A371" s="789">
        <v>1</v>
      </c>
      <c r="B371" s="781" t="s">
        <v>1350</v>
      </c>
      <c r="C371" s="617" t="s">
        <v>1362</v>
      </c>
      <c r="D371" s="617" t="s">
        <v>1350</v>
      </c>
      <c r="E371" s="617" t="s">
        <v>1350</v>
      </c>
      <c r="F371" s="617" t="s">
        <v>1362</v>
      </c>
      <c r="G371" s="617" t="s">
        <v>1362</v>
      </c>
      <c r="H371" s="781" t="s">
        <v>1446</v>
      </c>
      <c r="I371" s="617"/>
      <c r="J371" s="617"/>
      <c r="K371" s="786" t="s">
        <v>2352</v>
      </c>
      <c r="L371" s="629"/>
      <c r="M371" s="629"/>
      <c r="N371" s="629"/>
      <c r="O371" s="629">
        <f t="shared" si="64"/>
        <v>0</v>
      </c>
      <c r="P371" s="629"/>
      <c r="Q371" s="629"/>
      <c r="R371" s="629"/>
      <c r="S371" s="629"/>
      <c r="T371" s="629"/>
      <c r="U371" s="629"/>
      <c r="V371" s="626" t="e">
        <f t="shared" si="65"/>
        <v>#DIV/0!</v>
      </c>
      <c r="W371" s="764"/>
      <c r="X371" s="770"/>
      <c r="Y371" s="770"/>
    </row>
    <row r="372" spans="1:25" ht="22.6" customHeight="1" thickTop="1" thickBot="1" x14ac:dyDescent="0.3">
      <c r="A372" s="789">
        <v>1</v>
      </c>
      <c r="B372" s="781" t="s">
        <v>1350</v>
      </c>
      <c r="C372" s="617" t="s">
        <v>1362</v>
      </c>
      <c r="D372" s="617" t="s">
        <v>1350</v>
      </c>
      <c r="E372" s="617" t="s">
        <v>1350</v>
      </c>
      <c r="F372" s="617" t="s">
        <v>1374</v>
      </c>
      <c r="G372" s="764"/>
      <c r="H372" s="617"/>
      <c r="I372" s="617"/>
      <c r="J372" s="617"/>
      <c r="K372" s="788" t="s">
        <v>1440</v>
      </c>
      <c r="L372" s="629">
        <f>+L373+L385</f>
        <v>0</v>
      </c>
      <c r="M372" s="629">
        <f t="shared" ref="M372:U372" si="70">+M373+M385</f>
        <v>0</v>
      </c>
      <c r="N372" s="629">
        <f t="shared" si="70"/>
        <v>0</v>
      </c>
      <c r="O372" s="629">
        <f t="shared" si="64"/>
        <v>0</v>
      </c>
      <c r="P372" s="629">
        <f t="shared" si="70"/>
        <v>0</v>
      </c>
      <c r="Q372" s="629">
        <f t="shared" si="70"/>
        <v>0</v>
      </c>
      <c r="R372" s="629">
        <f t="shared" si="70"/>
        <v>0</v>
      </c>
      <c r="S372" s="629">
        <f t="shared" si="70"/>
        <v>0</v>
      </c>
      <c r="T372" s="629">
        <f t="shared" si="70"/>
        <v>0</v>
      </c>
      <c r="U372" s="629">
        <f t="shared" si="70"/>
        <v>0</v>
      </c>
      <c r="V372" s="626" t="e">
        <f t="shared" si="65"/>
        <v>#DIV/0!</v>
      </c>
      <c r="W372" s="764"/>
      <c r="X372" s="770" t="s">
        <v>1441</v>
      </c>
      <c r="Y372" s="770"/>
    </row>
    <row r="373" spans="1:25" ht="22.6" customHeight="1" thickTop="1" thickBot="1" x14ac:dyDescent="0.3">
      <c r="A373" s="789">
        <v>1</v>
      </c>
      <c r="B373" s="781" t="s">
        <v>1350</v>
      </c>
      <c r="C373" s="617" t="s">
        <v>1362</v>
      </c>
      <c r="D373" s="617" t="s">
        <v>1350</v>
      </c>
      <c r="E373" s="617" t="s">
        <v>1350</v>
      </c>
      <c r="F373" s="617" t="s">
        <v>1374</v>
      </c>
      <c r="G373" s="764" t="s">
        <v>1350</v>
      </c>
      <c r="H373" s="617"/>
      <c r="I373" s="617"/>
      <c r="J373" s="617"/>
      <c r="K373" s="783" t="s">
        <v>1442</v>
      </c>
      <c r="L373" s="629">
        <f>SUM(L374:L384)</f>
        <v>0</v>
      </c>
      <c r="M373" s="629">
        <f t="shared" ref="M373:U373" si="71">SUM(M374:M384)</f>
        <v>0</v>
      </c>
      <c r="N373" s="629">
        <f t="shared" si="71"/>
        <v>0</v>
      </c>
      <c r="O373" s="629">
        <f t="shared" si="64"/>
        <v>0</v>
      </c>
      <c r="P373" s="629">
        <f t="shared" si="71"/>
        <v>0</v>
      </c>
      <c r="Q373" s="629">
        <f t="shared" si="71"/>
        <v>0</v>
      </c>
      <c r="R373" s="629">
        <f t="shared" si="71"/>
        <v>0</v>
      </c>
      <c r="S373" s="629">
        <f t="shared" si="71"/>
        <v>0</v>
      </c>
      <c r="T373" s="629">
        <f t="shared" si="71"/>
        <v>0</v>
      </c>
      <c r="U373" s="629">
        <f t="shared" si="71"/>
        <v>0</v>
      </c>
      <c r="V373" s="626" t="e">
        <f t="shared" si="65"/>
        <v>#DIV/0!</v>
      </c>
      <c r="W373" s="764"/>
      <c r="X373" s="770" t="s">
        <v>1443</v>
      </c>
      <c r="Y373" s="770"/>
    </row>
    <row r="374" spans="1:25" ht="22.6" customHeight="1" thickTop="1" thickBot="1" x14ac:dyDescent="0.3">
      <c r="A374" s="789">
        <v>1</v>
      </c>
      <c r="B374" s="781" t="s">
        <v>1350</v>
      </c>
      <c r="C374" s="617" t="s">
        <v>1362</v>
      </c>
      <c r="D374" s="617" t="s">
        <v>1350</v>
      </c>
      <c r="E374" s="617" t="s">
        <v>1350</v>
      </c>
      <c r="F374" s="617" t="s">
        <v>1374</v>
      </c>
      <c r="G374" s="764" t="s">
        <v>1350</v>
      </c>
      <c r="H374" s="781" t="s">
        <v>1350</v>
      </c>
      <c r="I374" s="617"/>
      <c r="J374" s="617"/>
      <c r="K374" s="783" t="s">
        <v>2353</v>
      </c>
      <c r="L374" s="629"/>
      <c r="M374" s="629"/>
      <c r="N374" s="629"/>
      <c r="O374" s="629">
        <f t="shared" si="64"/>
        <v>0</v>
      </c>
      <c r="P374" s="629"/>
      <c r="Q374" s="629"/>
      <c r="R374" s="629"/>
      <c r="S374" s="629"/>
      <c r="T374" s="629"/>
      <c r="U374" s="629"/>
      <c r="V374" s="626" t="e">
        <f t="shared" si="65"/>
        <v>#DIV/0!</v>
      </c>
      <c r="W374" s="764"/>
      <c r="X374" s="770"/>
      <c r="Y374" s="770"/>
    </row>
    <row r="375" spans="1:25" ht="22.6" customHeight="1" thickTop="1" thickBot="1" x14ac:dyDescent="0.3">
      <c r="A375" s="789">
        <v>1</v>
      </c>
      <c r="B375" s="781" t="s">
        <v>1350</v>
      </c>
      <c r="C375" s="617" t="s">
        <v>1362</v>
      </c>
      <c r="D375" s="617" t="s">
        <v>1350</v>
      </c>
      <c r="E375" s="617" t="s">
        <v>1350</v>
      </c>
      <c r="F375" s="617" t="s">
        <v>1374</v>
      </c>
      <c r="G375" s="764" t="s">
        <v>1350</v>
      </c>
      <c r="H375" s="781" t="s">
        <v>1362</v>
      </c>
      <c r="I375" s="617"/>
      <c r="J375" s="617"/>
      <c r="K375" s="783" t="s">
        <v>2354</v>
      </c>
      <c r="L375" s="629"/>
      <c r="M375" s="629"/>
      <c r="N375" s="629"/>
      <c r="O375" s="629">
        <f t="shared" si="64"/>
        <v>0</v>
      </c>
      <c r="P375" s="629"/>
      <c r="Q375" s="629"/>
      <c r="R375" s="629"/>
      <c r="S375" s="629"/>
      <c r="T375" s="629"/>
      <c r="U375" s="629"/>
      <c r="V375" s="626" t="e">
        <f t="shared" si="65"/>
        <v>#DIV/0!</v>
      </c>
      <c r="W375" s="764"/>
      <c r="X375" s="770"/>
      <c r="Y375" s="770"/>
    </row>
    <row r="376" spans="1:25" ht="22.6" customHeight="1" thickTop="1" thickBot="1" x14ac:dyDescent="0.3">
      <c r="A376" s="789">
        <v>1</v>
      </c>
      <c r="B376" s="781" t="s">
        <v>1350</v>
      </c>
      <c r="C376" s="617" t="s">
        <v>1362</v>
      </c>
      <c r="D376" s="617" t="s">
        <v>1350</v>
      </c>
      <c r="E376" s="617" t="s">
        <v>1350</v>
      </c>
      <c r="F376" s="617" t="s">
        <v>1374</v>
      </c>
      <c r="G376" s="764" t="s">
        <v>1350</v>
      </c>
      <c r="H376" s="781" t="s">
        <v>1374</v>
      </c>
      <c r="I376" s="617"/>
      <c r="J376" s="617"/>
      <c r="K376" s="786" t="s">
        <v>2355</v>
      </c>
      <c r="L376" s="629"/>
      <c r="M376" s="629"/>
      <c r="N376" s="629"/>
      <c r="O376" s="629">
        <f t="shared" si="64"/>
        <v>0</v>
      </c>
      <c r="P376" s="629"/>
      <c r="Q376" s="629"/>
      <c r="R376" s="629"/>
      <c r="S376" s="629"/>
      <c r="T376" s="629"/>
      <c r="U376" s="629"/>
      <c r="V376" s="626" t="e">
        <f t="shared" si="65"/>
        <v>#DIV/0!</v>
      </c>
      <c r="W376" s="764"/>
      <c r="X376" s="770"/>
      <c r="Y376" s="770"/>
    </row>
    <row r="377" spans="1:25" ht="22.6" customHeight="1" thickTop="1" thickBot="1" x14ac:dyDescent="0.3">
      <c r="A377" s="789">
        <v>1</v>
      </c>
      <c r="B377" s="781" t="s">
        <v>1350</v>
      </c>
      <c r="C377" s="617" t="s">
        <v>1362</v>
      </c>
      <c r="D377" s="617" t="s">
        <v>1350</v>
      </c>
      <c r="E377" s="617" t="s">
        <v>1350</v>
      </c>
      <c r="F377" s="617" t="s">
        <v>1374</v>
      </c>
      <c r="G377" s="764" t="s">
        <v>1350</v>
      </c>
      <c r="H377" s="781" t="s">
        <v>1375</v>
      </c>
      <c r="I377" s="617"/>
      <c r="J377" s="617"/>
      <c r="K377" s="786" t="s">
        <v>2356</v>
      </c>
      <c r="L377" s="629"/>
      <c r="M377" s="629"/>
      <c r="N377" s="629"/>
      <c r="O377" s="629">
        <f t="shared" si="64"/>
        <v>0</v>
      </c>
      <c r="P377" s="629"/>
      <c r="Q377" s="629"/>
      <c r="R377" s="629"/>
      <c r="S377" s="629"/>
      <c r="T377" s="629"/>
      <c r="U377" s="629"/>
      <c r="V377" s="626" t="e">
        <f t="shared" si="65"/>
        <v>#DIV/0!</v>
      </c>
      <c r="W377" s="764"/>
      <c r="X377" s="770"/>
      <c r="Y377" s="770"/>
    </row>
    <row r="378" spans="1:25" ht="22.6" customHeight="1" thickTop="1" thickBot="1" x14ac:dyDescent="0.3">
      <c r="A378" s="789">
        <v>1</v>
      </c>
      <c r="B378" s="781" t="s">
        <v>1350</v>
      </c>
      <c r="C378" s="617" t="s">
        <v>1362</v>
      </c>
      <c r="D378" s="617" t="s">
        <v>1350</v>
      </c>
      <c r="E378" s="617" t="s">
        <v>1350</v>
      </c>
      <c r="F378" s="617" t="s">
        <v>1374</v>
      </c>
      <c r="G378" s="764" t="s">
        <v>1350</v>
      </c>
      <c r="H378" s="781" t="s">
        <v>1384</v>
      </c>
      <c r="I378" s="617"/>
      <c r="J378" s="617"/>
      <c r="K378" s="786" t="s">
        <v>2357</v>
      </c>
      <c r="L378" s="629"/>
      <c r="M378" s="629"/>
      <c r="N378" s="629"/>
      <c r="O378" s="629">
        <f t="shared" si="64"/>
        <v>0</v>
      </c>
      <c r="P378" s="629"/>
      <c r="Q378" s="629"/>
      <c r="R378" s="629"/>
      <c r="S378" s="629"/>
      <c r="T378" s="629"/>
      <c r="U378" s="629"/>
      <c r="V378" s="626" t="e">
        <f t="shared" si="65"/>
        <v>#DIV/0!</v>
      </c>
      <c r="W378" s="764"/>
      <c r="X378" s="770"/>
      <c r="Y378" s="770"/>
    </row>
    <row r="379" spans="1:25" ht="22.6" customHeight="1" thickTop="1" thickBot="1" x14ac:dyDescent="0.3">
      <c r="A379" s="789">
        <v>1</v>
      </c>
      <c r="B379" s="781" t="s">
        <v>1350</v>
      </c>
      <c r="C379" s="617" t="s">
        <v>1362</v>
      </c>
      <c r="D379" s="617" t="s">
        <v>1350</v>
      </c>
      <c r="E379" s="617" t="s">
        <v>1350</v>
      </c>
      <c r="F379" s="617" t="s">
        <v>1374</v>
      </c>
      <c r="G379" s="764" t="s">
        <v>1350</v>
      </c>
      <c r="H379" s="781" t="s">
        <v>1390</v>
      </c>
      <c r="I379" s="617"/>
      <c r="J379" s="617"/>
      <c r="K379" s="786" t="s">
        <v>2358</v>
      </c>
      <c r="L379" s="629"/>
      <c r="M379" s="629"/>
      <c r="N379" s="629"/>
      <c r="O379" s="629">
        <f t="shared" si="64"/>
        <v>0</v>
      </c>
      <c r="P379" s="629"/>
      <c r="Q379" s="629"/>
      <c r="R379" s="629"/>
      <c r="S379" s="629"/>
      <c r="T379" s="629"/>
      <c r="U379" s="629"/>
      <c r="V379" s="626" t="e">
        <f t="shared" si="65"/>
        <v>#DIV/0!</v>
      </c>
      <c r="W379" s="764"/>
      <c r="X379" s="770"/>
      <c r="Y379" s="770"/>
    </row>
    <row r="380" spans="1:25" ht="22.6" customHeight="1" thickTop="1" thickBot="1" x14ac:dyDescent="0.3">
      <c r="A380" s="789">
        <v>1</v>
      </c>
      <c r="B380" s="781" t="s">
        <v>1350</v>
      </c>
      <c r="C380" s="617" t="s">
        <v>1362</v>
      </c>
      <c r="D380" s="617" t="s">
        <v>1350</v>
      </c>
      <c r="E380" s="617" t="s">
        <v>1350</v>
      </c>
      <c r="F380" s="617" t="s">
        <v>1374</v>
      </c>
      <c r="G380" s="764" t="s">
        <v>1350</v>
      </c>
      <c r="H380" s="781" t="s">
        <v>1391</v>
      </c>
      <c r="I380" s="617"/>
      <c r="J380" s="617"/>
      <c r="K380" s="786" t="s">
        <v>2359</v>
      </c>
      <c r="L380" s="629"/>
      <c r="M380" s="629"/>
      <c r="N380" s="629"/>
      <c r="O380" s="629">
        <f t="shared" si="64"/>
        <v>0</v>
      </c>
      <c r="P380" s="629"/>
      <c r="Q380" s="629"/>
      <c r="R380" s="629"/>
      <c r="S380" s="629"/>
      <c r="T380" s="629"/>
      <c r="U380" s="629"/>
      <c r="V380" s="626" t="e">
        <f t="shared" si="65"/>
        <v>#DIV/0!</v>
      </c>
      <c r="W380" s="764"/>
      <c r="X380" s="770"/>
      <c r="Y380" s="770"/>
    </row>
    <row r="381" spans="1:25" ht="22.6" customHeight="1" thickTop="1" thickBot="1" x14ac:dyDescent="0.3">
      <c r="A381" s="789">
        <v>1</v>
      </c>
      <c r="B381" s="781" t="s">
        <v>1350</v>
      </c>
      <c r="C381" s="617" t="s">
        <v>1362</v>
      </c>
      <c r="D381" s="617" t="s">
        <v>1350</v>
      </c>
      <c r="E381" s="617" t="s">
        <v>1350</v>
      </c>
      <c r="F381" s="617" t="s">
        <v>1374</v>
      </c>
      <c r="G381" s="764" t="s">
        <v>1350</v>
      </c>
      <c r="H381" s="781" t="s">
        <v>1392</v>
      </c>
      <c r="I381" s="617"/>
      <c r="J381" s="617"/>
      <c r="K381" s="786" t="s">
        <v>2360</v>
      </c>
      <c r="L381" s="629"/>
      <c r="M381" s="629"/>
      <c r="N381" s="629"/>
      <c r="O381" s="629">
        <f t="shared" si="64"/>
        <v>0</v>
      </c>
      <c r="P381" s="629"/>
      <c r="Q381" s="629"/>
      <c r="R381" s="629"/>
      <c r="S381" s="629"/>
      <c r="T381" s="629"/>
      <c r="U381" s="629"/>
      <c r="V381" s="626" t="e">
        <f t="shared" si="65"/>
        <v>#DIV/0!</v>
      </c>
      <c r="W381" s="764"/>
      <c r="X381" s="770"/>
      <c r="Y381" s="770"/>
    </row>
    <row r="382" spans="1:25" ht="22.6" customHeight="1" thickTop="1" thickBot="1" x14ac:dyDescent="0.3">
      <c r="A382" s="789">
        <v>1</v>
      </c>
      <c r="B382" s="781" t="s">
        <v>1350</v>
      </c>
      <c r="C382" s="617" t="s">
        <v>1362</v>
      </c>
      <c r="D382" s="617" t="s">
        <v>1350</v>
      </c>
      <c r="E382" s="617" t="s">
        <v>1350</v>
      </c>
      <c r="F382" s="617" t="s">
        <v>1374</v>
      </c>
      <c r="G382" s="764" t="s">
        <v>1350</v>
      </c>
      <c r="H382" s="781" t="s">
        <v>1444</v>
      </c>
      <c r="I382" s="617"/>
      <c r="J382" s="617"/>
      <c r="K382" s="786" t="s">
        <v>2361</v>
      </c>
      <c r="L382" s="629"/>
      <c r="M382" s="629"/>
      <c r="N382" s="629"/>
      <c r="O382" s="629">
        <f t="shared" si="64"/>
        <v>0</v>
      </c>
      <c r="P382" s="629"/>
      <c r="Q382" s="629"/>
      <c r="R382" s="629"/>
      <c r="S382" s="629"/>
      <c r="T382" s="629"/>
      <c r="U382" s="629"/>
      <c r="V382" s="626" t="e">
        <f t="shared" si="65"/>
        <v>#DIV/0!</v>
      </c>
      <c r="W382" s="764"/>
      <c r="X382" s="770"/>
      <c r="Y382" s="770"/>
    </row>
    <row r="383" spans="1:25" ht="22.6" customHeight="1" thickTop="1" thickBot="1" x14ac:dyDescent="0.3">
      <c r="A383" s="789">
        <v>1</v>
      </c>
      <c r="B383" s="781" t="s">
        <v>1350</v>
      </c>
      <c r="C383" s="617" t="s">
        <v>1362</v>
      </c>
      <c r="D383" s="617" t="s">
        <v>1350</v>
      </c>
      <c r="E383" s="617" t="s">
        <v>1350</v>
      </c>
      <c r="F383" s="617" t="s">
        <v>1374</v>
      </c>
      <c r="G383" s="764" t="s">
        <v>1350</v>
      </c>
      <c r="H383" s="781" t="s">
        <v>1445</v>
      </c>
      <c r="I383" s="617"/>
      <c r="J383" s="617"/>
      <c r="K383" s="786" t="s">
        <v>2362</v>
      </c>
      <c r="L383" s="629"/>
      <c r="M383" s="629"/>
      <c r="N383" s="629"/>
      <c r="O383" s="629">
        <f t="shared" si="64"/>
        <v>0</v>
      </c>
      <c r="P383" s="629"/>
      <c r="Q383" s="629"/>
      <c r="R383" s="629"/>
      <c r="S383" s="629"/>
      <c r="T383" s="629"/>
      <c r="U383" s="629"/>
      <c r="V383" s="626" t="e">
        <f t="shared" si="65"/>
        <v>#DIV/0!</v>
      </c>
      <c r="W383" s="764"/>
      <c r="X383" s="770"/>
      <c r="Y383" s="770"/>
    </row>
    <row r="384" spans="1:25" ht="22.6" customHeight="1" thickTop="1" thickBot="1" x14ac:dyDescent="0.3">
      <c r="A384" s="789">
        <v>1</v>
      </c>
      <c r="B384" s="781" t="s">
        <v>1350</v>
      </c>
      <c r="C384" s="617" t="s">
        <v>1362</v>
      </c>
      <c r="D384" s="617" t="s">
        <v>1350</v>
      </c>
      <c r="E384" s="617" t="s">
        <v>1350</v>
      </c>
      <c r="F384" s="617" t="s">
        <v>1374</v>
      </c>
      <c r="G384" s="764" t="s">
        <v>1350</v>
      </c>
      <c r="H384" s="781" t="s">
        <v>1446</v>
      </c>
      <c r="I384" s="617"/>
      <c r="J384" s="617"/>
      <c r="K384" s="786" t="s">
        <v>2363</v>
      </c>
      <c r="L384" s="629"/>
      <c r="M384" s="629"/>
      <c r="N384" s="629"/>
      <c r="O384" s="629">
        <f t="shared" si="64"/>
        <v>0</v>
      </c>
      <c r="P384" s="629"/>
      <c r="Q384" s="629"/>
      <c r="R384" s="629"/>
      <c r="S384" s="629"/>
      <c r="T384" s="629"/>
      <c r="U384" s="629"/>
      <c r="V384" s="626" t="e">
        <f t="shared" si="65"/>
        <v>#DIV/0!</v>
      </c>
      <c r="W384" s="764"/>
      <c r="X384" s="770"/>
      <c r="Y384" s="770"/>
    </row>
    <row r="385" spans="1:26" ht="22.6" customHeight="1" thickTop="1" thickBot="1" x14ac:dyDescent="0.3">
      <c r="A385" s="789">
        <v>1</v>
      </c>
      <c r="B385" s="781" t="s">
        <v>1350</v>
      </c>
      <c r="C385" s="617" t="s">
        <v>1362</v>
      </c>
      <c r="D385" s="617" t="s">
        <v>1350</v>
      </c>
      <c r="E385" s="617" t="s">
        <v>1350</v>
      </c>
      <c r="F385" s="617" t="s">
        <v>1374</v>
      </c>
      <c r="G385" s="764" t="s">
        <v>1362</v>
      </c>
      <c r="H385" s="617"/>
      <c r="I385" s="617"/>
      <c r="J385" s="617"/>
      <c r="K385" s="783" t="s">
        <v>2364</v>
      </c>
      <c r="L385" s="629">
        <f>SUM(L386:L396)</f>
        <v>0</v>
      </c>
      <c r="M385" s="629">
        <f t="shared" ref="M385:U385" si="72">SUM(M386:M396)</f>
        <v>0</v>
      </c>
      <c r="N385" s="629">
        <f t="shared" si="72"/>
        <v>0</v>
      </c>
      <c r="O385" s="629">
        <f t="shared" si="64"/>
        <v>0</v>
      </c>
      <c r="P385" s="629">
        <f t="shared" si="72"/>
        <v>0</v>
      </c>
      <c r="Q385" s="629">
        <f t="shared" si="72"/>
        <v>0</v>
      </c>
      <c r="R385" s="629">
        <f t="shared" si="72"/>
        <v>0</v>
      </c>
      <c r="S385" s="629">
        <f t="shared" si="72"/>
        <v>0</v>
      </c>
      <c r="T385" s="629">
        <f t="shared" si="72"/>
        <v>0</v>
      </c>
      <c r="U385" s="629">
        <f t="shared" si="72"/>
        <v>0</v>
      </c>
      <c r="V385" s="626" t="e">
        <f t="shared" si="65"/>
        <v>#DIV/0!</v>
      </c>
      <c r="W385" s="764"/>
      <c r="X385" s="770" t="s">
        <v>2365</v>
      </c>
      <c r="Y385" s="770"/>
    </row>
    <row r="386" spans="1:26" ht="22.6" customHeight="1" thickTop="1" thickBot="1" x14ac:dyDescent="0.3">
      <c r="A386" s="789">
        <v>1</v>
      </c>
      <c r="B386" s="781" t="s">
        <v>1350</v>
      </c>
      <c r="C386" s="617" t="s">
        <v>1362</v>
      </c>
      <c r="D386" s="617" t="s">
        <v>1350</v>
      </c>
      <c r="E386" s="617" t="s">
        <v>1350</v>
      </c>
      <c r="F386" s="617" t="s">
        <v>1374</v>
      </c>
      <c r="G386" s="764" t="s">
        <v>1362</v>
      </c>
      <c r="H386" s="781" t="s">
        <v>1350</v>
      </c>
      <c r="I386" s="617"/>
      <c r="J386" s="617"/>
      <c r="K386" s="783" t="s">
        <v>2366</v>
      </c>
      <c r="L386" s="629"/>
      <c r="M386" s="629"/>
      <c r="N386" s="629"/>
      <c r="O386" s="629">
        <f t="shared" si="64"/>
        <v>0</v>
      </c>
      <c r="P386" s="629"/>
      <c r="Q386" s="629"/>
      <c r="R386" s="629"/>
      <c r="S386" s="629"/>
      <c r="T386" s="629"/>
      <c r="U386" s="629"/>
      <c r="V386" s="626" t="e">
        <f t="shared" si="65"/>
        <v>#DIV/0!</v>
      </c>
      <c r="W386" s="764"/>
      <c r="X386" s="770"/>
      <c r="Y386" s="770"/>
    </row>
    <row r="387" spans="1:26" ht="22.6" customHeight="1" thickTop="1" thickBot="1" x14ac:dyDescent="0.3">
      <c r="A387" s="789">
        <v>1</v>
      </c>
      <c r="B387" s="781" t="s">
        <v>1350</v>
      </c>
      <c r="C387" s="617" t="s">
        <v>1362</v>
      </c>
      <c r="D387" s="617" t="s">
        <v>1350</v>
      </c>
      <c r="E387" s="617" t="s">
        <v>1350</v>
      </c>
      <c r="F387" s="617" t="s">
        <v>1374</v>
      </c>
      <c r="G387" s="764" t="s">
        <v>1362</v>
      </c>
      <c r="H387" s="781" t="s">
        <v>1362</v>
      </c>
      <c r="I387" s="617"/>
      <c r="J387" s="617"/>
      <c r="K387" s="783" t="s">
        <v>2367</v>
      </c>
      <c r="L387" s="629"/>
      <c r="M387" s="629"/>
      <c r="N387" s="629"/>
      <c r="O387" s="629">
        <f t="shared" si="64"/>
        <v>0</v>
      </c>
      <c r="P387" s="629"/>
      <c r="Q387" s="629"/>
      <c r="R387" s="629"/>
      <c r="S387" s="629"/>
      <c r="T387" s="629"/>
      <c r="U387" s="629"/>
      <c r="V387" s="626" t="e">
        <f t="shared" si="65"/>
        <v>#DIV/0!</v>
      </c>
      <c r="W387" s="764"/>
      <c r="X387" s="770"/>
      <c r="Y387" s="770"/>
    </row>
    <row r="388" spans="1:26" ht="22.6" customHeight="1" thickTop="1" thickBot="1" x14ac:dyDescent="0.3">
      <c r="A388" s="789">
        <v>1</v>
      </c>
      <c r="B388" s="781" t="s">
        <v>1350</v>
      </c>
      <c r="C388" s="617" t="s">
        <v>1362</v>
      </c>
      <c r="D388" s="617" t="s">
        <v>1350</v>
      </c>
      <c r="E388" s="617" t="s">
        <v>1350</v>
      </c>
      <c r="F388" s="617" t="s">
        <v>1374</v>
      </c>
      <c r="G388" s="764" t="s">
        <v>1362</v>
      </c>
      <c r="H388" s="781" t="s">
        <v>1374</v>
      </c>
      <c r="I388" s="617"/>
      <c r="J388" s="617"/>
      <c r="K388" s="786" t="s">
        <v>2368</v>
      </c>
      <c r="L388" s="629"/>
      <c r="M388" s="629"/>
      <c r="N388" s="629"/>
      <c r="O388" s="629">
        <f t="shared" si="64"/>
        <v>0</v>
      </c>
      <c r="P388" s="629"/>
      <c r="Q388" s="629"/>
      <c r="R388" s="629"/>
      <c r="S388" s="629"/>
      <c r="T388" s="629"/>
      <c r="U388" s="629"/>
      <c r="V388" s="626" t="e">
        <f t="shared" si="65"/>
        <v>#DIV/0!</v>
      </c>
      <c r="W388" s="764"/>
      <c r="X388" s="770"/>
      <c r="Y388" s="770"/>
    </row>
    <row r="389" spans="1:26" ht="22.6" customHeight="1" thickTop="1" thickBot="1" x14ac:dyDescent="0.3">
      <c r="A389" s="789">
        <v>1</v>
      </c>
      <c r="B389" s="781" t="s">
        <v>1350</v>
      </c>
      <c r="C389" s="617" t="s">
        <v>1362</v>
      </c>
      <c r="D389" s="617" t="s">
        <v>1350</v>
      </c>
      <c r="E389" s="617" t="s">
        <v>1350</v>
      </c>
      <c r="F389" s="617" t="s">
        <v>1374</v>
      </c>
      <c r="G389" s="764" t="s">
        <v>1362</v>
      </c>
      <c r="H389" s="781" t="s">
        <v>1375</v>
      </c>
      <c r="I389" s="617"/>
      <c r="J389" s="617"/>
      <c r="K389" s="786" t="s">
        <v>2369</v>
      </c>
      <c r="L389" s="629"/>
      <c r="M389" s="629"/>
      <c r="N389" s="629"/>
      <c r="O389" s="629">
        <f t="shared" si="64"/>
        <v>0</v>
      </c>
      <c r="P389" s="629"/>
      <c r="Q389" s="629"/>
      <c r="R389" s="629"/>
      <c r="S389" s="629"/>
      <c r="T389" s="629"/>
      <c r="U389" s="629"/>
      <c r="V389" s="626" t="e">
        <f t="shared" si="65"/>
        <v>#DIV/0!</v>
      </c>
      <c r="W389" s="764"/>
      <c r="X389" s="770"/>
      <c r="Y389" s="770"/>
    </row>
    <row r="390" spans="1:26" ht="22.6" customHeight="1" thickTop="1" thickBot="1" x14ac:dyDescent="0.3">
      <c r="A390" s="789">
        <v>1</v>
      </c>
      <c r="B390" s="781" t="s">
        <v>1350</v>
      </c>
      <c r="C390" s="617" t="s">
        <v>1362</v>
      </c>
      <c r="D390" s="617" t="s">
        <v>1350</v>
      </c>
      <c r="E390" s="617" t="s">
        <v>1350</v>
      </c>
      <c r="F390" s="617" t="s">
        <v>1374</v>
      </c>
      <c r="G390" s="764" t="s">
        <v>1362</v>
      </c>
      <c r="H390" s="781" t="s">
        <v>1384</v>
      </c>
      <c r="I390" s="617"/>
      <c r="J390" s="617"/>
      <c r="K390" s="786" t="s">
        <v>2370</v>
      </c>
      <c r="L390" s="629"/>
      <c r="M390" s="629"/>
      <c r="N390" s="629"/>
      <c r="O390" s="629">
        <f t="shared" si="64"/>
        <v>0</v>
      </c>
      <c r="P390" s="629"/>
      <c r="Q390" s="629"/>
      <c r="R390" s="629"/>
      <c r="S390" s="629"/>
      <c r="T390" s="629"/>
      <c r="U390" s="629"/>
      <c r="V390" s="626" t="e">
        <f t="shared" si="65"/>
        <v>#DIV/0!</v>
      </c>
      <c r="W390" s="764"/>
      <c r="X390" s="770"/>
      <c r="Y390" s="770"/>
    </row>
    <row r="391" spans="1:26" ht="22.6" customHeight="1" thickTop="1" thickBot="1" x14ac:dyDescent="0.3">
      <c r="A391" s="789">
        <v>1</v>
      </c>
      <c r="B391" s="781" t="s">
        <v>1350</v>
      </c>
      <c r="C391" s="617" t="s">
        <v>1362</v>
      </c>
      <c r="D391" s="617" t="s">
        <v>1350</v>
      </c>
      <c r="E391" s="617" t="s">
        <v>1350</v>
      </c>
      <c r="F391" s="617" t="s">
        <v>1374</v>
      </c>
      <c r="G391" s="764" t="s">
        <v>1362</v>
      </c>
      <c r="H391" s="781" t="s">
        <v>1390</v>
      </c>
      <c r="I391" s="617"/>
      <c r="J391" s="617"/>
      <c r="K391" s="786" t="s">
        <v>2371</v>
      </c>
      <c r="L391" s="629"/>
      <c r="M391" s="629"/>
      <c r="N391" s="629"/>
      <c r="O391" s="629">
        <f t="shared" si="64"/>
        <v>0</v>
      </c>
      <c r="P391" s="629"/>
      <c r="Q391" s="629"/>
      <c r="R391" s="629"/>
      <c r="S391" s="629"/>
      <c r="T391" s="629"/>
      <c r="U391" s="629"/>
      <c r="V391" s="626" t="e">
        <f t="shared" si="65"/>
        <v>#DIV/0!</v>
      </c>
      <c r="W391" s="764"/>
      <c r="X391" s="770"/>
      <c r="Y391" s="770"/>
    </row>
    <row r="392" spans="1:26" ht="22.6" customHeight="1" thickTop="1" thickBot="1" x14ac:dyDescent="0.3">
      <c r="A392" s="789">
        <v>1</v>
      </c>
      <c r="B392" s="781" t="s">
        <v>1350</v>
      </c>
      <c r="C392" s="617" t="s">
        <v>1362</v>
      </c>
      <c r="D392" s="617" t="s">
        <v>1350</v>
      </c>
      <c r="E392" s="617" t="s">
        <v>1350</v>
      </c>
      <c r="F392" s="617" t="s">
        <v>1374</v>
      </c>
      <c r="G392" s="764" t="s">
        <v>1362</v>
      </c>
      <c r="H392" s="781" t="s">
        <v>1391</v>
      </c>
      <c r="I392" s="617"/>
      <c r="J392" s="617"/>
      <c r="K392" s="786" t="s">
        <v>2372</v>
      </c>
      <c r="L392" s="629"/>
      <c r="M392" s="629"/>
      <c r="N392" s="629"/>
      <c r="O392" s="629">
        <f t="shared" ref="O392:O455" si="73">L392+M392-N392</f>
        <v>0</v>
      </c>
      <c r="P392" s="629"/>
      <c r="Q392" s="629"/>
      <c r="R392" s="629"/>
      <c r="S392" s="629"/>
      <c r="T392" s="629"/>
      <c r="U392" s="629"/>
      <c r="V392" s="626" t="e">
        <f t="shared" ref="V392:V455" si="74">U392/O392</f>
        <v>#DIV/0!</v>
      </c>
      <c r="W392" s="764"/>
      <c r="X392" s="770"/>
      <c r="Y392" s="770"/>
    </row>
    <row r="393" spans="1:26" ht="22.6" customHeight="1" thickTop="1" thickBot="1" x14ac:dyDescent="0.3">
      <c r="A393" s="789">
        <v>1</v>
      </c>
      <c r="B393" s="781" t="s">
        <v>1350</v>
      </c>
      <c r="C393" s="617" t="s">
        <v>1362</v>
      </c>
      <c r="D393" s="617" t="s">
        <v>1350</v>
      </c>
      <c r="E393" s="617" t="s">
        <v>1350</v>
      </c>
      <c r="F393" s="617" t="s">
        <v>1374</v>
      </c>
      <c r="G393" s="764" t="s">
        <v>1362</v>
      </c>
      <c r="H393" s="781" t="s">
        <v>1392</v>
      </c>
      <c r="I393" s="617"/>
      <c r="J393" s="617"/>
      <c r="K393" s="786" t="s">
        <v>2373</v>
      </c>
      <c r="L393" s="629"/>
      <c r="M393" s="629"/>
      <c r="N393" s="629"/>
      <c r="O393" s="629">
        <f t="shared" si="73"/>
        <v>0</v>
      </c>
      <c r="P393" s="629"/>
      <c r="Q393" s="629"/>
      <c r="R393" s="629"/>
      <c r="S393" s="629"/>
      <c r="T393" s="629"/>
      <c r="U393" s="629"/>
      <c r="V393" s="626" t="e">
        <f t="shared" si="74"/>
        <v>#DIV/0!</v>
      </c>
      <c r="W393" s="764"/>
      <c r="X393" s="770"/>
      <c r="Y393" s="770"/>
    </row>
    <row r="394" spans="1:26" ht="22.6" customHeight="1" thickTop="1" thickBot="1" x14ac:dyDescent="0.3">
      <c r="A394" s="789">
        <v>1</v>
      </c>
      <c r="B394" s="781" t="s">
        <v>1350</v>
      </c>
      <c r="C394" s="617" t="s">
        <v>1362</v>
      </c>
      <c r="D394" s="617" t="s">
        <v>1350</v>
      </c>
      <c r="E394" s="617" t="s">
        <v>1350</v>
      </c>
      <c r="F394" s="617" t="s">
        <v>1374</v>
      </c>
      <c r="G394" s="764" t="s">
        <v>1362</v>
      </c>
      <c r="H394" s="781" t="s">
        <v>1444</v>
      </c>
      <c r="I394" s="617"/>
      <c r="J394" s="617"/>
      <c r="K394" s="786" t="s">
        <v>2374</v>
      </c>
      <c r="L394" s="629"/>
      <c r="M394" s="629"/>
      <c r="N394" s="629"/>
      <c r="O394" s="629">
        <f t="shared" si="73"/>
        <v>0</v>
      </c>
      <c r="P394" s="629"/>
      <c r="Q394" s="629"/>
      <c r="R394" s="629"/>
      <c r="S394" s="629"/>
      <c r="T394" s="629"/>
      <c r="U394" s="629"/>
      <c r="V394" s="626" t="e">
        <f t="shared" si="74"/>
        <v>#DIV/0!</v>
      </c>
      <c r="W394" s="764"/>
      <c r="X394" s="770"/>
      <c r="Y394" s="770"/>
    </row>
    <row r="395" spans="1:26" ht="22.6" customHeight="1" thickTop="1" thickBot="1" x14ac:dyDescent="0.3">
      <c r="A395" s="789">
        <v>1</v>
      </c>
      <c r="B395" s="781" t="s">
        <v>1350</v>
      </c>
      <c r="C395" s="617" t="s">
        <v>1362</v>
      </c>
      <c r="D395" s="617" t="s">
        <v>1350</v>
      </c>
      <c r="E395" s="617" t="s">
        <v>1350</v>
      </c>
      <c r="F395" s="617" t="s">
        <v>1374</v>
      </c>
      <c r="G395" s="764" t="s">
        <v>1362</v>
      </c>
      <c r="H395" s="781" t="s">
        <v>1445</v>
      </c>
      <c r="I395" s="617"/>
      <c r="J395" s="617"/>
      <c r="K395" s="786" t="s">
        <v>2375</v>
      </c>
      <c r="L395" s="629"/>
      <c r="M395" s="629"/>
      <c r="N395" s="629"/>
      <c r="O395" s="629">
        <f t="shared" si="73"/>
        <v>0</v>
      </c>
      <c r="P395" s="629"/>
      <c r="Q395" s="629"/>
      <c r="R395" s="629"/>
      <c r="S395" s="629"/>
      <c r="T395" s="629"/>
      <c r="U395" s="629"/>
      <c r="V395" s="626" t="e">
        <f t="shared" si="74"/>
        <v>#DIV/0!</v>
      </c>
      <c r="W395" s="764"/>
      <c r="X395" s="770"/>
      <c r="Y395" s="770"/>
    </row>
    <row r="396" spans="1:26" ht="22.6" customHeight="1" thickTop="1" thickBot="1" x14ac:dyDescent="0.3">
      <c r="A396" s="789">
        <v>1</v>
      </c>
      <c r="B396" s="781" t="s">
        <v>1350</v>
      </c>
      <c r="C396" s="617" t="s">
        <v>1362</v>
      </c>
      <c r="D396" s="617" t="s">
        <v>1350</v>
      </c>
      <c r="E396" s="617" t="s">
        <v>1350</v>
      </c>
      <c r="F396" s="617" t="s">
        <v>1374</v>
      </c>
      <c r="G396" s="764" t="s">
        <v>1362</v>
      </c>
      <c r="H396" s="781" t="s">
        <v>1446</v>
      </c>
      <c r="I396" s="617"/>
      <c r="J396" s="617"/>
      <c r="K396" s="786" t="s">
        <v>2376</v>
      </c>
      <c r="L396" s="629"/>
      <c r="M396" s="629"/>
      <c r="N396" s="629"/>
      <c r="O396" s="629">
        <f t="shared" si="73"/>
        <v>0</v>
      </c>
      <c r="P396" s="629"/>
      <c r="Q396" s="629"/>
      <c r="R396" s="629"/>
      <c r="S396" s="629"/>
      <c r="T396" s="629"/>
      <c r="U396" s="629"/>
      <c r="V396" s="626" t="e">
        <f t="shared" si="74"/>
        <v>#DIV/0!</v>
      </c>
      <c r="W396" s="764"/>
      <c r="X396" s="770"/>
      <c r="Y396" s="770"/>
    </row>
    <row r="397" spans="1:26" ht="22.6" customHeight="1" thickTop="1" thickBot="1" x14ac:dyDescent="0.3">
      <c r="A397" s="801">
        <v>1</v>
      </c>
      <c r="B397" s="609" t="s">
        <v>1350</v>
      </c>
      <c r="C397" s="609" t="s">
        <v>1362</v>
      </c>
      <c r="D397" s="609" t="s">
        <v>1362</v>
      </c>
      <c r="E397" s="609"/>
      <c r="F397" s="609"/>
      <c r="G397" s="609"/>
      <c r="H397" s="610"/>
      <c r="I397" s="610"/>
      <c r="J397" s="610"/>
      <c r="K397" s="774" t="s">
        <v>2377</v>
      </c>
      <c r="L397" s="802">
        <f>+L398+L410</f>
        <v>0</v>
      </c>
      <c r="M397" s="802">
        <f t="shared" ref="M397:U397" si="75">+M398+M410</f>
        <v>0</v>
      </c>
      <c r="N397" s="802">
        <f t="shared" si="75"/>
        <v>0</v>
      </c>
      <c r="O397" s="802">
        <f t="shared" si="73"/>
        <v>0</v>
      </c>
      <c r="P397" s="802">
        <f t="shared" si="75"/>
        <v>0</v>
      </c>
      <c r="Q397" s="802">
        <f t="shared" si="75"/>
        <v>0</v>
      </c>
      <c r="R397" s="802">
        <f t="shared" si="75"/>
        <v>0</v>
      </c>
      <c r="S397" s="802">
        <f t="shared" si="75"/>
        <v>0</v>
      </c>
      <c r="T397" s="802">
        <f t="shared" si="75"/>
        <v>0</v>
      </c>
      <c r="U397" s="802">
        <f t="shared" si="75"/>
        <v>0</v>
      </c>
      <c r="V397" s="793" t="e">
        <f t="shared" si="74"/>
        <v>#DIV/0!</v>
      </c>
      <c r="W397" s="606"/>
      <c r="X397" s="770" t="s">
        <v>2378</v>
      </c>
      <c r="Y397" s="770"/>
    </row>
    <row r="398" spans="1:26" s="182" customFormat="1" ht="22.6" customHeight="1" thickTop="1" thickBot="1" x14ac:dyDescent="0.3">
      <c r="A398" s="787">
        <v>1</v>
      </c>
      <c r="B398" s="778" t="s">
        <v>1350</v>
      </c>
      <c r="C398" s="764" t="s">
        <v>1362</v>
      </c>
      <c r="D398" s="764" t="s">
        <v>1362</v>
      </c>
      <c r="E398" s="764" t="s">
        <v>1350</v>
      </c>
      <c r="F398" s="764"/>
      <c r="G398" s="764"/>
      <c r="H398" s="764"/>
      <c r="I398" s="764"/>
      <c r="J398" s="764"/>
      <c r="K398" s="779" t="s">
        <v>2379</v>
      </c>
      <c r="L398" s="628">
        <f>SUM(L399:L409)</f>
        <v>0</v>
      </c>
      <c r="M398" s="628">
        <f t="shared" ref="M398:U398" si="76">SUM(M399:M409)</f>
        <v>0</v>
      </c>
      <c r="N398" s="628">
        <f t="shared" si="76"/>
        <v>0</v>
      </c>
      <c r="O398" s="628">
        <f t="shared" si="73"/>
        <v>0</v>
      </c>
      <c r="P398" s="628">
        <f t="shared" si="76"/>
        <v>0</v>
      </c>
      <c r="Q398" s="628">
        <f t="shared" si="76"/>
        <v>0</v>
      </c>
      <c r="R398" s="628">
        <f t="shared" si="76"/>
        <v>0</v>
      </c>
      <c r="S398" s="628">
        <f t="shared" si="76"/>
        <v>0</v>
      </c>
      <c r="T398" s="628">
        <f t="shared" si="76"/>
        <v>0</v>
      </c>
      <c r="U398" s="628">
        <f t="shared" si="76"/>
        <v>0</v>
      </c>
      <c r="V398" s="624" t="e">
        <f t="shared" si="74"/>
        <v>#DIV/0!</v>
      </c>
      <c r="W398" s="764"/>
      <c r="X398" s="770" t="s">
        <v>2380</v>
      </c>
      <c r="Y398" s="770" t="s">
        <v>2381</v>
      </c>
      <c r="Z398" s="840"/>
    </row>
    <row r="399" spans="1:26" ht="22.6" customHeight="1" thickTop="1" thickBot="1" x14ac:dyDescent="0.3">
      <c r="A399" s="789">
        <v>1</v>
      </c>
      <c r="B399" s="781" t="s">
        <v>1350</v>
      </c>
      <c r="C399" s="617" t="s">
        <v>1362</v>
      </c>
      <c r="D399" s="617" t="s">
        <v>1362</v>
      </c>
      <c r="E399" s="617" t="s">
        <v>1350</v>
      </c>
      <c r="F399" s="781" t="s">
        <v>1350</v>
      </c>
      <c r="G399" s="764"/>
      <c r="H399" s="617"/>
      <c r="I399" s="617"/>
      <c r="J399" s="617"/>
      <c r="K399" s="783" t="s">
        <v>2382</v>
      </c>
      <c r="L399" s="629"/>
      <c r="M399" s="629"/>
      <c r="N399" s="629"/>
      <c r="O399" s="629">
        <f t="shared" si="73"/>
        <v>0</v>
      </c>
      <c r="P399" s="629"/>
      <c r="Q399" s="629"/>
      <c r="R399" s="629"/>
      <c r="S399" s="629"/>
      <c r="T399" s="629"/>
      <c r="U399" s="629"/>
      <c r="V399" s="626" t="e">
        <f t="shared" si="74"/>
        <v>#DIV/0!</v>
      </c>
      <c r="W399" s="764"/>
      <c r="X399" s="770"/>
      <c r="Y399" s="770"/>
    </row>
    <row r="400" spans="1:26" ht="22.6" customHeight="1" thickTop="1" thickBot="1" x14ac:dyDescent="0.3">
      <c r="A400" s="789">
        <v>1</v>
      </c>
      <c r="B400" s="781" t="s">
        <v>1350</v>
      </c>
      <c r="C400" s="617" t="s">
        <v>1362</v>
      </c>
      <c r="D400" s="617" t="s">
        <v>1362</v>
      </c>
      <c r="E400" s="617" t="s">
        <v>1350</v>
      </c>
      <c r="F400" s="781" t="s">
        <v>1362</v>
      </c>
      <c r="G400" s="764"/>
      <c r="H400" s="617"/>
      <c r="I400" s="617"/>
      <c r="J400" s="617"/>
      <c r="K400" s="783" t="s">
        <v>2383</v>
      </c>
      <c r="L400" s="629"/>
      <c r="M400" s="629"/>
      <c r="N400" s="629"/>
      <c r="O400" s="629">
        <f t="shared" si="73"/>
        <v>0</v>
      </c>
      <c r="P400" s="629"/>
      <c r="Q400" s="629"/>
      <c r="R400" s="629"/>
      <c r="S400" s="629"/>
      <c r="T400" s="629"/>
      <c r="U400" s="629"/>
      <c r="V400" s="626" t="e">
        <f t="shared" si="74"/>
        <v>#DIV/0!</v>
      </c>
      <c r="W400" s="764"/>
      <c r="X400" s="770"/>
      <c r="Y400" s="770"/>
    </row>
    <row r="401" spans="1:26" ht="22.6" customHeight="1" thickTop="1" thickBot="1" x14ac:dyDescent="0.3">
      <c r="A401" s="789">
        <v>1</v>
      </c>
      <c r="B401" s="781" t="s">
        <v>1350</v>
      </c>
      <c r="C401" s="617" t="s">
        <v>1362</v>
      </c>
      <c r="D401" s="617" t="s">
        <v>1362</v>
      </c>
      <c r="E401" s="617" t="s">
        <v>1350</v>
      </c>
      <c r="F401" s="781" t="s">
        <v>1374</v>
      </c>
      <c r="G401" s="764"/>
      <c r="H401" s="617"/>
      <c r="I401" s="617"/>
      <c r="J401" s="617"/>
      <c r="K401" s="786" t="s">
        <v>2384</v>
      </c>
      <c r="L401" s="629"/>
      <c r="M401" s="629"/>
      <c r="N401" s="629"/>
      <c r="O401" s="629">
        <f t="shared" si="73"/>
        <v>0</v>
      </c>
      <c r="P401" s="629"/>
      <c r="Q401" s="629"/>
      <c r="R401" s="629"/>
      <c r="S401" s="629"/>
      <c r="T401" s="629"/>
      <c r="U401" s="629"/>
      <c r="V401" s="626" t="e">
        <f t="shared" si="74"/>
        <v>#DIV/0!</v>
      </c>
      <c r="W401" s="764"/>
      <c r="X401" s="770"/>
      <c r="Y401" s="770"/>
    </row>
    <row r="402" spans="1:26" ht="22.6" customHeight="1" thickTop="1" thickBot="1" x14ac:dyDescent="0.3">
      <c r="A402" s="789">
        <v>1</v>
      </c>
      <c r="B402" s="781" t="s">
        <v>1350</v>
      </c>
      <c r="C402" s="617" t="s">
        <v>1362</v>
      </c>
      <c r="D402" s="617" t="s">
        <v>1362</v>
      </c>
      <c r="E402" s="617" t="s">
        <v>1350</v>
      </c>
      <c r="F402" s="781" t="s">
        <v>1375</v>
      </c>
      <c r="G402" s="764"/>
      <c r="H402" s="617"/>
      <c r="I402" s="617"/>
      <c r="J402" s="617"/>
      <c r="K402" s="786" t="s">
        <v>2385</v>
      </c>
      <c r="L402" s="629"/>
      <c r="M402" s="629"/>
      <c r="N402" s="629"/>
      <c r="O402" s="629">
        <f t="shared" si="73"/>
        <v>0</v>
      </c>
      <c r="P402" s="629"/>
      <c r="Q402" s="629"/>
      <c r="R402" s="629"/>
      <c r="S402" s="629"/>
      <c r="T402" s="629"/>
      <c r="U402" s="629"/>
      <c r="V402" s="626" t="e">
        <f t="shared" si="74"/>
        <v>#DIV/0!</v>
      </c>
      <c r="W402" s="764"/>
      <c r="X402" s="770"/>
      <c r="Y402" s="770"/>
    </row>
    <row r="403" spans="1:26" ht="22.6" customHeight="1" thickTop="1" thickBot="1" x14ac:dyDescent="0.3">
      <c r="A403" s="789">
        <v>1</v>
      </c>
      <c r="B403" s="781" t="s">
        <v>1350</v>
      </c>
      <c r="C403" s="617" t="s">
        <v>1362</v>
      </c>
      <c r="D403" s="617" t="s">
        <v>1362</v>
      </c>
      <c r="E403" s="617" t="s">
        <v>1350</v>
      </c>
      <c r="F403" s="781" t="s">
        <v>1384</v>
      </c>
      <c r="G403" s="764"/>
      <c r="H403" s="617"/>
      <c r="I403" s="617"/>
      <c r="J403" s="617"/>
      <c r="K403" s="786" t="s">
        <v>2386</v>
      </c>
      <c r="L403" s="629"/>
      <c r="M403" s="629"/>
      <c r="N403" s="629"/>
      <c r="O403" s="629">
        <f t="shared" si="73"/>
        <v>0</v>
      </c>
      <c r="P403" s="629"/>
      <c r="Q403" s="629"/>
      <c r="R403" s="629"/>
      <c r="S403" s="629"/>
      <c r="T403" s="629"/>
      <c r="U403" s="629"/>
      <c r="V403" s="626" t="e">
        <f t="shared" si="74"/>
        <v>#DIV/0!</v>
      </c>
      <c r="W403" s="764"/>
      <c r="X403" s="770"/>
      <c r="Y403" s="770"/>
    </row>
    <row r="404" spans="1:26" ht="22.6" customHeight="1" thickTop="1" thickBot="1" x14ac:dyDescent="0.3">
      <c r="A404" s="789">
        <v>1</v>
      </c>
      <c r="B404" s="781" t="s">
        <v>1350</v>
      </c>
      <c r="C404" s="617" t="s">
        <v>1362</v>
      </c>
      <c r="D404" s="617" t="s">
        <v>1362</v>
      </c>
      <c r="E404" s="617" t="s">
        <v>1350</v>
      </c>
      <c r="F404" s="781" t="s">
        <v>1390</v>
      </c>
      <c r="G404" s="764"/>
      <c r="H404" s="617"/>
      <c r="I404" s="617"/>
      <c r="J404" s="617"/>
      <c r="K404" s="786" t="s">
        <v>2387</v>
      </c>
      <c r="L404" s="629"/>
      <c r="M404" s="629"/>
      <c r="N404" s="629"/>
      <c r="O404" s="629">
        <f t="shared" si="73"/>
        <v>0</v>
      </c>
      <c r="P404" s="629"/>
      <c r="Q404" s="629"/>
      <c r="R404" s="629"/>
      <c r="S404" s="629"/>
      <c r="T404" s="629"/>
      <c r="U404" s="629"/>
      <c r="V404" s="626" t="e">
        <f t="shared" si="74"/>
        <v>#DIV/0!</v>
      </c>
      <c r="W404" s="764"/>
      <c r="X404" s="770"/>
      <c r="Y404" s="770"/>
    </row>
    <row r="405" spans="1:26" ht="22.6" customHeight="1" thickTop="1" thickBot="1" x14ac:dyDescent="0.3">
      <c r="A405" s="789">
        <v>1</v>
      </c>
      <c r="B405" s="781" t="s">
        <v>1350</v>
      </c>
      <c r="C405" s="617" t="s">
        <v>1362</v>
      </c>
      <c r="D405" s="617" t="s">
        <v>1362</v>
      </c>
      <c r="E405" s="617" t="s">
        <v>1350</v>
      </c>
      <c r="F405" s="781" t="s">
        <v>1391</v>
      </c>
      <c r="G405" s="764"/>
      <c r="H405" s="617"/>
      <c r="I405" s="617"/>
      <c r="J405" s="617"/>
      <c r="K405" s="786" t="s">
        <v>2388</v>
      </c>
      <c r="L405" s="629"/>
      <c r="M405" s="629"/>
      <c r="N405" s="629"/>
      <c r="O405" s="629">
        <f t="shared" si="73"/>
        <v>0</v>
      </c>
      <c r="P405" s="629"/>
      <c r="Q405" s="629"/>
      <c r="R405" s="629"/>
      <c r="S405" s="629"/>
      <c r="T405" s="629"/>
      <c r="U405" s="629"/>
      <c r="V405" s="626" t="e">
        <f t="shared" si="74"/>
        <v>#DIV/0!</v>
      </c>
      <c r="W405" s="764"/>
      <c r="X405" s="770"/>
      <c r="Y405" s="770"/>
    </row>
    <row r="406" spans="1:26" ht="22.6" customHeight="1" thickTop="1" thickBot="1" x14ac:dyDescent="0.3">
      <c r="A406" s="789">
        <v>1</v>
      </c>
      <c r="B406" s="781" t="s">
        <v>1350</v>
      </c>
      <c r="C406" s="617" t="s">
        <v>1362</v>
      </c>
      <c r="D406" s="617" t="s">
        <v>1362</v>
      </c>
      <c r="E406" s="617" t="s">
        <v>1350</v>
      </c>
      <c r="F406" s="781" t="s">
        <v>1392</v>
      </c>
      <c r="G406" s="764"/>
      <c r="H406" s="617"/>
      <c r="I406" s="617"/>
      <c r="J406" s="617"/>
      <c r="K406" s="786" t="s">
        <v>2389</v>
      </c>
      <c r="L406" s="629"/>
      <c r="M406" s="629"/>
      <c r="N406" s="629"/>
      <c r="O406" s="629">
        <f t="shared" si="73"/>
        <v>0</v>
      </c>
      <c r="P406" s="629"/>
      <c r="Q406" s="629"/>
      <c r="R406" s="629"/>
      <c r="S406" s="629"/>
      <c r="T406" s="629"/>
      <c r="U406" s="629"/>
      <c r="V406" s="626" t="e">
        <f t="shared" si="74"/>
        <v>#DIV/0!</v>
      </c>
      <c r="W406" s="764"/>
      <c r="X406" s="770"/>
      <c r="Y406" s="770"/>
    </row>
    <row r="407" spans="1:26" ht="22.6" customHeight="1" thickTop="1" thickBot="1" x14ac:dyDescent="0.3">
      <c r="A407" s="789">
        <v>1</v>
      </c>
      <c r="B407" s="781" t="s">
        <v>1350</v>
      </c>
      <c r="C407" s="617" t="s">
        <v>1362</v>
      </c>
      <c r="D407" s="617" t="s">
        <v>1362</v>
      </c>
      <c r="E407" s="617" t="s">
        <v>1350</v>
      </c>
      <c r="F407" s="781" t="s">
        <v>1444</v>
      </c>
      <c r="G407" s="764"/>
      <c r="H407" s="617"/>
      <c r="I407" s="617"/>
      <c r="J407" s="617"/>
      <c r="K407" s="786" t="s">
        <v>2390</v>
      </c>
      <c r="L407" s="629"/>
      <c r="M407" s="629"/>
      <c r="N407" s="629"/>
      <c r="O407" s="629">
        <f t="shared" si="73"/>
        <v>0</v>
      </c>
      <c r="P407" s="629"/>
      <c r="Q407" s="629"/>
      <c r="R407" s="629"/>
      <c r="S407" s="629"/>
      <c r="T407" s="629"/>
      <c r="U407" s="629"/>
      <c r="V407" s="626" t="e">
        <f t="shared" si="74"/>
        <v>#DIV/0!</v>
      </c>
      <c r="W407" s="764"/>
      <c r="X407" s="770"/>
      <c r="Y407" s="770"/>
    </row>
    <row r="408" spans="1:26" ht="22.6" customHeight="1" thickTop="1" thickBot="1" x14ac:dyDescent="0.3">
      <c r="A408" s="789">
        <v>1</v>
      </c>
      <c r="B408" s="781" t="s">
        <v>1350</v>
      </c>
      <c r="C408" s="617" t="s">
        <v>1362</v>
      </c>
      <c r="D408" s="617" t="s">
        <v>1362</v>
      </c>
      <c r="E408" s="617" t="s">
        <v>1350</v>
      </c>
      <c r="F408" s="781" t="s">
        <v>1445</v>
      </c>
      <c r="G408" s="764"/>
      <c r="H408" s="617"/>
      <c r="I408" s="617"/>
      <c r="J408" s="617"/>
      <c r="K408" s="786" t="s">
        <v>2391</v>
      </c>
      <c r="L408" s="629"/>
      <c r="M408" s="629"/>
      <c r="N408" s="629"/>
      <c r="O408" s="629">
        <f t="shared" si="73"/>
        <v>0</v>
      </c>
      <c r="P408" s="629"/>
      <c r="Q408" s="629"/>
      <c r="R408" s="629"/>
      <c r="S408" s="629"/>
      <c r="T408" s="629"/>
      <c r="U408" s="629"/>
      <c r="V408" s="626" t="e">
        <f t="shared" si="74"/>
        <v>#DIV/0!</v>
      </c>
      <c r="W408" s="764"/>
      <c r="X408" s="770"/>
      <c r="Y408" s="770"/>
    </row>
    <row r="409" spans="1:26" ht="22.6" customHeight="1" thickTop="1" thickBot="1" x14ac:dyDescent="0.3">
      <c r="A409" s="789">
        <v>1</v>
      </c>
      <c r="B409" s="781" t="s">
        <v>1350</v>
      </c>
      <c r="C409" s="617" t="s">
        <v>1362</v>
      </c>
      <c r="D409" s="617" t="s">
        <v>1362</v>
      </c>
      <c r="E409" s="617" t="s">
        <v>1350</v>
      </c>
      <c r="F409" s="781" t="s">
        <v>1446</v>
      </c>
      <c r="G409" s="764"/>
      <c r="H409" s="617"/>
      <c r="I409" s="617"/>
      <c r="J409" s="617"/>
      <c r="K409" s="786" t="s">
        <v>2392</v>
      </c>
      <c r="L409" s="629"/>
      <c r="M409" s="629"/>
      <c r="N409" s="629"/>
      <c r="O409" s="629">
        <f t="shared" si="73"/>
        <v>0</v>
      </c>
      <c r="P409" s="629"/>
      <c r="Q409" s="629"/>
      <c r="R409" s="629"/>
      <c r="S409" s="629"/>
      <c r="T409" s="629"/>
      <c r="U409" s="629"/>
      <c r="V409" s="626" t="e">
        <f t="shared" si="74"/>
        <v>#DIV/0!</v>
      </c>
      <c r="W409" s="764"/>
      <c r="X409" s="770"/>
      <c r="Y409" s="770"/>
    </row>
    <row r="410" spans="1:26" s="182" customFormat="1" ht="22.6" customHeight="1" thickTop="1" thickBot="1" x14ac:dyDescent="0.3">
      <c r="A410" s="787">
        <v>1</v>
      </c>
      <c r="B410" s="778" t="s">
        <v>1350</v>
      </c>
      <c r="C410" s="764" t="s">
        <v>1362</v>
      </c>
      <c r="D410" s="764" t="s">
        <v>1362</v>
      </c>
      <c r="E410" s="764" t="s">
        <v>1362</v>
      </c>
      <c r="F410" s="764"/>
      <c r="G410" s="764"/>
      <c r="H410" s="764"/>
      <c r="I410" s="764"/>
      <c r="J410" s="764"/>
      <c r="K410" s="779" t="s">
        <v>2393</v>
      </c>
      <c r="L410" s="628">
        <f>SUM(L411:L421)</f>
        <v>0</v>
      </c>
      <c r="M410" s="628">
        <f t="shared" ref="M410:U410" si="77">SUM(M411:M421)</f>
        <v>0</v>
      </c>
      <c r="N410" s="628">
        <f t="shared" si="77"/>
        <v>0</v>
      </c>
      <c r="O410" s="628">
        <f t="shared" si="73"/>
        <v>0</v>
      </c>
      <c r="P410" s="628">
        <f t="shared" si="77"/>
        <v>0</v>
      </c>
      <c r="Q410" s="628">
        <f t="shared" si="77"/>
        <v>0</v>
      </c>
      <c r="R410" s="628">
        <f t="shared" si="77"/>
        <v>0</v>
      </c>
      <c r="S410" s="628">
        <f t="shared" si="77"/>
        <v>0</v>
      </c>
      <c r="T410" s="628">
        <f t="shared" si="77"/>
        <v>0</v>
      </c>
      <c r="U410" s="628">
        <f t="shared" si="77"/>
        <v>0</v>
      </c>
      <c r="V410" s="624" t="e">
        <f t="shared" si="74"/>
        <v>#DIV/0!</v>
      </c>
      <c r="W410" s="764"/>
      <c r="X410" s="770" t="s">
        <v>2394</v>
      </c>
      <c r="Y410" s="770"/>
      <c r="Z410" s="840"/>
    </row>
    <row r="411" spans="1:26" ht="22.6" customHeight="1" thickTop="1" thickBot="1" x14ac:dyDescent="0.3">
      <c r="A411" s="789">
        <v>1</v>
      </c>
      <c r="B411" s="781" t="s">
        <v>1350</v>
      </c>
      <c r="C411" s="617" t="s">
        <v>1362</v>
      </c>
      <c r="D411" s="617" t="s">
        <v>1362</v>
      </c>
      <c r="E411" s="617" t="s">
        <v>1362</v>
      </c>
      <c r="F411" s="781" t="s">
        <v>1350</v>
      </c>
      <c r="G411" s="764"/>
      <c r="H411" s="617"/>
      <c r="I411" s="617"/>
      <c r="J411" s="617"/>
      <c r="K411" s="783" t="s">
        <v>2395</v>
      </c>
      <c r="L411" s="629"/>
      <c r="M411" s="629"/>
      <c r="N411" s="629"/>
      <c r="O411" s="629">
        <f t="shared" si="73"/>
        <v>0</v>
      </c>
      <c r="P411" s="629"/>
      <c r="Q411" s="629"/>
      <c r="R411" s="629"/>
      <c r="S411" s="629"/>
      <c r="T411" s="629"/>
      <c r="U411" s="629"/>
      <c r="V411" s="626" t="e">
        <f t="shared" si="74"/>
        <v>#DIV/0!</v>
      </c>
      <c r="W411" s="764"/>
      <c r="X411" s="770"/>
      <c r="Y411" s="770"/>
    </row>
    <row r="412" spans="1:26" ht="22.6" customHeight="1" thickTop="1" thickBot="1" x14ac:dyDescent="0.3">
      <c r="A412" s="789">
        <v>1</v>
      </c>
      <c r="B412" s="781" t="s">
        <v>1350</v>
      </c>
      <c r="C412" s="617" t="s">
        <v>1362</v>
      </c>
      <c r="D412" s="617" t="s">
        <v>1362</v>
      </c>
      <c r="E412" s="617" t="s">
        <v>1362</v>
      </c>
      <c r="F412" s="781" t="s">
        <v>1362</v>
      </c>
      <c r="G412" s="764"/>
      <c r="H412" s="617"/>
      <c r="I412" s="617"/>
      <c r="J412" s="617"/>
      <c r="K412" s="783" t="s">
        <v>2396</v>
      </c>
      <c r="L412" s="629"/>
      <c r="M412" s="629"/>
      <c r="N412" s="629"/>
      <c r="O412" s="629">
        <f t="shared" si="73"/>
        <v>0</v>
      </c>
      <c r="P412" s="629"/>
      <c r="Q412" s="629"/>
      <c r="R412" s="629"/>
      <c r="S412" s="629"/>
      <c r="T412" s="629"/>
      <c r="U412" s="629"/>
      <c r="V412" s="626" t="e">
        <f t="shared" si="74"/>
        <v>#DIV/0!</v>
      </c>
      <c r="W412" s="764"/>
      <c r="X412" s="770"/>
      <c r="Y412" s="770"/>
    </row>
    <row r="413" spans="1:26" ht="22.6" customHeight="1" thickTop="1" thickBot="1" x14ac:dyDescent="0.3">
      <c r="A413" s="789">
        <v>1</v>
      </c>
      <c r="B413" s="781" t="s">
        <v>1350</v>
      </c>
      <c r="C413" s="617" t="s">
        <v>1362</v>
      </c>
      <c r="D413" s="617" t="s">
        <v>1362</v>
      </c>
      <c r="E413" s="617" t="s">
        <v>1362</v>
      </c>
      <c r="F413" s="781" t="s">
        <v>1374</v>
      </c>
      <c r="G413" s="764"/>
      <c r="H413" s="617"/>
      <c r="I413" s="617"/>
      <c r="J413" s="617"/>
      <c r="K413" s="786" t="s">
        <v>2397</v>
      </c>
      <c r="L413" s="629"/>
      <c r="M413" s="629"/>
      <c r="N413" s="629"/>
      <c r="O413" s="629">
        <f t="shared" si="73"/>
        <v>0</v>
      </c>
      <c r="P413" s="629"/>
      <c r="Q413" s="629"/>
      <c r="R413" s="629"/>
      <c r="S413" s="629"/>
      <c r="T413" s="629"/>
      <c r="U413" s="629"/>
      <c r="V413" s="626" t="e">
        <f t="shared" si="74"/>
        <v>#DIV/0!</v>
      </c>
      <c r="W413" s="764"/>
      <c r="X413" s="770"/>
      <c r="Y413" s="770"/>
    </row>
    <row r="414" spans="1:26" ht="22.6" customHeight="1" thickTop="1" thickBot="1" x14ac:dyDescent="0.3">
      <c r="A414" s="789">
        <v>1</v>
      </c>
      <c r="B414" s="781" t="s">
        <v>1350</v>
      </c>
      <c r="C414" s="617" t="s">
        <v>1362</v>
      </c>
      <c r="D414" s="617" t="s">
        <v>1362</v>
      </c>
      <c r="E414" s="617" t="s">
        <v>1362</v>
      </c>
      <c r="F414" s="781" t="s">
        <v>1375</v>
      </c>
      <c r="G414" s="764"/>
      <c r="H414" s="617"/>
      <c r="I414" s="617"/>
      <c r="J414" s="617"/>
      <c r="K414" s="786" t="s">
        <v>2398</v>
      </c>
      <c r="L414" s="629"/>
      <c r="M414" s="629"/>
      <c r="N414" s="629"/>
      <c r="O414" s="629">
        <f t="shared" si="73"/>
        <v>0</v>
      </c>
      <c r="P414" s="629"/>
      <c r="Q414" s="629"/>
      <c r="R414" s="629"/>
      <c r="S414" s="629"/>
      <c r="T414" s="629"/>
      <c r="U414" s="629"/>
      <c r="V414" s="626" t="e">
        <f t="shared" si="74"/>
        <v>#DIV/0!</v>
      </c>
      <c r="W414" s="764"/>
      <c r="X414" s="770"/>
      <c r="Y414" s="770"/>
    </row>
    <row r="415" spans="1:26" ht="22.6" customHeight="1" thickTop="1" thickBot="1" x14ac:dyDescent="0.3">
      <c r="A415" s="789">
        <v>1</v>
      </c>
      <c r="B415" s="781" t="s">
        <v>1350</v>
      </c>
      <c r="C415" s="617" t="s">
        <v>1362</v>
      </c>
      <c r="D415" s="617" t="s">
        <v>1362</v>
      </c>
      <c r="E415" s="617" t="s">
        <v>1362</v>
      </c>
      <c r="F415" s="781" t="s">
        <v>1384</v>
      </c>
      <c r="G415" s="764"/>
      <c r="H415" s="617"/>
      <c r="I415" s="617"/>
      <c r="J415" s="617"/>
      <c r="K415" s="786" t="s">
        <v>2399</v>
      </c>
      <c r="L415" s="629"/>
      <c r="M415" s="629"/>
      <c r="N415" s="629"/>
      <c r="O415" s="629">
        <f t="shared" si="73"/>
        <v>0</v>
      </c>
      <c r="P415" s="629"/>
      <c r="Q415" s="629"/>
      <c r="R415" s="629"/>
      <c r="S415" s="629"/>
      <c r="T415" s="629"/>
      <c r="U415" s="629"/>
      <c r="V415" s="626" t="e">
        <f t="shared" si="74"/>
        <v>#DIV/0!</v>
      </c>
      <c r="W415" s="764"/>
      <c r="X415" s="770"/>
      <c r="Y415" s="770"/>
    </row>
    <row r="416" spans="1:26" ht="22.6" customHeight="1" thickTop="1" thickBot="1" x14ac:dyDescent="0.3">
      <c r="A416" s="789">
        <v>1</v>
      </c>
      <c r="B416" s="781" t="s">
        <v>1350</v>
      </c>
      <c r="C416" s="617" t="s">
        <v>1362</v>
      </c>
      <c r="D416" s="617" t="s">
        <v>1362</v>
      </c>
      <c r="E416" s="617" t="s">
        <v>1362</v>
      </c>
      <c r="F416" s="781" t="s">
        <v>1390</v>
      </c>
      <c r="G416" s="764"/>
      <c r="H416" s="617"/>
      <c r="I416" s="617"/>
      <c r="J416" s="617"/>
      <c r="K416" s="786" t="s">
        <v>2400</v>
      </c>
      <c r="L416" s="629"/>
      <c r="M416" s="629"/>
      <c r="N416" s="629"/>
      <c r="O416" s="629">
        <f t="shared" si="73"/>
        <v>0</v>
      </c>
      <c r="P416" s="629"/>
      <c r="Q416" s="629"/>
      <c r="R416" s="629"/>
      <c r="S416" s="629"/>
      <c r="T416" s="629"/>
      <c r="U416" s="629"/>
      <c r="V416" s="626" t="e">
        <f t="shared" si="74"/>
        <v>#DIV/0!</v>
      </c>
      <c r="W416" s="764"/>
      <c r="X416" s="770"/>
      <c r="Y416" s="770"/>
    </row>
    <row r="417" spans="1:26" ht="22.6" customHeight="1" thickTop="1" thickBot="1" x14ac:dyDescent="0.3">
      <c r="A417" s="789">
        <v>1</v>
      </c>
      <c r="B417" s="781" t="s">
        <v>1350</v>
      </c>
      <c r="C417" s="617" t="s">
        <v>1362</v>
      </c>
      <c r="D417" s="617" t="s">
        <v>1362</v>
      </c>
      <c r="E417" s="617" t="s">
        <v>1362</v>
      </c>
      <c r="F417" s="781" t="s">
        <v>1391</v>
      </c>
      <c r="G417" s="764"/>
      <c r="H417" s="617"/>
      <c r="I417" s="617"/>
      <c r="J417" s="617"/>
      <c r="K417" s="786" t="s">
        <v>2401</v>
      </c>
      <c r="L417" s="629"/>
      <c r="M417" s="629"/>
      <c r="N417" s="629"/>
      <c r="O417" s="629">
        <f t="shared" si="73"/>
        <v>0</v>
      </c>
      <c r="P417" s="629"/>
      <c r="Q417" s="629"/>
      <c r="R417" s="629"/>
      <c r="S417" s="629"/>
      <c r="T417" s="629"/>
      <c r="U417" s="629"/>
      <c r="V417" s="626" t="e">
        <f t="shared" si="74"/>
        <v>#DIV/0!</v>
      </c>
      <c r="W417" s="764"/>
      <c r="X417" s="770"/>
      <c r="Y417" s="770"/>
    </row>
    <row r="418" spans="1:26" ht="22.6" customHeight="1" thickTop="1" thickBot="1" x14ac:dyDescent="0.3">
      <c r="A418" s="789">
        <v>1</v>
      </c>
      <c r="B418" s="781" t="s">
        <v>1350</v>
      </c>
      <c r="C418" s="617" t="s">
        <v>1362</v>
      </c>
      <c r="D418" s="617" t="s">
        <v>1362</v>
      </c>
      <c r="E418" s="617" t="s">
        <v>1362</v>
      </c>
      <c r="F418" s="781" t="s">
        <v>1392</v>
      </c>
      <c r="G418" s="764"/>
      <c r="H418" s="617"/>
      <c r="I418" s="617"/>
      <c r="J418" s="617"/>
      <c r="K418" s="786" t="s">
        <v>2402</v>
      </c>
      <c r="L418" s="629"/>
      <c r="M418" s="629"/>
      <c r="N418" s="629"/>
      <c r="O418" s="629">
        <f t="shared" si="73"/>
        <v>0</v>
      </c>
      <c r="P418" s="629"/>
      <c r="Q418" s="629"/>
      <c r="R418" s="629"/>
      <c r="S418" s="629"/>
      <c r="T418" s="629"/>
      <c r="U418" s="629"/>
      <c r="V418" s="626" t="e">
        <f t="shared" si="74"/>
        <v>#DIV/0!</v>
      </c>
      <c r="W418" s="764"/>
      <c r="X418" s="770"/>
      <c r="Y418" s="770"/>
    </row>
    <row r="419" spans="1:26" ht="22.6" customHeight="1" thickTop="1" thickBot="1" x14ac:dyDescent="0.3">
      <c r="A419" s="789">
        <v>1</v>
      </c>
      <c r="B419" s="781" t="s">
        <v>1350</v>
      </c>
      <c r="C419" s="617" t="s">
        <v>1362</v>
      </c>
      <c r="D419" s="617" t="s">
        <v>1362</v>
      </c>
      <c r="E419" s="617" t="s">
        <v>1362</v>
      </c>
      <c r="F419" s="781" t="s">
        <v>1444</v>
      </c>
      <c r="G419" s="764"/>
      <c r="H419" s="617"/>
      <c r="I419" s="617"/>
      <c r="J419" s="617"/>
      <c r="K419" s="786" t="s">
        <v>2403</v>
      </c>
      <c r="L419" s="629"/>
      <c r="M419" s="629"/>
      <c r="N419" s="629"/>
      <c r="O419" s="629">
        <f t="shared" si="73"/>
        <v>0</v>
      </c>
      <c r="P419" s="629"/>
      <c r="Q419" s="629"/>
      <c r="R419" s="629"/>
      <c r="S419" s="629"/>
      <c r="T419" s="629"/>
      <c r="U419" s="629"/>
      <c r="V419" s="626" t="e">
        <f t="shared" si="74"/>
        <v>#DIV/0!</v>
      </c>
      <c r="W419" s="764"/>
      <c r="X419" s="770"/>
      <c r="Y419" s="770"/>
    </row>
    <row r="420" spans="1:26" ht="22.6" customHeight="1" thickTop="1" thickBot="1" x14ac:dyDescent="0.3">
      <c r="A420" s="789">
        <v>1</v>
      </c>
      <c r="B420" s="781" t="s">
        <v>1350</v>
      </c>
      <c r="C420" s="617" t="s">
        <v>1362</v>
      </c>
      <c r="D420" s="617" t="s">
        <v>1362</v>
      </c>
      <c r="E420" s="617" t="s">
        <v>1362</v>
      </c>
      <c r="F420" s="781" t="s">
        <v>1445</v>
      </c>
      <c r="G420" s="764"/>
      <c r="H420" s="617"/>
      <c r="I420" s="617"/>
      <c r="J420" s="617"/>
      <c r="K420" s="786" t="s">
        <v>2404</v>
      </c>
      <c r="L420" s="629"/>
      <c r="M420" s="629"/>
      <c r="N420" s="629"/>
      <c r="O420" s="629">
        <f t="shared" si="73"/>
        <v>0</v>
      </c>
      <c r="P420" s="629"/>
      <c r="Q420" s="629"/>
      <c r="R420" s="629"/>
      <c r="S420" s="629"/>
      <c r="T420" s="629"/>
      <c r="U420" s="629"/>
      <c r="V420" s="626" t="e">
        <f t="shared" si="74"/>
        <v>#DIV/0!</v>
      </c>
      <c r="W420" s="764"/>
      <c r="X420" s="770"/>
      <c r="Y420" s="770"/>
    </row>
    <row r="421" spans="1:26" ht="22.6" customHeight="1" thickTop="1" thickBot="1" x14ac:dyDescent="0.3">
      <c r="A421" s="789">
        <v>1</v>
      </c>
      <c r="B421" s="781" t="s">
        <v>1350</v>
      </c>
      <c r="C421" s="617" t="s">
        <v>1362</v>
      </c>
      <c r="D421" s="617" t="s">
        <v>1362</v>
      </c>
      <c r="E421" s="617" t="s">
        <v>1362</v>
      </c>
      <c r="F421" s="781" t="s">
        <v>1446</v>
      </c>
      <c r="G421" s="764"/>
      <c r="H421" s="617"/>
      <c r="I421" s="617"/>
      <c r="J421" s="617"/>
      <c r="K421" s="786" t="s">
        <v>2405</v>
      </c>
      <c r="L421" s="629"/>
      <c r="M421" s="629"/>
      <c r="N421" s="629"/>
      <c r="O421" s="629">
        <f t="shared" si="73"/>
        <v>0</v>
      </c>
      <c r="P421" s="629"/>
      <c r="Q421" s="629"/>
      <c r="R421" s="629"/>
      <c r="S421" s="629"/>
      <c r="T421" s="629"/>
      <c r="U421" s="629"/>
      <c r="V421" s="626" t="e">
        <f t="shared" si="74"/>
        <v>#DIV/0!</v>
      </c>
      <c r="W421" s="764"/>
      <c r="X421" s="770"/>
      <c r="Y421" s="770"/>
    </row>
    <row r="422" spans="1:26" s="182" customFormat="1" ht="22.6" customHeight="1" thickTop="1" thickBot="1" x14ac:dyDescent="0.3">
      <c r="A422" s="773">
        <v>1</v>
      </c>
      <c r="B422" s="609" t="s">
        <v>1350</v>
      </c>
      <c r="C422" s="609" t="s">
        <v>1362</v>
      </c>
      <c r="D422" s="609" t="s">
        <v>1374</v>
      </c>
      <c r="E422" s="609"/>
      <c r="F422" s="609"/>
      <c r="G422" s="609"/>
      <c r="H422" s="609"/>
      <c r="I422" s="609"/>
      <c r="J422" s="609"/>
      <c r="K422" s="774" t="s">
        <v>1448</v>
      </c>
      <c r="L422" s="803">
        <f>+L423</f>
        <v>0</v>
      </c>
      <c r="M422" s="803">
        <f t="shared" ref="M422:U422" si="78">+M423</f>
        <v>0</v>
      </c>
      <c r="N422" s="803">
        <f t="shared" si="78"/>
        <v>0</v>
      </c>
      <c r="O422" s="803">
        <f t="shared" si="73"/>
        <v>0</v>
      </c>
      <c r="P422" s="803">
        <f t="shared" si="78"/>
        <v>0</v>
      </c>
      <c r="Q422" s="803">
        <f t="shared" si="78"/>
        <v>0</v>
      </c>
      <c r="R422" s="803">
        <f t="shared" si="78"/>
        <v>0</v>
      </c>
      <c r="S422" s="803">
        <f t="shared" si="78"/>
        <v>0</v>
      </c>
      <c r="T422" s="803">
        <f t="shared" si="78"/>
        <v>0</v>
      </c>
      <c r="U422" s="803">
        <f t="shared" si="78"/>
        <v>0</v>
      </c>
      <c r="V422" s="608" t="e">
        <f t="shared" si="74"/>
        <v>#DIV/0!</v>
      </c>
      <c r="W422" s="606"/>
      <c r="X422" s="770" t="s">
        <v>1449</v>
      </c>
      <c r="Y422" s="770"/>
      <c r="Z422" s="840"/>
    </row>
    <row r="423" spans="1:26" s="182" customFormat="1" ht="22.6" customHeight="1" thickTop="1" thickBot="1" x14ac:dyDescent="0.3">
      <c r="A423" s="613" t="s">
        <v>1348</v>
      </c>
      <c r="B423" s="613" t="s">
        <v>1350</v>
      </c>
      <c r="C423" s="613" t="s">
        <v>1362</v>
      </c>
      <c r="D423" s="613" t="s">
        <v>1374</v>
      </c>
      <c r="E423" s="613" t="s">
        <v>1350</v>
      </c>
      <c r="F423" s="613"/>
      <c r="G423" s="613"/>
      <c r="H423" s="613"/>
      <c r="I423" s="613"/>
      <c r="J423" s="613"/>
      <c r="K423" s="776" t="s">
        <v>1450</v>
      </c>
      <c r="L423" s="627">
        <f>+L424+L436+L448+L460+L472</f>
        <v>0</v>
      </c>
      <c r="M423" s="627">
        <f t="shared" ref="M423:U423" si="79">+M424+M436+M448+M460+M472</f>
        <v>0</v>
      </c>
      <c r="N423" s="627">
        <f t="shared" si="79"/>
        <v>0</v>
      </c>
      <c r="O423" s="627">
        <f t="shared" si="73"/>
        <v>0</v>
      </c>
      <c r="P423" s="627">
        <f t="shared" si="79"/>
        <v>0</v>
      </c>
      <c r="Q423" s="627">
        <f t="shared" si="79"/>
        <v>0</v>
      </c>
      <c r="R423" s="627">
        <f t="shared" si="79"/>
        <v>0</v>
      </c>
      <c r="S423" s="627">
        <f t="shared" si="79"/>
        <v>0</v>
      </c>
      <c r="T423" s="627">
        <f t="shared" si="79"/>
        <v>0</v>
      </c>
      <c r="U423" s="627">
        <f t="shared" si="79"/>
        <v>0</v>
      </c>
      <c r="V423" s="616" t="e">
        <f t="shared" si="74"/>
        <v>#DIV/0!</v>
      </c>
      <c r="W423" s="613"/>
      <c r="X423" s="770" t="s">
        <v>2406</v>
      </c>
      <c r="Y423" s="770" t="s">
        <v>2407</v>
      </c>
      <c r="Z423" s="840"/>
    </row>
    <row r="424" spans="1:26" s="182" customFormat="1" ht="22.6" customHeight="1" thickTop="1" thickBot="1" x14ac:dyDescent="0.3">
      <c r="A424" s="787">
        <v>1</v>
      </c>
      <c r="B424" s="778" t="s">
        <v>1350</v>
      </c>
      <c r="C424" s="764" t="s">
        <v>1362</v>
      </c>
      <c r="D424" s="764" t="s">
        <v>1374</v>
      </c>
      <c r="E424" s="778" t="s">
        <v>1350</v>
      </c>
      <c r="F424" s="764" t="s">
        <v>1350</v>
      </c>
      <c r="G424" s="764"/>
      <c r="H424" s="764"/>
      <c r="I424" s="764"/>
      <c r="J424" s="764"/>
      <c r="K424" s="788" t="s">
        <v>1451</v>
      </c>
      <c r="L424" s="630">
        <f>SUM(L425:L435)</f>
        <v>0</v>
      </c>
      <c r="M424" s="630">
        <f t="shared" ref="M424:U424" si="80">SUM(M425:M435)</f>
        <v>0</v>
      </c>
      <c r="N424" s="630">
        <f t="shared" si="80"/>
        <v>0</v>
      </c>
      <c r="O424" s="630">
        <f t="shared" si="73"/>
        <v>0</v>
      </c>
      <c r="P424" s="630">
        <f t="shared" si="80"/>
        <v>0</v>
      </c>
      <c r="Q424" s="630">
        <f t="shared" si="80"/>
        <v>0</v>
      </c>
      <c r="R424" s="630">
        <f t="shared" si="80"/>
        <v>0</v>
      </c>
      <c r="S424" s="630">
        <f t="shared" si="80"/>
        <v>0</v>
      </c>
      <c r="T424" s="630">
        <f t="shared" si="80"/>
        <v>0</v>
      </c>
      <c r="U424" s="630">
        <f t="shared" si="80"/>
        <v>0</v>
      </c>
      <c r="V424" s="619" t="e">
        <f t="shared" si="74"/>
        <v>#DIV/0!</v>
      </c>
      <c r="W424" s="787"/>
      <c r="X424" s="770" t="s">
        <v>1452</v>
      </c>
      <c r="Y424" s="770" t="s">
        <v>1453</v>
      </c>
      <c r="Z424" s="840"/>
    </row>
    <row r="425" spans="1:26" s="182" customFormat="1" ht="22.6" customHeight="1" thickTop="1" thickBot="1" x14ac:dyDescent="0.3">
      <c r="A425" s="789">
        <v>1</v>
      </c>
      <c r="B425" s="781" t="s">
        <v>1350</v>
      </c>
      <c r="C425" s="617" t="s">
        <v>1362</v>
      </c>
      <c r="D425" s="617" t="s">
        <v>1374</v>
      </c>
      <c r="E425" s="781" t="s">
        <v>1350</v>
      </c>
      <c r="F425" s="617" t="s">
        <v>1350</v>
      </c>
      <c r="G425" s="781" t="s">
        <v>1350</v>
      </c>
      <c r="H425" s="617"/>
      <c r="I425" s="617"/>
      <c r="J425" s="617"/>
      <c r="K425" s="783" t="s">
        <v>2408</v>
      </c>
      <c r="L425" s="630"/>
      <c r="M425" s="630"/>
      <c r="N425" s="630"/>
      <c r="O425" s="630">
        <f t="shared" si="73"/>
        <v>0</v>
      </c>
      <c r="P425" s="630"/>
      <c r="Q425" s="630"/>
      <c r="R425" s="630"/>
      <c r="S425" s="630"/>
      <c r="T425" s="630"/>
      <c r="U425" s="630"/>
      <c r="V425" s="619" t="e">
        <f t="shared" si="74"/>
        <v>#DIV/0!</v>
      </c>
      <c r="W425" s="787"/>
      <c r="X425" s="770"/>
      <c r="Y425" s="770"/>
      <c r="Z425" s="840"/>
    </row>
    <row r="426" spans="1:26" s="182" customFormat="1" ht="22.6" customHeight="1" thickTop="1" thickBot="1" x14ac:dyDescent="0.3">
      <c r="A426" s="789">
        <v>1</v>
      </c>
      <c r="B426" s="781" t="s">
        <v>1350</v>
      </c>
      <c r="C426" s="617" t="s">
        <v>1362</v>
      </c>
      <c r="D426" s="617" t="s">
        <v>1374</v>
      </c>
      <c r="E426" s="781" t="s">
        <v>1350</v>
      </c>
      <c r="F426" s="617" t="s">
        <v>1350</v>
      </c>
      <c r="G426" s="781" t="s">
        <v>1362</v>
      </c>
      <c r="H426" s="617"/>
      <c r="I426" s="617"/>
      <c r="J426" s="617"/>
      <c r="K426" s="783" t="s">
        <v>2409</v>
      </c>
      <c r="L426" s="630"/>
      <c r="M426" s="630"/>
      <c r="N426" s="630"/>
      <c r="O426" s="630">
        <f t="shared" si="73"/>
        <v>0</v>
      </c>
      <c r="P426" s="630"/>
      <c r="Q426" s="630"/>
      <c r="R426" s="630"/>
      <c r="S426" s="630"/>
      <c r="T426" s="630"/>
      <c r="U426" s="630"/>
      <c r="V426" s="619" t="e">
        <f t="shared" si="74"/>
        <v>#DIV/0!</v>
      </c>
      <c r="W426" s="787"/>
      <c r="X426" s="770"/>
      <c r="Y426" s="770"/>
      <c r="Z426" s="840"/>
    </row>
    <row r="427" spans="1:26" s="182" customFormat="1" ht="22.6" customHeight="1" thickTop="1" thickBot="1" x14ac:dyDescent="0.3">
      <c r="A427" s="789">
        <v>1</v>
      </c>
      <c r="B427" s="781" t="s">
        <v>1350</v>
      </c>
      <c r="C427" s="617" t="s">
        <v>1362</v>
      </c>
      <c r="D427" s="617" t="s">
        <v>1374</v>
      </c>
      <c r="E427" s="781" t="s">
        <v>1350</v>
      </c>
      <c r="F427" s="617" t="s">
        <v>1350</v>
      </c>
      <c r="G427" s="781" t="s">
        <v>1374</v>
      </c>
      <c r="H427" s="617"/>
      <c r="I427" s="617"/>
      <c r="J427" s="617"/>
      <c r="K427" s="786" t="s">
        <v>2410</v>
      </c>
      <c r="L427" s="630"/>
      <c r="M427" s="630"/>
      <c r="N427" s="630"/>
      <c r="O427" s="630">
        <f t="shared" si="73"/>
        <v>0</v>
      </c>
      <c r="P427" s="630"/>
      <c r="Q427" s="630"/>
      <c r="R427" s="630"/>
      <c r="S427" s="630"/>
      <c r="T427" s="630"/>
      <c r="U427" s="630"/>
      <c r="V427" s="619" t="e">
        <f t="shared" si="74"/>
        <v>#DIV/0!</v>
      </c>
      <c r="W427" s="787"/>
      <c r="X427" s="770"/>
      <c r="Y427" s="770"/>
      <c r="Z427" s="840"/>
    </row>
    <row r="428" spans="1:26" s="182" customFormat="1" ht="22.6" customHeight="1" thickTop="1" thickBot="1" x14ac:dyDescent="0.3">
      <c r="A428" s="789">
        <v>1</v>
      </c>
      <c r="B428" s="781" t="s">
        <v>1350</v>
      </c>
      <c r="C428" s="617" t="s">
        <v>1362</v>
      </c>
      <c r="D428" s="617" t="s">
        <v>1374</v>
      </c>
      <c r="E428" s="781" t="s">
        <v>1350</v>
      </c>
      <c r="F428" s="617" t="s">
        <v>1350</v>
      </c>
      <c r="G428" s="781" t="s">
        <v>1375</v>
      </c>
      <c r="H428" s="617"/>
      <c r="I428" s="617"/>
      <c r="J428" s="617"/>
      <c r="K428" s="786" t="s">
        <v>2411</v>
      </c>
      <c r="L428" s="630"/>
      <c r="M428" s="630"/>
      <c r="N428" s="630"/>
      <c r="O428" s="630">
        <f t="shared" si="73"/>
        <v>0</v>
      </c>
      <c r="P428" s="630"/>
      <c r="Q428" s="630"/>
      <c r="R428" s="630"/>
      <c r="S428" s="630"/>
      <c r="T428" s="630"/>
      <c r="U428" s="630"/>
      <c r="V428" s="619" t="e">
        <f t="shared" si="74"/>
        <v>#DIV/0!</v>
      </c>
      <c r="W428" s="787"/>
      <c r="X428" s="770"/>
      <c r="Y428" s="770"/>
      <c r="Z428" s="840"/>
    </row>
    <row r="429" spans="1:26" s="182" customFormat="1" ht="22.6" customHeight="1" thickTop="1" thickBot="1" x14ac:dyDescent="0.3">
      <c r="A429" s="789">
        <v>1</v>
      </c>
      <c r="B429" s="781" t="s">
        <v>1350</v>
      </c>
      <c r="C429" s="617" t="s">
        <v>1362</v>
      </c>
      <c r="D429" s="617" t="s">
        <v>1374</v>
      </c>
      <c r="E429" s="781" t="s">
        <v>1350</v>
      </c>
      <c r="F429" s="617" t="s">
        <v>1350</v>
      </c>
      <c r="G429" s="781" t="s">
        <v>1384</v>
      </c>
      <c r="H429" s="617"/>
      <c r="I429" s="617"/>
      <c r="J429" s="617"/>
      <c r="K429" s="786" t="s">
        <v>2412</v>
      </c>
      <c r="L429" s="630"/>
      <c r="M429" s="630"/>
      <c r="N429" s="630"/>
      <c r="O429" s="630">
        <f t="shared" si="73"/>
        <v>0</v>
      </c>
      <c r="P429" s="630"/>
      <c r="Q429" s="630"/>
      <c r="R429" s="630"/>
      <c r="S429" s="630"/>
      <c r="T429" s="630"/>
      <c r="U429" s="630"/>
      <c r="V429" s="619" t="e">
        <f t="shared" si="74"/>
        <v>#DIV/0!</v>
      </c>
      <c r="W429" s="787"/>
      <c r="X429" s="770"/>
      <c r="Y429" s="770"/>
      <c r="Z429" s="840"/>
    </row>
    <row r="430" spans="1:26" s="182" customFormat="1" ht="22.6" customHeight="1" thickTop="1" thickBot="1" x14ac:dyDescent="0.3">
      <c r="A430" s="789">
        <v>1</v>
      </c>
      <c r="B430" s="781" t="s">
        <v>1350</v>
      </c>
      <c r="C430" s="617" t="s">
        <v>1362</v>
      </c>
      <c r="D430" s="617" t="s">
        <v>1374</v>
      </c>
      <c r="E430" s="781" t="s">
        <v>1350</v>
      </c>
      <c r="F430" s="617" t="s">
        <v>1350</v>
      </c>
      <c r="G430" s="781" t="s">
        <v>1390</v>
      </c>
      <c r="H430" s="617"/>
      <c r="I430" s="617"/>
      <c r="J430" s="617"/>
      <c r="K430" s="786" t="s">
        <v>2413</v>
      </c>
      <c r="L430" s="630"/>
      <c r="M430" s="630"/>
      <c r="N430" s="630"/>
      <c r="O430" s="630">
        <f t="shared" si="73"/>
        <v>0</v>
      </c>
      <c r="P430" s="630"/>
      <c r="Q430" s="630"/>
      <c r="R430" s="630"/>
      <c r="S430" s="630"/>
      <c r="T430" s="630"/>
      <c r="U430" s="630"/>
      <c r="V430" s="619" t="e">
        <f t="shared" si="74"/>
        <v>#DIV/0!</v>
      </c>
      <c r="W430" s="787"/>
      <c r="X430" s="770"/>
      <c r="Y430" s="770"/>
      <c r="Z430" s="840"/>
    </row>
    <row r="431" spans="1:26" s="182" customFormat="1" ht="22.6" customHeight="1" thickTop="1" thickBot="1" x14ac:dyDescent="0.3">
      <c r="A431" s="789">
        <v>1</v>
      </c>
      <c r="B431" s="781" t="s">
        <v>1350</v>
      </c>
      <c r="C431" s="617" t="s">
        <v>1362</v>
      </c>
      <c r="D431" s="617" t="s">
        <v>1374</v>
      </c>
      <c r="E431" s="781" t="s">
        <v>1350</v>
      </c>
      <c r="F431" s="617" t="s">
        <v>1350</v>
      </c>
      <c r="G431" s="781" t="s">
        <v>1391</v>
      </c>
      <c r="H431" s="617"/>
      <c r="I431" s="617"/>
      <c r="J431" s="617"/>
      <c r="K431" s="786" t="s">
        <v>2414</v>
      </c>
      <c r="L431" s="630"/>
      <c r="M431" s="630"/>
      <c r="N431" s="630"/>
      <c r="O431" s="630">
        <f t="shared" si="73"/>
        <v>0</v>
      </c>
      <c r="P431" s="630"/>
      <c r="Q431" s="630"/>
      <c r="R431" s="630"/>
      <c r="S431" s="630"/>
      <c r="T431" s="630"/>
      <c r="U431" s="630"/>
      <c r="V431" s="619" t="e">
        <f t="shared" si="74"/>
        <v>#DIV/0!</v>
      </c>
      <c r="W431" s="787"/>
      <c r="X431" s="770"/>
      <c r="Y431" s="770"/>
      <c r="Z431" s="840"/>
    </row>
    <row r="432" spans="1:26" s="182" customFormat="1" ht="22.6" customHeight="1" thickTop="1" thickBot="1" x14ac:dyDescent="0.3">
      <c r="A432" s="789">
        <v>1</v>
      </c>
      <c r="B432" s="781" t="s">
        <v>1350</v>
      </c>
      <c r="C432" s="617" t="s">
        <v>1362</v>
      </c>
      <c r="D432" s="617" t="s">
        <v>1374</v>
      </c>
      <c r="E432" s="781" t="s">
        <v>1350</v>
      </c>
      <c r="F432" s="617" t="s">
        <v>1350</v>
      </c>
      <c r="G432" s="781" t="s">
        <v>1392</v>
      </c>
      <c r="H432" s="617"/>
      <c r="I432" s="617"/>
      <c r="J432" s="617"/>
      <c r="K432" s="786" t="s">
        <v>2415</v>
      </c>
      <c r="L432" s="630"/>
      <c r="M432" s="630"/>
      <c r="N432" s="630"/>
      <c r="O432" s="630">
        <f t="shared" si="73"/>
        <v>0</v>
      </c>
      <c r="P432" s="630"/>
      <c r="Q432" s="630"/>
      <c r="R432" s="630"/>
      <c r="S432" s="630"/>
      <c r="T432" s="630"/>
      <c r="U432" s="630"/>
      <c r="V432" s="619" t="e">
        <f t="shared" si="74"/>
        <v>#DIV/0!</v>
      </c>
      <c r="W432" s="787"/>
      <c r="X432" s="770"/>
      <c r="Y432" s="770"/>
      <c r="Z432" s="840"/>
    </row>
    <row r="433" spans="1:26" s="182" customFormat="1" ht="22.6" customHeight="1" thickTop="1" thickBot="1" x14ac:dyDescent="0.3">
      <c r="A433" s="789">
        <v>1</v>
      </c>
      <c r="B433" s="781" t="s">
        <v>1350</v>
      </c>
      <c r="C433" s="617" t="s">
        <v>1362</v>
      </c>
      <c r="D433" s="617" t="s">
        <v>1374</v>
      </c>
      <c r="E433" s="781" t="s">
        <v>1350</v>
      </c>
      <c r="F433" s="617" t="s">
        <v>1350</v>
      </c>
      <c r="G433" s="781" t="s">
        <v>1444</v>
      </c>
      <c r="H433" s="617"/>
      <c r="I433" s="617"/>
      <c r="J433" s="617"/>
      <c r="K433" s="786" t="s">
        <v>2416</v>
      </c>
      <c r="L433" s="630"/>
      <c r="M433" s="630"/>
      <c r="N433" s="630"/>
      <c r="O433" s="630">
        <f t="shared" si="73"/>
        <v>0</v>
      </c>
      <c r="P433" s="630"/>
      <c r="Q433" s="630"/>
      <c r="R433" s="630"/>
      <c r="S433" s="630"/>
      <c r="T433" s="630"/>
      <c r="U433" s="630"/>
      <c r="V433" s="619" t="e">
        <f t="shared" si="74"/>
        <v>#DIV/0!</v>
      </c>
      <c r="W433" s="787"/>
      <c r="X433" s="770"/>
      <c r="Y433" s="770"/>
      <c r="Z433" s="840"/>
    </row>
    <row r="434" spans="1:26" s="182" customFormat="1" ht="22.6" customHeight="1" thickTop="1" thickBot="1" x14ac:dyDescent="0.3">
      <c r="A434" s="789">
        <v>1</v>
      </c>
      <c r="B434" s="781" t="s">
        <v>1350</v>
      </c>
      <c r="C434" s="617" t="s">
        <v>1362</v>
      </c>
      <c r="D434" s="617" t="s">
        <v>1374</v>
      </c>
      <c r="E434" s="781" t="s">
        <v>1350</v>
      </c>
      <c r="F434" s="617" t="s">
        <v>1350</v>
      </c>
      <c r="G434" s="781" t="s">
        <v>1445</v>
      </c>
      <c r="H434" s="617"/>
      <c r="I434" s="617"/>
      <c r="J434" s="617"/>
      <c r="K434" s="786" t="s">
        <v>2417</v>
      </c>
      <c r="L434" s="630"/>
      <c r="M434" s="630"/>
      <c r="N434" s="630"/>
      <c r="O434" s="630">
        <f t="shared" si="73"/>
        <v>0</v>
      </c>
      <c r="P434" s="630"/>
      <c r="Q434" s="630"/>
      <c r="R434" s="630"/>
      <c r="S434" s="630"/>
      <c r="T434" s="630"/>
      <c r="U434" s="630"/>
      <c r="V434" s="619" t="e">
        <f t="shared" si="74"/>
        <v>#DIV/0!</v>
      </c>
      <c r="W434" s="787"/>
      <c r="X434" s="770"/>
      <c r="Y434" s="770"/>
      <c r="Z434" s="840"/>
    </row>
    <row r="435" spans="1:26" s="182" customFormat="1" ht="22.6" customHeight="1" thickTop="1" thickBot="1" x14ac:dyDescent="0.3">
      <c r="A435" s="789">
        <v>1</v>
      </c>
      <c r="B435" s="781" t="s">
        <v>1350</v>
      </c>
      <c r="C435" s="617" t="s">
        <v>1362</v>
      </c>
      <c r="D435" s="617" t="s">
        <v>1374</v>
      </c>
      <c r="E435" s="781" t="s">
        <v>1350</v>
      </c>
      <c r="F435" s="617" t="s">
        <v>1350</v>
      </c>
      <c r="G435" s="781" t="s">
        <v>1446</v>
      </c>
      <c r="H435" s="617"/>
      <c r="I435" s="617"/>
      <c r="J435" s="617"/>
      <c r="K435" s="786" t="s">
        <v>2418</v>
      </c>
      <c r="L435" s="630"/>
      <c r="M435" s="630"/>
      <c r="N435" s="630"/>
      <c r="O435" s="630">
        <f t="shared" si="73"/>
        <v>0</v>
      </c>
      <c r="P435" s="630"/>
      <c r="Q435" s="630"/>
      <c r="R435" s="630"/>
      <c r="S435" s="630"/>
      <c r="T435" s="630"/>
      <c r="U435" s="630"/>
      <c r="V435" s="619" t="e">
        <f t="shared" si="74"/>
        <v>#DIV/0!</v>
      </c>
      <c r="W435" s="787"/>
      <c r="X435" s="770"/>
      <c r="Y435" s="770"/>
      <c r="Z435" s="840"/>
    </row>
    <row r="436" spans="1:26" s="182" customFormat="1" ht="22.6" customHeight="1" thickTop="1" thickBot="1" x14ac:dyDescent="0.3">
      <c r="A436" s="787">
        <v>1</v>
      </c>
      <c r="B436" s="778" t="s">
        <v>1350</v>
      </c>
      <c r="C436" s="764" t="s">
        <v>1362</v>
      </c>
      <c r="D436" s="764" t="s">
        <v>1374</v>
      </c>
      <c r="E436" s="778" t="s">
        <v>1350</v>
      </c>
      <c r="F436" s="764" t="s">
        <v>1362</v>
      </c>
      <c r="G436" s="764"/>
      <c r="H436" s="764"/>
      <c r="I436" s="764"/>
      <c r="J436" s="764"/>
      <c r="K436" s="788" t="s">
        <v>1454</v>
      </c>
      <c r="L436" s="630">
        <f>SUM(L437:L447)</f>
        <v>0</v>
      </c>
      <c r="M436" s="630">
        <f t="shared" ref="M436:U436" si="81">SUM(M437:M447)</f>
        <v>0</v>
      </c>
      <c r="N436" s="630">
        <f t="shared" si="81"/>
        <v>0</v>
      </c>
      <c r="O436" s="630">
        <f t="shared" si="73"/>
        <v>0</v>
      </c>
      <c r="P436" s="630">
        <f t="shared" si="81"/>
        <v>0</v>
      </c>
      <c r="Q436" s="630">
        <f t="shared" si="81"/>
        <v>0</v>
      </c>
      <c r="R436" s="630">
        <f t="shared" si="81"/>
        <v>0</v>
      </c>
      <c r="S436" s="630">
        <f t="shared" si="81"/>
        <v>0</v>
      </c>
      <c r="T436" s="630">
        <f t="shared" si="81"/>
        <v>0</v>
      </c>
      <c r="U436" s="630">
        <f t="shared" si="81"/>
        <v>0</v>
      </c>
      <c r="V436" s="619" t="e">
        <f t="shared" si="74"/>
        <v>#DIV/0!</v>
      </c>
      <c r="W436" s="764"/>
      <c r="X436" s="770" t="s">
        <v>1455</v>
      </c>
      <c r="Y436" s="770"/>
      <c r="Z436" s="840"/>
    </row>
    <row r="437" spans="1:26" s="182" customFormat="1" ht="22.6" customHeight="1" thickTop="1" thickBot="1" x14ac:dyDescent="0.3">
      <c r="A437" s="789">
        <v>1</v>
      </c>
      <c r="B437" s="781" t="s">
        <v>1350</v>
      </c>
      <c r="C437" s="617" t="s">
        <v>1362</v>
      </c>
      <c r="D437" s="617" t="s">
        <v>1374</v>
      </c>
      <c r="E437" s="781" t="s">
        <v>1350</v>
      </c>
      <c r="F437" s="617" t="s">
        <v>1362</v>
      </c>
      <c r="G437" s="781" t="s">
        <v>1350</v>
      </c>
      <c r="H437" s="617"/>
      <c r="I437" s="617"/>
      <c r="J437" s="617"/>
      <c r="K437" s="783" t="s">
        <v>2419</v>
      </c>
      <c r="L437" s="630"/>
      <c r="M437" s="630"/>
      <c r="N437" s="630"/>
      <c r="O437" s="630">
        <f t="shared" si="73"/>
        <v>0</v>
      </c>
      <c r="P437" s="630"/>
      <c r="Q437" s="630"/>
      <c r="R437" s="630"/>
      <c r="S437" s="630"/>
      <c r="T437" s="630"/>
      <c r="U437" s="630"/>
      <c r="V437" s="619" t="e">
        <f t="shared" si="74"/>
        <v>#DIV/0!</v>
      </c>
      <c r="W437" s="764"/>
      <c r="X437" s="770"/>
      <c r="Y437" s="770"/>
      <c r="Z437" s="840"/>
    </row>
    <row r="438" spans="1:26" s="182" customFormat="1" ht="22.6" customHeight="1" thickTop="1" thickBot="1" x14ac:dyDescent="0.3">
      <c r="A438" s="789">
        <v>1</v>
      </c>
      <c r="B438" s="781" t="s">
        <v>1350</v>
      </c>
      <c r="C438" s="617" t="s">
        <v>1362</v>
      </c>
      <c r="D438" s="617" t="s">
        <v>1374</v>
      </c>
      <c r="E438" s="781" t="s">
        <v>1350</v>
      </c>
      <c r="F438" s="617" t="s">
        <v>1362</v>
      </c>
      <c r="G438" s="781" t="s">
        <v>1362</v>
      </c>
      <c r="H438" s="617"/>
      <c r="I438" s="617"/>
      <c r="J438" s="617"/>
      <c r="K438" s="783" t="s">
        <v>2420</v>
      </c>
      <c r="L438" s="630"/>
      <c r="M438" s="630"/>
      <c r="N438" s="630"/>
      <c r="O438" s="630">
        <f t="shared" si="73"/>
        <v>0</v>
      </c>
      <c r="P438" s="630"/>
      <c r="Q438" s="630"/>
      <c r="R438" s="630"/>
      <c r="S438" s="630"/>
      <c r="T438" s="630"/>
      <c r="U438" s="630"/>
      <c r="V438" s="619" t="e">
        <f t="shared" si="74"/>
        <v>#DIV/0!</v>
      </c>
      <c r="W438" s="764"/>
      <c r="X438" s="770"/>
      <c r="Y438" s="770"/>
      <c r="Z438" s="840"/>
    </row>
    <row r="439" spans="1:26" s="182" customFormat="1" ht="22.6" customHeight="1" thickTop="1" thickBot="1" x14ac:dyDescent="0.3">
      <c r="A439" s="789">
        <v>1</v>
      </c>
      <c r="B439" s="781" t="s">
        <v>1350</v>
      </c>
      <c r="C439" s="617" t="s">
        <v>1362</v>
      </c>
      <c r="D439" s="617" t="s">
        <v>1374</v>
      </c>
      <c r="E439" s="781" t="s">
        <v>1350</v>
      </c>
      <c r="F439" s="617" t="s">
        <v>1362</v>
      </c>
      <c r="G439" s="781" t="s">
        <v>1374</v>
      </c>
      <c r="H439" s="617"/>
      <c r="I439" s="617"/>
      <c r="J439" s="617"/>
      <c r="K439" s="786" t="s">
        <v>2421</v>
      </c>
      <c r="L439" s="630"/>
      <c r="M439" s="630"/>
      <c r="N439" s="630"/>
      <c r="O439" s="630">
        <f t="shared" si="73"/>
        <v>0</v>
      </c>
      <c r="P439" s="630"/>
      <c r="Q439" s="630"/>
      <c r="R439" s="630"/>
      <c r="S439" s="630"/>
      <c r="T439" s="630"/>
      <c r="U439" s="630"/>
      <c r="V439" s="619" t="e">
        <f t="shared" si="74"/>
        <v>#DIV/0!</v>
      </c>
      <c r="W439" s="764"/>
      <c r="X439" s="770"/>
      <c r="Y439" s="770"/>
      <c r="Z439" s="840"/>
    </row>
    <row r="440" spans="1:26" s="182" customFormat="1" ht="22.6" customHeight="1" thickTop="1" thickBot="1" x14ac:dyDescent="0.3">
      <c r="A440" s="789">
        <v>1</v>
      </c>
      <c r="B440" s="781" t="s">
        <v>1350</v>
      </c>
      <c r="C440" s="617" t="s">
        <v>1362</v>
      </c>
      <c r="D440" s="617" t="s">
        <v>1374</v>
      </c>
      <c r="E440" s="781" t="s">
        <v>1350</v>
      </c>
      <c r="F440" s="617" t="s">
        <v>1362</v>
      </c>
      <c r="G440" s="781" t="s">
        <v>1375</v>
      </c>
      <c r="H440" s="617"/>
      <c r="I440" s="617"/>
      <c r="J440" s="617"/>
      <c r="K440" s="786" t="s">
        <v>2422</v>
      </c>
      <c r="L440" s="630"/>
      <c r="M440" s="630"/>
      <c r="N440" s="630"/>
      <c r="O440" s="630">
        <f t="shared" si="73"/>
        <v>0</v>
      </c>
      <c r="P440" s="630"/>
      <c r="Q440" s="630"/>
      <c r="R440" s="630"/>
      <c r="S440" s="630"/>
      <c r="T440" s="630"/>
      <c r="U440" s="630"/>
      <c r="V440" s="619" t="e">
        <f t="shared" si="74"/>
        <v>#DIV/0!</v>
      </c>
      <c r="W440" s="764"/>
      <c r="X440" s="770"/>
      <c r="Y440" s="770"/>
      <c r="Z440" s="840"/>
    </row>
    <row r="441" spans="1:26" s="182" customFormat="1" ht="22.6" customHeight="1" thickTop="1" thickBot="1" x14ac:dyDescent="0.3">
      <c r="A441" s="789">
        <v>1</v>
      </c>
      <c r="B441" s="781" t="s">
        <v>1350</v>
      </c>
      <c r="C441" s="617" t="s">
        <v>1362</v>
      </c>
      <c r="D441" s="617" t="s">
        <v>1374</v>
      </c>
      <c r="E441" s="781" t="s">
        <v>1350</v>
      </c>
      <c r="F441" s="617" t="s">
        <v>1362</v>
      </c>
      <c r="G441" s="781" t="s">
        <v>1384</v>
      </c>
      <c r="H441" s="617"/>
      <c r="I441" s="617"/>
      <c r="J441" s="617"/>
      <c r="K441" s="786" t="s">
        <v>2423</v>
      </c>
      <c r="L441" s="630"/>
      <c r="M441" s="630"/>
      <c r="N441" s="630"/>
      <c r="O441" s="630">
        <f t="shared" si="73"/>
        <v>0</v>
      </c>
      <c r="P441" s="630"/>
      <c r="Q441" s="630"/>
      <c r="R441" s="630"/>
      <c r="S441" s="630"/>
      <c r="T441" s="630"/>
      <c r="U441" s="630"/>
      <c r="V441" s="619" t="e">
        <f t="shared" si="74"/>
        <v>#DIV/0!</v>
      </c>
      <c r="W441" s="764"/>
      <c r="X441" s="770"/>
      <c r="Y441" s="770"/>
      <c r="Z441" s="840"/>
    </row>
    <row r="442" spans="1:26" s="182" customFormat="1" ht="22.6" customHeight="1" thickTop="1" thickBot="1" x14ac:dyDescent="0.3">
      <c r="A442" s="789">
        <v>1</v>
      </c>
      <c r="B442" s="781" t="s">
        <v>1350</v>
      </c>
      <c r="C442" s="617" t="s">
        <v>1362</v>
      </c>
      <c r="D442" s="617" t="s">
        <v>1374</v>
      </c>
      <c r="E442" s="781" t="s">
        <v>1350</v>
      </c>
      <c r="F442" s="617" t="s">
        <v>1362</v>
      </c>
      <c r="G442" s="781" t="s">
        <v>1390</v>
      </c>
      <c r="H442" s="617"/>
      <c r="I442" s="617"/>
      <c r="J442" s="617"/>
      <c r="K442" s="786" t="s">
        <v>2424</v>
      </c>
      <c r="L442" s="630"/>
      <c r="M442" s="630"/>
      <c r="N442" s="630"/>
      <c r="O442" s="630">
        <f t="shared" si="73"/>
        <v>0</v>
      </c>
      <c r="P442" s="630"/>
      <c r="Q442" s="630"/>
      <c r="R442" s="630"/>
      <c r="S442" s="630"/>
      <c r="T442" s="630"/>
      <c r="U442" s="630"/>
      <c r="V442" s="619" t="e">
        <f t="shared" si="74"/>
        <v>#DIV/0!</v>
      </c>
      <c r="W442" s="764"/>
      <c r="X442" s="770"/>
      <c r="Y442" s="770"/>
      <c r="Z442" s="840"/>
    </row>
    <row r="443" spans="1:26" s="182" customFormat="1" ht="22.6" customHeight="1" thickTop="1" thickBot="1" x14ac:dyDescent="0.3">
      <c r="A443" s="789">
        <v>1</v>
      </c>
      <c r="B443" s="781" t="s">
        <v>1350</v>
      </c>
      <c r="C443" s="617" t="s">
        <v>1362</v>
      </c>
      <c r="D443" s="617" t="s">
        <v>1374</v>
      </c>
      <c r="E443" s="781" t="s">
        <v>1350</v>
      </c>
      <c r="F443" s="617" t="s">
        <v>1362</v>
      </c>
      <c r="G443" s="781" t="s">
        <v>1391</v>
      </c>
      <c r="H443" s="617"/>
      <c r="I443" s="617"/>
      <c r="J443" s="617"/>
      <c r="K443" s="786" t="s">
        <v>2425</v>
      </c>
      <c r="L443" s="630"/>
      <c r="M443" s="630"/>
      <c r="N443" s="630"/>
      <c r="O443" s="630">
        <f t="shared" si="73"/>
        <v>0</v>
      </c>
      <c r="P443" s="630"/>
      <c r="Q443" s="630"/>
      <c r="R443" s="630"/>
      <c r="S443" s="630"/>
      <c r="T443" s="630"/>
      <c r="U443" s="630"/>
      <c r="V443" s="619" t="e">
        <f t="shared" si="74"/>
        <v>#DIV/0!</v>
      </c>
      <c r="W443" s="764"/>
      <c r="X443" s="770"/>
      <c r="Y443" s="770"/>
      <c r="Z443" s="840"/>
    </row>
    <row r="444" spans="1:26" s="182" customFormat="1" ht="22.6" customHeight="1" thickTop="1" thickBot="1" x14ac:dyDescent="0.3">
      <c r="A444" s="789">
        <v>1</v>
      </c>
      <c r="B444" s="781" t="s">
        <v>1350</v>
      </c>
      <c r="C444" s="617" t="s">
        <v>1362</v>
      </c>
      <c r="D444" s="617" t="s">
        <v>1374</v>
      </c>
      <c r="E444" s="781" t="s">
        <v>1350</v>
      </c>
      <c r="F444" s="617" t="s">
        <v>1362</v>
      </c>
      <c r="G444" s="781" t="s">
        <v>1392</v>
      </c>
      <c r="H444" s="617"/>
      <c r="I444" s="617"/>
      <c r="J444" s="617"/>
      <c r="K444" s="786" t="s">
        <v>2426</v>
      </c>
      <c r="L444" s="630"/>
      <c r="M444" s="630"/>
      <c r="N444" s="630"/>
      <c r="O444" s="630">
        <f t="shared" si="73"/>
        <v>0</v>
      </c>
      <c r="P444" s="630"/>
      <c r="Q444" s="630"/>
      <c r="R444" s="630"/>
      <c r="S444" s="630"/>
      <c r="T444" s="630"/>
      <c r="U444" s="630"/>
      <c r="V444" s="619" t="e">
        <f t="shared" si="74"/>
        <v>#DIV/0!</v>
      </c>
      <c r="W444" s="764"/>
      <c r="X444" s="770"/>
      <c r="Y444" s="770"/>
      <c r="Z444" s="840"/>
    </row>
    <row r="445" spans="1:26" s="182" customFormat="1" ht="22.6" customHeight="1" thickTop="1" thickBot="1" x14ac:dyDescent="0.3">
      <c r="A445" s="789">
        <v>1</v>
      </c>
      <c r="B445" s="781" t="s">
        <v>1350</v>
      </c>
      <c r="C445" s="617" t="s">
        <v>1362</v>
      </c>
      <c r="D445" s="617" t="s">
        <v>1374</v>
      </c>
      <c r="E445" s="781" t="s">
        <v>1350</v>
      </c>
      <c r="F445" s="617" t="s">
        <v>1362</v>
      </c>
      <c r="G445" s="781" t="s">
        <v>1444</v>
      </c>
      <c r="H445" s="617"/>
      <c r="I445" s="617"/>
      <c r="J445" s="617"/>
      <c r="K445" s="786" t="s">
        <v>2427</v>
      </c>
      <c r="L445" s="630"/>
      <c r="M445" s="630"/>
      <c r="N445" s="630"/>
      <c r="O445" s="630">
        <f t="shared" si="73"/>
        <v>0</v>
      </c>
      <c r="P445" s="630"/>
      <c r="Q445" s="630"/>
      <c r="R445" s="630"/>
      <c r="S445" s="630"/>
      <c r="T445" s="630"/>
      <c r="U445" s="630"/>
      <c r="V445" s="619" t="e">
        <f t="shared" si="74"/>
        <v>#DIV/0!</v>
      </c>
      <c r="W445" s="764"/>
      <c r="X445" s="770"/>
      <c r="Y445" s="770"/>
      <c r="Z445" s="840"/>
    </row>
    <row r="446" spans="1:26" s="182" customFormat="1" ht="22.6" customHeight="1" thickTop="1" thickBot="1" x14ac:dyDescent="0.3">
      <c r="A446" s="789">
        <v>1</v>
      </c>
      <c r="B446" s="781" t="s">
        <v>1350</v>
      </c>
      <c r="C446" s="617" t="s">
        <v>1362</v>
      </c>
      <c r="D446" s="617" t="s">
        <v>1374</v>
      </c>
      <c r="E446" s="781" t="s">
        <v>1350</v>
      </c>
      <c r="F446" s="617" t="s">
        <v>1362</v>
      </c>
      <c r="G446" s="781" t="s">
        <v>1445</v>
      </c>
      <c r="H446" s="617"/>
      <c r="I446" s="617"/>
      <c r="J446" s="617"/>
      <c r="K446" s="786" t="s">
        <v>2428</v>
      </c>
      <c r="L446" s="630"/>
      <c r="M446" s="630"/>
      <c r="N446" s="630"/>
      <c r="O446" s="630">
        <f t="shared" si="73"/>
        <v>0</v>
      </c>
      <c r="P446" s="630"/>
      <c r="Q446" s="630"/>
      <c r="R446" s="630"/>
      <c r="S446" s="630"/>
      <c r="T446" s="630"/>
      <c r="U446" s="630"/>
      <c r="V446" s="619" t="e">
        <f t="shared" si="74"/>
        <v>#DIV/0!</v>
      </c>
      <c r="W446" s="764"/>
      <c r="X446" s="770"/>
      <c r="Y446" s="770"/>
      <c r="Z446" s="840"/>
    </row>
    <row r="447" spans="1:26" s="182" customFormat="1" ht="22.6" customHeight="1" thickTop="1" thickBot="1" x14ac:dyDescent="0.3">
      <c r="A447" s="789">
        <v>1</v>
      </c>
      <c r="B447" s="781" t="s">
        <v>1350</v>
      </c>
      <c r="C447" s="617" t="s">
        <v>1362</v>
      </c>
      <c r="D447" s="617" t="s">
        <v>1374</v>
      </c>
      <c r="E447" s="781" t="s">
        <v>1350</v>
      </c>
      <c r="F447" s="617" t="s">
        <v>1362</v>
      </c>
      <c r="G447" s="781" t="s">
        <v>1446</v>
      </c>
      <c r="H447" s="617"/>
      <c r="I447" s="617"/>
      <c r="J447" s="617"/>
      <c r="K447" s="786" t="s">
        <v>2429</v>
      </c>
      <c r="L447" s="630"/>
      <c r="M447" s="630"/>
      <c r="N447" s="630"/>
      <c r="O447" s="630">
        <f t="shared" si="73"/>
        <v>0</v>
      </c>
      <c r="P447" s="630"/>
      <c r="Q447" s="630"/>
      <c r="R447" s="630"/>
      <c r="S447" s="630"/>
      <c r="T447" s="630"/>
      <c r="U447" s="630"/>
      <c r="V447" s="619" t="e">
        <f t="shared" si="74"/>
        <v>#DIV/0!</v>
      </c>
      <c r="W447" s="764"/>
      <c r="X447" s="770"/>
      <c r="Y447" s="770"/>
      <c r="Z447" s="840"/>
    </row>
    <row r="448" spans="1:26" s="182" customFormat="1" ht="22.6" customHeight="1" thickTop="1" thickBot="1" x14ac:dyDescent="0.3">
      <c r="A448" s="787">
        <v>1</v>
      </c>
      <c r="B448" s="778" t="s">
        <v>1350</v>
      </c>
      <c r="C448" s="764" t="s">
        <v>1362</v>
      </c>
      <c r="D448" s="764" t="s">
        <v>1374</v>
      </c>
      <c r="E448" s="778" t="s">
        <v>1350</v>
      </c>
      <c r="F448" s="764" t="s">
        <v>1374</v>
      </c>
      <c r="G448" s="764"/>
      <c r="H448" s="764"/>
      <c r="I448" s="764"/>
      <c r="J448" s="764"/>
      <c r="K448" s="788" t="s">
        <v>2430</v>
      </c>
      <c r="L448" s="630">
        <f>SUM(L449:L459)</f>
        <v>0</v>
      </c>
      <c r="M448" s="630">
        <f t="shared" ref="M448:U448" si="82">SUM(M449:M459)</f>
        <v>0</v>
      </c>
      <c r="N448" s="630">
        <f t="shared" si="82"/>
        <v>0</v>
      </c>
      <c r="O448" s="630">
        <f t="shared" si="73"/>
        <v>0</v>
      </c>
      <c r="P448" s="630">
        <f t="shared" si="82"/>
        <v>0</v>
      </c>
      <c r="Q448" s="630">
        <f t="shared" si="82"/>
        <v>0</v>
      </c>
      <c r="R448" s="630">
        <f t="shared" si="82"/>
        <v>0</v>
      </c>
      <c r="S448" s="630">
        <f t="shared" si="82"/>
        <v>0</v>
      </c>
      <c r="T448" s="630">
        <f t="shared" si="82"/>
        <v>0</v>
      </c>
      <c r="U448" s="630">
        <f t="shared" si="82"/>
        <v>0</v>
      </c>
      <c r="V448" s="619" t="e">
        <f t="shared" si="74"/>
        <v>#DIV/0!</v>
      </c>
      <c r="W448" s="764"/>
      <c r="X448" s="770" t="s">
        <v>2431</v>
      </c>
      <c r="Y448" s="770" t="s">
        <v>2432</v>
      </c>
      <c r="Z448" s="840"/>
    </row>
    <row r="449" spans="1:26" s="182" customFormat="1" ht="22.6" customHeight="1" thickTop="1" thickBot="1" x14ac:dyDescent="0.3">
      <c r="A449" s="789">
        <v>1</v>
      </c>
      <c r="B449" s="781" t="s">
        <v>1350</v>
      </c>
      <c r="C449" s="617" t="s">
        <v>1362</v>
      </c>
      <c r="D449" s="617" t="s">
        <v>1374</v>
      </c>
      <c r="E449" s="781" t="s">
        <v>1350</v>
      </c>
      <c r="F449" s="617" t="s">
        <v>1374</v>
      </c>
      <c r="G449" s="781" t="s">
        <v>1350</v>
      </c>
      <c r="H449" s="617"/>
      <c r="I449" s="617"/>
      <c r="J449" s="617"/>
      <c r="K449" s="783" t="s">
        <v>2433</v>
      </c>
      <c r="L449" s="630"/>
      <c r="M449" s="630"/>
      <c r="N449" s="630"/>
      <c r="O449" s="630">
        <f t="shared" si="73"/>
        <v>0</v>
      </c>
      <c r="P449" s="630"/>
      <c r="Q449" s="630"/>
      <c r="R449" s="630"/>
      <c r="S449" s="630"/>
      <c r="T449" s="630"/>
      <c r="U449" s="630"/>
      <c r="V449" s="619" t="e">
        <f t="shared" si="74"/>
        <v>#DIV/0!</v>
      </c>
      <c r="W449" s="764"/>
      <c r="X449" s="770"/>
      <c r="Y449" s="770"/>
      <c r="Z449" s="840"/>
    </row>
    <row r="450" spans="1:26" s="182" customFormat="1" ht="22.6" customHeight="1" thickTop="1" thickBot="1" x14ac:dyDescent="0.3">
      <c r="A450" s="789">
        <v>1</v>
      </c>
      <c r="B450" s="781" t="s">
        <v>1350</v>
      </c>
      <c r="C450" s="617" t="s">
        <v>1362</v>
      </c>
      <c r="D450" s="617" t="s">
        <v>1374</v>
      </c>
      <c r="E450" s="781" t="s">
        <v>1350</v>
      </c>
      <c r="F450" s="617" t="s">
        <v>1374</v>
      </c>
      <c r="G450" s="781" t="s">
        <v>1362</v>
      </c>
      <c r="H450" s="617"/>
      <c r="I450" s="617"/>
      <c r="J450" s="617"/>
      <c r="K450" s="783" t="s">
        <v>2434</v>
      </c>
      <c r="L450" s="630"/>
      <c r="M450" s="630"/>
      <c r="N450" s="630"/>
      <c r="O450" s="630">
        <f t="shared" si="73"/>
        <v>0</v>
      </c>
      <c r="P450" s="630"/>
      <c r="Q450" s="630"/>
      <c r="R450" s="630"/>
      <c r="S450" s="630"/>
      <c r="T450" s="630"/>
      <c r="U450" s="630"/>
      <c r="V450" s="619" t="e">
        <f t="shared" si="74"/>
        <v>#DIV/0!</v>
      </c>
      <c r="W450" s="764"/>
      <c r="X450" s="770"/>
      <c r="Y450" s="770"/>
      <c r="Z450" s="840"/>
    </row>
    <row r="451" spans="1:26" s="182" customFormat="1" ht="22.6" customHeight="1" thickTop="1" thickBot="1" x14ac:dyDescent="0.3">
      <c r="A451" s="789">
        <v>1</v>
      </c>
      <c r="B451" s="781" t="s">
        <v>1350</v>
      </c>
      <c r="C451" s="617" t="s">
        <v>1362</v>
      </c>
      <c r="D451" s="617" t="s">
        <v>1374</v>
      </c>
      <c r="E451" s="781" t="s">
        <v>1350</v>
      </c>
      <c r="F451" s="617" t="s">
        <v>1374</v>
      </c>
      <c r="G451" s="781" t="s">
        <v>1374</v>
      </c>
      <c r="H451" s="617"/>
      <c r="I451" s="617"/>
      <c r="J451" s="617"/>
      <c r="K451" s="786" t="s">
        <v>2435</v>
      </c>
      <c r="L451" s="630"/>
      <c r="M451" s="630"/>
      <c r="N451" s="630"/>
      <c r="O451" s="630">
        <f t="shared" si="73"/>
        <v>0</v>
      </c>
      <c r="P451" s="630"/>
      <c r="Q451" s="630"/>
      <c r="R451" s="630"/>
      <c r="S451" s="630"/>
      <c r="T451" s="630"/>
      <c r="U451" s="630"/>
      <c r="V451" s="619" t="e">
        <f t="shared" si="74"/>
        <v>#DIV/0!</v>
      </c>
      <c r="W451" s="764"/>
      <c r="X451" s="770"/>
      <c r="Y451" s="770"/>
      <c r="Z451" s="840"/>
    </row>
    <row r="452" spans="1:26" s="182" customFormat="1" ht="22.6" customHeight="1" thickTop="1" thickBot="1" x14ac:dyDescent="0.3">
      <c r="A452" s="789">
        <v>1</v>
      </c>
      <c r="B452" s="781" t="s">
        <v>1350</v>
      </c>
      <c r="C452" s="617" t="s">
        <v>1362</v>
      </c>
      <c r="D452" s="617" t="s">
        <v>1374</v>
      </c>
      <c r="E452" s="781" t="s">
        <v>1350</v>
      </c>
      <c r="F452" s="617" t="s">
        <v>1374</v>
      </c>
      <c r="G452" s="781" t="s">
        <v>1375</v>
      </c>
      <c r="H452" s="617"/>
      <c r="I452" s="617"/>
      <c r="J452" s="617"/>
      <c r="K452" s="786" t="s">
        <v>2436</v>
      </c>
      <c r="L452" s="630"/>
      <c r="M452" s="630"/>
      <c r="N452" s="630"/>
      <c r="O452" s="630">
        <f t="shared" si="73"/>
        <v>0</v>
      </c>
      <c r="P452" s="630"/>
      <c r="Q452" s="630"/>
      <c r="R452" s="630"/>
      <c r="S452" s="630"/>
      <c r="T452" s="630"/>
      <c r="U452" s="630"/>
      <c r="V452" s="619" t="e">
        <f t="shared" si="74"/>
        <v>#DIV/0!</v>
      </c>
      <c r="W452" s="764"/>
      <c r="X452" s="770"/>
      <c r="Y452" s="770"/>
      <c r="Z452" s="840"/>
    </row>
    <row r="453" spans="1:26" s="182" customFormat="1" ht="22.6" customHeight="1" thickTop="1" thickBot="1" x14ac:dyDescent="0.3">
      <c r="A453" s="789">
        <v>1</v>
      </c>
      <c r="B453" s="781" t="s">
        <v>1350</v>
      </c>
      <c r="C453" s="617" t="s">
        <v>1362</v>
      </c>
      <c r="D453" s="617" t="s">
        <v>1374</v>
      </c>
      <c r="E453" s="781" t="s">
        <v>1350</v>
      </c>
      <c r="F453" s="617" t="s">
        <v>1374</v>
      </c>
      <c r="G453" s="781" t="s">
        <v>1384</v>
      </c>
      <c r="H453" s="617"/>
      <c r="I453" s="617"/>
      <c r="J453" s="617"/>
      <c r="K453" s="786" t="s">
        <v>2437</v>
      </c>
      <c r="L453" s="630"/>
      <c r="M453" s="630"/>
      <c r="N453" s="630"/>
      <c r="O453" s="630">
        <f t="shared" si="73"/>
        <v>0</v>
      </c>
      <c r="P453" s="630"/>
      <c r="Q453" s="630"/>
      <c r="R453" s="630"/>
      <c r="S453" s="630"/>
      <c r="T453" s="630"/>
      <c r="U453" s="630"/>
      <c r="V453" s="619" t="e">
        <f t="shared" si="74"/>
        <v>#DIV/0!</v>
      </c>
      <c r="W453" s="764"/>
      <c r="X453" s="770"/>
      <c r="Y453" s="770"/>
      <c r="Z453" s="840"/>
    </row>
    <row r="454" spans="1:26" s="182" customFormat="1" ht="22.6" customHeight="1" thickTop="1" thickBot="1" x14ac:dyDescent="0.3">
      <c r="A454" s="789">
        <v>1</v>
      </c>
      <c r="B454" s="781" t="s">
        <v>1350</v>
      </c>
      <c r="C454" s="617" t="s">
        <v>1362</v>
      </c>
      <c r="D454" s="617" t="s">
        <v>1374</v>
      </c>
      <c r="E454" s="781" t="s">
        <v>1350</v>
      </c>
      <c r="F454" s="617" t="s">
        <v>1374</v>
      </c>
      <c r="G454" s="781" t="s">
        <v>1390</v>
      </c>
      <c r="H454" s="617"/>
      <c r="I454" s="617"/>
      <c r="J454" s="617"/>
      <c r="K454" s="786" t="s">
        <v>2438</v>
      </c>
      <c r="L454" s="630"/>
      <c r="M454" s="630"/>
      <c r="N454" s="630"/>
      <c r="O454" s="630">
        <f t="shared" si="73"/>
        <v>0</v>
      </c>
      <c r="P454" s="630"/>
      <c r="Q454" s="630"/>
      <c r="R454" s="630"/>
      <c r="S454" s="630"/>
      <c r="T454" s="630"/>
      <c r="U454" s="630"/>
      <c r="V454" s="619" t="e">
        <f t="shared" si="74"/>
        <v>#DIV/0!</v>
      </c>
      <c r="W454" s="764"/>
      <c r="X454" s="770"/>
      <c r="Y454" s="770"/>
      <c r="Z454" s="840"/>
    </row>
    <row r="455" spans="1:26" s="182" customFormat="1" ht="22.6" customHeight="1" thickTop="1" thickBot="1" x14ac:dyDescent="0.3">
      <c r="A455" s="789">
        <v>1</v>
      </c>
      <c r="B455" s="781" t="s">
        <v>1350</v>
      </c>
      <c r="C455" s="617" t="s">
        <v>1362</v>
      </c>
      <c r="D455" s="617" t="s">
        <v>1374</v>
      </c>
      <c r="E455" s="781" t="s">
        <v>1350</v>
      </c>
      <c r="F455" s="617" t="s">
        <v>1374</v>
      </c>
      <c r="G455" s="781" t="s">
        <v>1391</v>
      </c>
      <c r="H455" s="617"/>
      <c r="I455" s="617"/>
      <c r="J455" s="617"/>
      <c r="K455" s="786" t="s">
        <v>2439</v>
      </c>
      <c r="L455" s="630"/>
      <c r="M455" s="630"/>
      <c r="N455" s="630"/>
      <c r="O455" s="630">
        <f t="shared" si="73"/>
        <v>0</v>
      </c>
      <c r="P455" s="630"/>
      <c r="Q455" s="630"/>
      <c r="R455" s="630"/>
      <c r="S455" s="630"/>
      <c r="T455" s="630"/>
      <c r="U455" s="630"/>
      <c r="V455" s="619" t="e">
        <f t="shared" si="74"/>
        <v>#DIV/0!</v>
      </c>
      <c r="W455" s="764"/>
      <c r="X455" s="770"/>
      <c r="Y455" s="770"/>
      <c r="Z455" s="840"/>
    </row>
    <row r="456" spans="1:26" s="182" customFormat="1" ht="22.6" customHeight="1" thickTop="1" thickBot="1" x14ac:dyDescent="0.3">
      <c r="A456" s="789">
        <v>1</v>
      </c>
      <c r="B456" s="781" t="s">
        <v>1350</v>
      </c>
      <c r="C456" s="617" t="s">
        <v>1362</v>
      </c>
      <c r="D456" s="617" t="s">
        <v>1374</v>
      </c>
      <c r="E456" s="781" t="s">
        <v>1350</v>
      </c>
      <c r="F456" s="617" t="s">
        <v>1374</v>
      </c>
      <c r="G456" s="781" t="s">
        <v>1392</v>
      </c>
      <c r="H456" s="617"/>
      <c r="I456" s="617"/>
      <c r="J456" s="617"/>
      <c r="K456" s="786" t="s">
        <v>2440</v>
      </c>
      <c r="L456" s="630"/>
      <c r="M456" s="630"/>
      <c r="N456" s="630"/>
      <c r="O456" s="630">
        <f t="shared" ref="O456:O519" si="83">L456+M456-N456</f>
        <v>0</v>
      </c>
      <c r="P456" s="630"/>
      <c r="Q456" s="630"/>
      <c r="R456" s="630"/>
      <c r="S456" s="630"/>
      <c r="T456" s="630"/>
      <c r="U456" s="630"/>
      <c r="V456" s="619" t="e">
        <f t="shared" ref="V456:V519" si="84">U456/O456</f>
        <v>#DIV/0!</v>
      </c>
      <c r="W456" s="764"/>
      <c r="X456" s="770"/>
      <c r="Y456" s="770"/>
      <c r="Z456" s="840"/>
    </row>
    <row r="457" spans="1:26" s="182" customFormat="1" ht="22.6" customHeight="1" thickTop="1" thickBot="1" x14ac:dyDescent="0.3">
      <c r="A457" s="789">
        <v>1</v>
      </c>
      <c r="B457" s="781" t="s">
        <v>1350</v>
      </c>
      <c r="C457" s="617" t="s">
        <v>1362</v>
      </c>
      <c r="D457" s="617" t="s">
        <v>1374</v>
      </c>
      <c r="E457" s="781" t="s">
        <v>1350</v>
      </c>
      <c r="F457" s="617" t="s">
        <v>1374</v>
      </c>
      <c r="G457" s="781" t="s">
        <v>1444</v>
      </c>
      <c r="H457" s="617"/>
      <c r="I457" s="617"/>
      <c r="J457" s="617"/>
      <c r="K457" s="786" t="s">
        <v>2441</v>
      </c>
      <c r="L457" s="630"/>
      <c r="M457" s="630"/>
      <c r="N457" s="630"/>
      <c r="O457" s="630">
        <f t="shared" si="83"/>
        <v>0</v>
      </c>
      <c r="P457" s="630"/>
      <c r="Q457" s="630"/>
      <c r="R457" s="630"/>
      <c r="S457" s="630"/>
      <c r="T457" s="630"/>
      <c r="U457" s="630"/>
      <c r="V457" s="619" t="e">
        <f t="shared" si="84"/>
        <v>#DIV/0!</v>
      </c>
      <c r="W457" s="764"/>
      <c r="X457" s="770"/>
      <c r="Y457" s="770"/>
      <c r="Z457" s="840"/>
    </row>
    <row r="458" spans="1:26" s="182" customFormat="1" ht="22.6" customHeight="1" thickTop="1" thickBot="1" x14ac:dyDescent="0.3">
      <c r="A458" s="789">
        <v>1</v>
      </c>
      <c r="B458" s="781" t="s">
        <v>1350</v>
      </c>
      <c r="C458" s="617" t="s">
        <v>1362</v>
      </c>
      <c r="D458" s="617" t="s">
        <v>1374</v>
      </c>
      <c r="E458" s="781" t="s">
        <v>1350</v>
      </c>
      <c r="F458" s="617" t="s">
        <v>1374</v>
      </c>
      <c r="G458" s="781" t="s">
        <v>1445</v>
      </c>
      <c r="H458" s="617"/>
      <c r="I458" s="617"/>
      <c r="J458" s="617"/>
      <c r="K458" s="786" t="s">
        <v>2442</v>
      </c>
      <c r="L458" s="630"/>
      <c r="M458" s="630"/>
      <c r="N458" s="630"/>
      <c r="O458" s="630">
        <f t="shared" si="83"/>
        <v>0</v>
      </c>
      <c r="P458" s="630"/>
      <c r="Q458" s="630"/>
      <c r="R458" s="630"/>
      <c r="S458" s="630"/>
      <c r="T458" s="630"/>
      <c r="U458" s="630"/>
      <c r="V458" s="619" t="e">
        <f t="shared" si="84"/>
        <v>#DIV/0!</v>
      </c>
      <c r="W458" s="764"/>
      <c r="X458" s="770"/>
      <c r="Y458" s="770"/>
      <c r="Z458" s="840"/>
    </row>
    <row r="459" spans="1:26" s="182" customFormat="1" ht="22.6" customHeight="1" thickTop="1" thickBot="1" x14ac:dyDescent="0.3">
      <c r="A459" s="789">
        <v>1</v>
      </c>
      <c r="B459" s="781" t="s">
        <v>1350</v>
      </c>
      <c r="C459" s="617" t="s">
        <v>1362</v>
      </c>
      <c r="D459" s="617" t="s">
        <v>1374</v>
      </c>
      <c r="E459" s="781" t="s">
        <v>1350</v>
      </c>
      <c r="F459" s="617" t="s">
        <v>1374</v>
      </c>
      <c r="G459" s="781" t="s">
        <v>1446</v>
      </c>
      <c r="H459" s="617"/>
      <c r="I459" s="617"/>
      <c r="J459" s="617"/>
      <c r="K459" s="786" t="s">
        <v>2443</v>
      </c>
      <c r="L459" s="630"/>
      <c r="M459" s="630"/>
      <c r="N459" s="630"/>
      <c r="O459" s="630">
        <f t="shared" si="83"/>
        <v>0</v>
      </c>
      <c r="P459" s="630"/>
      <c r="Q459" s="630"/>
      <c r="R459" s="630"/>
      <c r="S459" s="630"/>
      <c r="T459" s="630"/>
      <c r="U459" s="630"/>
      <c r="V459" s="619" t="e">
        <f t="shared" si="84"/>
        <v>#DIV/0!</v>
      </c>
      <c r="W459" s="764"/>
      <c r="X459" s="770"/>
      <c r="Y459" s="770"/>
      <c r="Z459" s="840"/>
    </row>
    <row r="460" spans="1:26" s="182" customFormat="1" ht="22.6" customHeight="1" thickTop="1" thickBot="1" x14ac:dyDescent="0.3">
      <c r="A460" s="787">
        <v>1</v>
      </c>
      <c r="B460" s="778" t="s">
        <v>1350</v>
      </c>
      <c r="C460" s="764" t="s">
        <v>1362</v>
      </c>
      <c r="D460" s="764" t="s">
        <v>1374</v>
      </c>
      <c r="E460" s="778" t="s">
        <v>1350</v>
      </c>
      <c r="F460" s="764" t="s">
        <v>1375</v>
      </c>
      <c r="G460" s="764"/>
      <c r="H460" s="764"/>
      <c r="I460" s="764"/>
      <c r="J460" s="764"/>
      <c r="K460" s="788" t="s">
        <v>2444</v>
      </c>
      <c r="L460" s="630">
        <f>SUM(L461:L471)</f>
        <v>0</v>
      </c>
      <c r="M460" s="630">
        <f t="shared" ref="M460:U460" si="85">SUM(M461:M471)</f>
        <v>0</v>
      </c>
      <c r="N460" s="630">
        <f t="shared" si="85"/>
        <v>0</v>
      </c>
      <c r="O460" s="630">
        <f t="shared" si="83"/>
        <v>0</v>
      </c>
      <c r="P460" s="630">
        <f t="shared" si="85"/>
        <v>0</v>
      </c>
      <c r="Q460" s="630">
        <f t="shared" si="85"/>
        <v>0</v>
      </c>
      <c r="R460" s="630">
        <f t="shared" si="85"/>
        <v>0</v>
      </c>
      <c r="S460" s="630">
        <f t="shared" si="85"/>
        <v>0</v>
      </c>
      <c r="T460" s="630">
        <f t="shared" si="85"/>
        <v>0</v>
      </c>
      <c r="U460" s="630">
        <f t="shared" si="85"/>
        <v>0</v>
      </c>
      <c r="V460" s="619" t="e">
        <f t="shared" si="84"/>
        <v>#DIV/0!</v>
      </c>
      <c r="W460" s="764"/>
      <c r="X460" s="770" t="s">
        <v>2445</v>
      </c>
      <c r="Y460" s="770"/>
      <c r="Z460" s="840"/>
    </row>
    <row r="461" spans="1:26" s="182" customFormat="1" ht="22.6" customHeight="1" thickTop="1" thickBot="1" x14ac:dyDescent="0.3">
      <c r="A461" s="789">
        <v>1</v>
      </c>
      <c r="B461" s="781" t="s">
        <v>1350</v>
      </c>
      <c r="C461" s="617" t="s">
        <v>1362</v>
      </c>
      <c r="D461" s="617" t="s">
        <v>1374</v>
      </c>
      <c r="E461" s="781" t="s">
        <v>1350</v>
      </c>
      <c r="F461" s="617" t="s">
        <v>1375</v>
      </c>
      <c r="G461" s="781" t="s">
        <v>1350</v>
      </c>
      <c r="H461" s="617"/>
      <c r="I461" s="617"/>
      <c r="J461" s="617"/>
      <c r="K461" s="783" t="s">
        <v>2446</v>
      </c>
      <c r="L461" s="630"/>
      <c r="M461" s="630"/>
      <c r="N461" s="630"/>
      <c r="O461" s="630">
        <f t="shared" si="83"/>
        <v>0</v>
      </c>
      <c r="P461" s="630"/>
      <c r="Q461" s="630"/>
      <c r="R461" s="630"/>
      <c r="S461" s="630"/>
      <c r="T461" s="630"/>
      <c r="U461" s="630"/>
      <c r="V461" s="619" t="e">
        <f t="shared" si="84"/>
        <v>#DIV/0!</v>
      </c>
      <c r="W461" s="764"/>
      <c r="X461" s="770"/>
      <c r="Y461" s="770"/>
      <c r="Z461" s="840"/>
    </row>
    <row r="462" spans="1:26" s="182" customFormat="1" ht="22.6" customHeight="1" thickTop="1" thickBot="1" x14ac:dyDescent="0.3">
      <c r="A462" s="789">
        <v>1</v>
      </c>
      <c r="B462" s="781" t="s">
        <v>1350</v>
      </c>
      <c r="C462" s="617" t="s">
        <v>1362</v>
      </c>
      <c r="D462" s="617" t="s">
        <v>1374</v>
      </c>
      <c r="E462" s="781" t="s">
        <v>1350</v>
      </c>
      <c r="F462" s="617" t="s">
        <v>1375</v>
      </c>
      <c r="G462" s="781" t="s">
        <v>1362</v>
      </c>
      <c r="H462" s="617"/>
      <c r="I462" s="617"/>
      <c r="J462" s="617"/>
      <c r="K462" s="783" t="s">
        <v>2447</v>
      </c>
      <c r="L462" s="630"/>
      <c r="M462" s="630"/>
      <c r="N462" s="630"/>
      <c r="O462" s="630">
        <f t="shared" si="83"/>
        <v>0</v>
      </c>
      <c r="P462" s="630"/>
      <c r="Q462" s="630"/>
      <c r="R462" s="630"/>
      <c r="S462" s="630"/>
      <c r="T462" s="630"/>
      <c r="U462" s="630"/>
      <c r="V462" s="619" t="e">
        <f t="shared" si="84"/>
        <v>#DIV/0!</v>
      </c>
      <c r="W462" s="764"/>
      <c r="X462" s="770"/>
      <c r="Y462" s="770"/>
      <c r="Z462" s="840"/>
    </row>
    <row r="463" spans="1:26" s="182" customFormat="1" ht="22.6" customHeight="1" thickTop="1" thickBot="1" x14ac:dyDescent="0.3">
      <c r="A463" s="789">
        <v>1</v>
      </c>
      <c r="B463" s="781" t="s">
        <v>1350</v>
      </c>
      <c r="C463" s="617" t="s">
        <v>1362</v>
      </c>
      <c r="D463" s="617" t="s">
        <v>1374</v>
      </c>
      <c r="E463" s="781" t="s">
        <v>1350</v>
      </c>
      <c r="F463" s="617" t="s">
        <v>1375</v>
      </c>
      <c r="G463" s="781" t="s">
        <v>1374</v>
      </c>
      <c r="H463" s="617"/>
      <c r="I463" s="617"/>
      <c r="J463" s="617"/>
      <c r="K463" s="786" t="s">
        <v>2448</v>
      </c>
      <c r="L463" s="630"/>
      <c r="M463" s="630"/>
      <c r="N463" s="630"/>
      <c r="O463" s="630">
        <f t="shared" si="83"/>
        <v>0</v>
      </c>
      <c r="P463" s="630"/>
      <c r="Q463" s="630"/>
      <c r="R463" s="630"/>
      <c r="S463" s="630"/>
      <c r="T463" s="630"/>
      <c r="U463" s="630"/>
      <c r="V463" s="619" t="e">
        <f t="shared" si="84"/>
        <v>#DIV/0!</v>
      </c>
      <c r="W463" s="764"/>
      <c r="X463" s="770"/>
      <c r="Y463" s="770"/>
      <c r="Z463" s="840"/>
    </row>
    <row r="464" spans="1:26" s="182" customFormat="1" ht="22.6" customHeight="1" thickTop="1" thickBot="1" x14ac:dyDescent="0.3">
      <c r="A464" s="789">
        <v>1</v>
      </c>
      <c r="B464" s="781" t="s">
        <v>1350</v>
      </c>
      <c r="C464" s="617" t="s">
        <v>1362</v>
      </c>
      <c r="D464" s="617" t="s">
        <v>1374</v>
      </c>
      <c r="E464" s="781" t="s">
        <v>1350</v>
      </c>
      <c r="F464" s="617" t="s">
        <v>1375</v>
      </c>
      <c r="G464" s="781" t="s">
        <v>1375</v>
      </c>
      <c r="H464" s="617"/>
      <c r="I464" s="617"/>
      <c r="J464" s="617"/>
      <c r="K464" s="786" t="s">
        <v>2449</v>
      </c>
      <c r="L464" s="630"/>
      <c r="M464" s="630"/>
      <c r="N464" s="630"/>
      <c r="O464" s="630">
        <f t="shared" si="83"/>
        <v>0</v>
      </c>
      <c r="P464" s="630"/>
      <c r="Q464" s="630"/>
      <c r="R464" s="630"/>
      <c r="S464" s="630"/>
      <c r="T464" s="630"/>
      <c r="U464" s="630"/>
      <c r="V464" s="619" t="e">
        <f t="shared" si="84"/>
        <v>#DIV/0!</v>
      </c>
      <c r="W464" s="764"/>
      <c r="X464" s="770"/>
      <c r="Y464" s="770"/>
      <c r="Z464" s="840"/>
    </row>
    <row r="465" spans="1:26" s="182" customFormat="1" ht="22.6" customHeight="1" thickTop="1" thickBot="1" x14ac:dyDescent="0.3">
      <c r="A465" s="789">
        <v>1</v>
      </c>
      <c r="B465" s="781" t="s">
        <v>1350</v>
      </c>
      <c r="C465" s="617" t="s">
        <v>1362</v>
      </c>
      <c r="D465" s="617" t="s">
        <v>1374</v>
      </c>
      <c r="E465" s="781" t="s">
        <v>1350</v>
      </c>
      <c r="F465" s="617" t="s">
        <v>1375</v>
      </c>
      <c r="G465" s="781" t="s">
        <v>1384</v>
      </c>
      <c r="H465" s="617"/>
      <c r="I465" s="617"/>
      <c r="J465" s="617"/>
      <c r="K465" s="786" t="s">
        <v>2450</v>
      </c>
      <c r="L465" s="630"/>
      <c r="M465" s="630"/>
      <c r="N465" s="630"/>
      <c r="O465" s="630">
        <f t="shared" si="83"/>
        <v>0</v>
      </c>
      <c r="P465" s="630"/>
      <c r="Q465" s="630"/>
      <c r="R465" s="630"/>
      <c r="S465" s="630"/>
      <c r="T465" s="630"/>
      <c r="U465" s="630"/>
      <c r="V465" s="619" t="e">
        <f t="shared" si="84"/>
        <v>#DIV/0!</v>
      </c>
      <c r="W465" s="764"/>
      <c r="X465" s="770"/>
      <c r="Y465" s="770"/>
      <c r="Z465" s="840"/>
    </row>
    <row r="466" spans="1:26" s="182" customFormat="1" ht="22.6" customHeight="1" thickTop="1" thickBot="1" x14ac:dyDescent="0.3">
      <c r="A466" s="789">
        <v>1</v>
      </c>
      <c r="B466" s="781" t="s">
        <v>1350</v>
      </c>
      <c r="C466" s="617" t="s">
        <v>1362</v>
      </c>
      <c r="D466" s="617" t="s">
        <v>1374</v>
      </c>
      <c r="E466" s="781" t="s">
        <v>1350</v>
      </c>
      <c r="F466" s="617" t="s">
        <v>1375</v>
      </c>
      <c r="G466" s="781" t="s">
        <v>1390</v>
      </c>
      <c r="H466" s="617"/>
      <c r="I466" s="617"/>
      <c r="J466" s="617"/>
      <c r="K466" s="786" t="s">
        <v>2451</v>
      </c>
      <c r="L466" s="630"/>
      <c r="M466" s="630"/>
      <c r="N466" s="630"/>
      <c r="O466" s="630">
        <f t="shared" si="83"/>
        <v>0</v>
      </c>
      <c r="P466" s="630"/>
      <c r="Q466" s="630"/>
      <c r="R466" s="630"/>
      <c r="S466" s="630"/>
      <c r="T466" s="630"/>
      <c r="U466" s="630"/>
      <c r="V466" s="619" t="e">
        <f t="shared" si="84"/>
        <v>#DIV/0!</v>
      </c>
      <c r="W466" s="764"/>
      <c r="X466" s="770"/>
      <c r="Y466" s="770"/>
      <c r="Z466" s="840"/>
    </row>
    <row r="467" spans="1:26" s="182" customFormat="1" ht="22.6" customHeight="1" thickTop="1" thickBot="1" x14ac:dyDescent="0.3">
      <c r="A467" s="789">
        <v>1</v>
      </c>
      <c r="B467" s="781" t="s">
        <v>1350</v>
      </c>
      <c r="C467" s="617" t="s">
        <v>1362</v>
      </c>
      <c r="D467" s="617" t="s">
        <v>1374</v>
      </c>
      <c r="E467" s="781" t="s">
        <v>1350</v>
      </c>
      <c r="F467" s="617" t="s">
        <v>1375</v>
      </c>
      <c r="G467" s="781" t="s">
        <v>1391</v>
      </c>
      <c r="H467" s="617"/>
      <c r="I467" s="617"/>
      <c r="J467" s="617"/>
      <c r="K467" s="786" t="s">
        <v>2452</v>
      </c>
      <c r="L467" s="630"/>
      <c r="M467" s="630"/>
      <c r="N467" s="630"/>
      <c r="O467" s="630">
        <f t="shared" si="83"/>
        <v>0</v>
      </c>
      <c r="P467" s="630"/>
      <c r="Q467" s="630"/>
      <c r="R467" s="630"/>
      <c r="S467" s="630"/>
      <c r="T467" s="630"/>
      <c r="U467" s="630"/>
      <c r="V467" s="619" t="e">
        <f t="shared" si="84"/>
        <v>#DIV/0!</v>
      </c>
      <c r="W467" s="764"/>
      <c r="X467" s="770"/>
      <c r="Y467" s="770"/>
      <c r="Z467" s="840"/>
    </row>
    <row r="468" spans="1:26" s="182" customFormat="1" ht="22.6" customHeight="1" thickTop="1" thickBot="1" x14ac:dyDescent="0.3">
      <c r="A468" s="789">
        <v>1</v>
      </c>
      <c r="B468" s="781" t="s">
        <v>1350</v>
      </c>
      <c r="C468" s="617" t="s">
        <v>1362</v>
      </c>
      <c r="D468" s="617" t="s">
        <v>1374</v>
      </c>
      <c r="E468" s="781" t="s">
        <v>1350</v>
      </c>
      <c r="F468" s="617" t="s">
        <v>1375</v>
      </c>
      <c r="G468" s="781" t="s">
        <v>1392</v>
      </c>
      <c r="H468" s="617"/>
      <c r="I468" s="617"/>
      <c r="J468" s="617"/>
      <c r="K468" s="786" t="s">
        <v>2453</v>
      </c>
      <c r="L468" s="630"/>
      <c r="M468" s="630"/>
      <c r="N468" s="630"/>
      <c r="O468" s="630">
        <f t="shared" si="83"/>
        <v>0</v>
      </c>
      <c r="P468" s="630"/>
      <c r="Q468" s="630"/>
      <c r="R468" s="630"/>
      <c r="S468" s="630"/>
      <c r="T468" s="630"/>
      <c r="U468" s="630"/>
      <c r="V468" s="619" t="e">
        <f t="shared" si="84"/>
        <v>#DIV/0!</v>
      </c>
      <c r="W468" s="764"/>
      <c r="X468" s="770"/>
      <c r="Y468" s="770"/>
      <c r="Z468" s="840"/>
    </row>
    <row r="469" spans="1:26" s="182" customFormat="1" ht="22.6" customHeight="1" thickTop="1" thickBot="1" x14ac:dyDescent="0.3">
      <c r="A469" s="789">
        <v>1</v>
      </c>
      <c r="B469" s="781" t="s">
        <v>1350</v>
      </c>
      <c r="C469" s="617" t="s">
        <v>1362</v>
      </c>
      <c r="D469" s="617" t="s">
        <v>1374</v>
      </c>
      <c r="E469" s="781" t="s">
        <v>1350</v>
      </c>
      <c r="F469" s="617" t="s">
        <v>1375</v>
      </c>
      <c r="G469" s="781" t="s">
        <v>1444</v>
      </c>
      <c r="H469" s="617"/>
      <c r="I469" s="617"/>
      <c r="J469" s="617"/>
      <c r="K469" s="786" t="s">
        <v>2454</v>
      </c>
      <c r="L469" s="630"/>
      <c r="M469" s="630"/>
      <c r="N469" s="630"/>
      <c r="O469" s="630">
        <f t="shared" si="83"/>
        <v>0</v>
      </c>
      <c r="P469" s="630"/>
      <c r="Q469" s="630"/>
      <c r="R469" s="630"/>
      <c r="S469" s="630"/>
      <c r="T469" s="630"/>
      <c r="U469" s="630"/>
      <c r="V469" s="619" t="e">
        <f t="shared" si="84"/>
        <v>#DIV/0!</v>
      </c>
      <c r="W469" s="764"/>
      <c r="X469" s="770"/>
      <c r="Y469" s="770"/>
      <c r="Z469" s="840"/>
    </row>
    <row r="470" spans="1:26" s="182" customFormat="1" ht="22.6" customHeight="1" thickTop="1" thickBot="1" x14ac:dyDescent="0.3">
      <c r="A470" s="789">
        <v>1</v>
      </c>
      <c r="B470" s="781" t="s">
        <v>1350</v>
      </c>
      <c r="C470" s="617" t="s">
        <v>1362</v>
      </c>
      <c r="D470" s="617" t="s">
        <v>1374</v>
      </c>
      <c r="E470" s="781" t="s">
        <v>1350</v>
      </c>
      <c r="F470" s="617" t="s">
        <v>1375</v>
      </c>
      <c r="G470" s="781" t="s">
        <v>1445</v>
      </c>
      <c r="H470" s="617"/>
      <c r="I470" s="617"/>
      <c r="J470" s="617"/>
      <c r="K470" s="786" t="s">
        <v>2455</v>
      </c>
      <c r="L470" s="630"/>
      <c r="M470" s="630"/>
      <c r="N470" s="630"/>
      <c r="O470" s="630">
        <f t="shared" si="83"/>
        <v>0</v>
      </c>
      <c r="P470" s="630"/>
      <c r="Q470" s="630"/>
      <c r="R470" s="630"/>
      <c r="S470" s="630"/>
      <c r="T470" s="630"/>
      <c r="U470" s="630"/>
      <c r="V470" s="619" t="e">
        <f t="shared" si="84"/>
        <v>#DIV/0!</v>
      </c>
      <c r="W470" s="764"/>
      <c r="X470" s="770"/>
      <c r="Y470" s="770"/>
      <c r="Z470" s="840"/>
    </row>
    <row r="471" spans="1:26" s="182" customFormat="1" ht="22.6" customHeight="1" thickTop="1" thickBot="1" x14ac:dyDescent="0.3">
      <c r="A471" s="789">
        <v>1</v>
      </c>
      <c r="B471" s="781" t="s">
        <v>1350</v>
      </c>
      <c r="C471" s="617" t="s">
        <v>1362</v>
      </c>
      <c r="D471" s="617" t="s">
        <v>1374</v>
      </c>
      <c r="E471" s="781" t="s">
        <v>1350</v>
      </c>
      <c r="F471" s="617" t="s">
        <v>1375</v>
      </c>
      <c r="G471" s="781" t="s">
        <v>1446</v>
      </c>
      <c r="H471" s="617"/>
      <c r="I471" s="617"/>
      <c r="J471" s="617"/>
      <c r="K471" s="786" t="s">
        <v>2456</v>
      </c>
      <c r="L471" s="630"/>
      <c r="M471" s="630"/>
      <c r="N471" s="630"/>
      <c r="O471" s="630">
        <f t="shared" si="83"/>
        <v>0</v>
      </c>
      <c r="P471" s="630"/>
      <c r="Q471" s="630"/>
      <c r="R471" s="630"/>
      <c r="S471" s="630"/>
      <c r="T471" s="630"/>
      <c r="U471" s="630"/>
      <c r="V471" s="619" t="e">
        <f t="shared" si="84"/>
        <v>#DIV/0!</v>
      </c>
      <c r="W471" s="764"/>
      <c r="X471" s="770"/>
      <c r="Y471" s="770"/>
      <c r="Z471" s="840"/>
    </row>
    <row r="472" spans="1:26" s="182" customFormat="1" ht="22.6" customHeight="1" thickTop="1" thickBot="1" x14ac:dyDescent="0.3">
      <c r="A472" s="787">
        <v>1</v>
      </c>
      <c r="B472" s="778" t="s">
        <v>1350</v>
      </c>
      <c r="C472" s="764" t="s">
        <v>1362</v>
      </c>
      <c r="D472" s="764" t="s">
        <v>1374</v>
      </c>
      <c r="E472" s="778" t="s">
        <v>1350</v>
      </c>
      <c r="F472" s="764" t="s">
        <v>1384</v>
      </c>
      <c r="G472" s="764"/>
      <c r="H472" s="764"/>
      <c r="I472" s="764"/>
      <c r="J472" s="764"/>
      <c r="K472" s="788" t="s">
        <v>2457</v>
      </c>
      <c r="L472" s="630">
        <f>SUM(L473:L483)</f>
        <v>0</v>
      </c>
      <c r="M472" s="630">
        <f t="shared" ref="M472:U472" si="86">SUM(M473:M483)</f>
        <v>0</v>
      </c>
      <c r="N472" s="630">
        <f t="shared" si="86"/>
        <v>0</v>
      </c>
      <c r="O472" s="630">
        <f t="shared" si="83"/>
        <v>0</v>
      </c>
      <c r="P472" s="630">
        <f t="shared" si="86"/>
        <v>0</v>
      </c>
      <c r="Q472" s="630">
        <f t="shared" si="86"/>
        <v>0</v>
      </c>
      <c r="R472" s="630">
        <f t="shared" si="86"/>
        <v>0</v>
      </c>
      <c r="S472" s="630">
        <f t="shared" si="86"/>
        <v>0</v>
      </c>
      <c r="T472" s="630">
        <f t="shared" si="86"/>
        <v>0</v>
      </c>
      <c r="U472" s="630">
        <f t="shared" si="86"/>
        <v>0</v>
      </c>
      <c r="V472" s="619" t="e">
        <f t="shared" si="84"/>
        <v>#DIV/0!</v>
      </c>
      <c r="W472" s="764"/>
      <c r="X472" s="770" t="s">
        <v>2458</v>
      </c>
      <c r="Y472" s="770"/>
      <c r="Z472" s="840"/>
    </row>
    <row r="473" spans="1:26" s="182" customFormat="1" ht="22.6" customHeight="1" thickTop="1" thickBot="1" x14ac:dyDescent="0.3">
      <c r="A473" s="789">
        <v>1</v>
      </c>
      <c r="B473" s="781" t="s">
        <v>1350</v>
      </c>
      <c r="C473" s="617" t="s">
        <v>1362</v>
      </c>
      <c r="D473" s="617" t="s">
        <v>1374</v>
      </c>
      <c r="E473" s="781" t="s">
        <v>1350</v>
      </c>
      <c r="F473" s="617" t="s">
        <v>1384</v>
      </c>
      <c r="G473" s="781" t="s">
        <v>1350</v>
      </c>
      <c r="H473" s="617"/>
      <c r="I473" s="617"/>
      <c r="J473" s="617"/>
      <c r="K473" s="783" t="s">
        <v>2459</v>
      </c>
      <c r="L473" s="630"/>
      <c r="M473" s="630"/>
      <c r="N473" s="630"/>
      <c r="O473" s="630">
        <f t="shared" si="83"/>
        <v>0</v>
      </c>
      <c r="P473" s="630"/>
      <c r="Q473" s="630"/>
      <c r="R473" s="630"/>
      <c r="S473" s="630"/>
      <c r="T473" s="630"/>
      <c r="U473" s="630"/>
      <c r="V473" s="619" t="e">
        <f t="shared" si="84"/>
        <v>#DIV/0!</v>
      </c>
      <c r="W473" s="764"/>
      <c r="X473" s="770"/>
      <c r="Y473" s="770"/>
      <c r="Z473" s="840"/>
    </row>
    <row r="474" spans="1:26" s="182" customFormat="1" ht="22.6" customHeight="1" thickTop="1" thickBot="1" x14ac:dyDescent="0.3">
      <c r="A474" s="789">
        <v>1</v>
      </c>
      <c r="B474" s="781" t="s">
        <v>1350</v>
      </c>
      <c r="C474" s="617" t="s">
        <v>1362</v>
      </c>
      <c r="D474" s="617" t="s">
        <v>1374</v>
      </c>
      <c r="E474" s="781" t="s">
        <v>1350</v>
      </c>
      <c r="F474" s="617" t="s">
        <v>1384</v>
      </c>
      <c r="G474" s="781" t="s">
        <v>1362</v>
      </c>
      <c r="H474" s="617"/>
      <c r="I474" s="617"/>
      <c r="J474" s="617"/>
      <c r="K474" s="783" t="s">
        <v>2460</v>
      </c>
      <c r="L474" s="630"/>
      <c r="M474" s="630"/>
      <c r="N474" s="630"/>
      <c r="O474" s="630">
        <f t="shared" si="83"/>
        <v>0</v>
      </c>
      <c r="P474" s="630"/>
      <c r="Q474" s="630"/>
      <c r="R474" s="630"/>
      <c r="S474" s="630"/>
      <c r="T474" s="630"/>
      <c r="U474" s="630"/>
      <c r="V474" s="619" t="e">
        <f t="shared" si="84"/>
        <v>#DIV/0!</v>
      </c>
      <c r="W474" s="764"/>
      <c r="X474" s="770"/>
      <c r="Y474" s="770"/>
      <c r="Z474" s="840"/>
    </row>
    <row r="475" spans="1:26" s="182" customFormat="1" ht="22.6" customHeight="1" thickTop="1" thickBot="1" x14ac:dyDescent="0.3">
      <c r="A475" s="789">
        <v>1</v>
      </c>
      <c r="B475" s="781" t="s">
        <v>1350</v>
      </c>
      <c r="C475" s="617" t="s">
        <v>1362</v>
      </c>
      <c r="D475" s="617" t="s">
        <v>1374</v>
      </c>
      <c r="E475" s="781" t="s">
        <v>1350</v>
      </c>
      <c r="F475" s="617" t="s">
        <v>1384</v>
      </c>
      <c r="G475" s="781" t="s">
        <v>1374</v>
      </c>
      <c r="H475" s="617"/>
      <c r="I475" s="617"/>
      <c r="J475" s="617"/>
      <c r="K475" s="786" t="s">
        <v>2461</v>
      </c>
      <c r="L475" s="630"/>
      <c r="M475" s="630"/>
      <c r="N475" s="630"/>
      <c r="O475" s="630">
        <f t="shared" si="83"/>
        <v>0</v>
      </c>
      <c r="P475" s="630"/>
      <c r="Q475" s="630"/>
      <c r="R475" s="630"/>
      <c r="S475" s="630"/>
      <c r="T475" s="630"/>
      <c r="U475" s="630"/>
      <c r="V475" s="619" t="e">
        <f t="shared" si="84"/>
        <v>#DIV/0!</v>
      </c>
      <c r="W475" s="764"/>
      <c r="X475" s="770"/>
      <c r="Y475" s="770"/>
      <c r="Z475" s="840"/>
    </row>
    <row r="476" spans="1:26" s="182" customFormat="1" ht="22.6" customHeight="1" thickTop="1" thickBot="1" x14ac:dyDescent="0.3">
      <c r="A476" s="789">
        <v>1</v>
      </c>
      <c r="B476" s="781" t="s">
        <v>1350</v>
      </c>
      <c r="C476" s="617" t="s">
        <v>1362</v>
      </c>
      <c r="D476" s="617" t="s">
        <v>1374</v>
      </c>
      <c r="E476" s="781" t="s">
        <v>1350</v>
      </c>
      <c r="F476" s="617" t="s">
        <v>1384</v>
      </c>
      <c r="G476" s="781" t="s">
        <v>1375</v>
      </c>
      <c r="H476" s="617"/>
      <c r="I476" s="617"/>
      <c r="J476" s="617"/>
      <c r="K476" s="786" t="s">
        <v>2462</v>
      </c>
      <c r="L476" s="630"/>
      <c r="M476" s="630"/>
      <c r="N476" s="630"/>
      <c r="O476" s="630">
        <f t="shared" si="83"/>
        <v>0</v>
      </c>
      <c r="P476" s="630"/>
      <c r="Q476" s="630"/>
      <c r="R476" s="630"/>
      <c r="S476" s="630"/>
      <c r="T476" s="630"/>
      <c r="U476" s="630"/>
      <c r="V476" s="619" t="e">
        <f t="shared" si="84"/>
        <v>#DIV/0!</v>
      </c>
      <c r="W476" s="764"/>
      <c r="X476" s="770"/>
      <c r="Y476" s="770"/>
      <c r="Z476" s="840"/>
    </row>
    <row r="477" spans="1:26" s="182" customFormat="1" ht="22.6" customHeight="1" thickTop="1" thickBot="1" x14ac:dyDescent="0.3">
      <c r="A477" s="789">
        <v>1</v>
      </c>
      <c r="B477" s="781" t="s">
        <v>1350</v>
      </c>
      <c r="C477" s="617" t="s">
        <v>1362</v>
      </c>
      <c r="D477" s="617" t="s">
        <v>1374</v>
      </c>
      <c r="E477" s="781" t="s">
        <v>1350</v>
      </c>
      <c r="F477" s="617" t="s">
        <v>1384</v>
      </c>
      <c r="G477" s="781" t="s">
        <v>1384</v>
      </c>
      <c r="H477" s="617"/>
      <c r="I477" s="617"/>
      <c r="J477" s="617"/>
      <c r="K477" s="786" t="s">
        <v>2463</v>
      </c>
      <c r="L477" s="630"/>
      <c r="M477" s="630"/>
      <c r="N477" s="630"/>
      <c r="O477" s="630">
        <f t="shared" si="83"/>
        <v>0</v>
      </c>
      <c r="P477" s="630"/>
      <c r="Q477" s="630"/>
      <c r="R477" s="630"/>
      <c r="S477" s="630"/>
      <c r="T477" s="630"/>
      <c r="U477" s="630"/>
      <c r="V477" s="619" t="e">
        <f t="shared" si="84"/>
        <v>#DIV/0!</v>
      </c>
      <c r="W477" s="764"/>
      <c r="X477" s="770"/>
      <c r="Y477" s="770"/>
      <c r="Z477" s="840"/>
    </row>
    <row r="478" spans="1:26" s="182" customFormat="1" ht="22.6" customHeight="1" thickTop="1" thickBot="1" x14ac:dyDescent="0.3">
      <c r="A478" s="789">
        <v>1</v>
      </c>
      <c r="B478" s="781" t="s">
        <v>1350</v>
      </c>
      <c r="C478" s="617" t="s">
        <v>1362</v>
      </c>
      <c r="D478" s="617" t="s">
        <v>1374</v>
      </c>
      <c r="E478" s="781" t="s">
        <v>1350</v>
      </c>
      <c r="F478" s="617" t="s">
        <v>1384</v>
      </c>
      <c r="G478" s="781" t="s">
        <v>1390</v>
      </c>
      <c r="H478" s="617"/>
      <c r="I478" s="617"/>
      <c r="J478" s="617"/>
      <c r="K478" s="786" t="s">
        <v>2464</v>
      </c>
      <c r="L478" s="630"/>
      <c r="M478" s="630"/>
      <c r="N478" s="630"/>
      <c r="O478" s="630">
        <f t="shared" si="83"/>
        <v>0</v>
      </c>
      <c r="P478" s="630"/>
      <c r="Q478" s="630"/>
      <c r="R478" s="630"/>
      <c r="S478" s="630"/>
      <c r="T478" s="630"/>
      <c r="U478" s="630"/>
      <c r="V478" s="619" t="e">
        <f t="shared" si="84"/>
        <v>#DIV/0!</v>
      </c>
      <c r="W478" s="764"/>
      <c r="X478" s="770"/>
      <c r="Y478" s="770"/>
      <c r="Z478" s="840"/>
    </row>
    <row r="479" spans="1:26" s="182" customFormat="1" ht="22.6" customHeight="1" thickTop="1" thickBot="1" x14ac:dyDescent="0.3">
      <c r="A479" s="789">
        <v>1</v>
      </c>
      <c r="B479" s="781" t="s">
        <v>1350</v>
      </c>
      <c r="C479" s="617" t="s">
        <v>1362</v>
      </c>
      <c r="D479" s="617" t="s">
        <v>1374</v>
      </c>
      <c r="E479" s="781" t="s">
        <v>1350</v>
      </c>
      <c r="F479" s="617" t="s">
        <v>1384</v>
      </c>
      <c r="G479" s="781" t="s">
        <v>1391</v>
      </c>
      <c r="H479" s="617"/>
      <c r="I479" s="617"/>
      <c r="J479" s="617"/>
      <c r="K479" s="786" t="s">
        <v>2465</v>
      </c>
      <c r="L479" s="630"/>
      <c r="M479" s="630"/>
      <c r="N479" s="630"/>
      <c r="O479" s="630">
        <f t="shared" si="83"/>
        <v>0</v>
      </c>
      <c r="P479" s="630"/>
      <c r="Q479" s="630"/>
      <c r="R479" s="630"/>
      <c r="S479" s="630"/>
      <c r="T479" s="630"/>
      <c r="U479" s="630"/>
      <c r="V479" s="619" t="e">
        <f t="shared" si="84"/>
        <v>#DIV/0!</v>
      </c>
      <c r="W479" s="764"/>
      <c r="X479" s="770"/>
      <c r="Y479" s="770"/>
      <c r="Z479" s="840"/>
    </row>
    <row r="480" spans="1:26" s="182" customFormat="1" ht="22.6" customHeight="1" thickTop="1" thickBot="1" x14ac:dyDescent="0.3">
      <c r="A480" s="789">
        <v>1</v>
      </c>
      <c r="B480" s="781" t="s">
        <v>1350</v>
      </c>
      <c r="C480" s="617" t="s">
        <v>1362</v>
      </c>
      <c r="D480" s="617" t="s">
        <v>1374</v>
      </c>
      <c r="E480" s="781" t="s">
        <v>1350</v>
      </c>
      <c r="F480" s="617" t="s">
        <v>1384</v>
      </c>
      <c r="G480" s="781" t="s">
        <v>1392</v>
      </c>
      <c r="H480" s="617"/>
      <c r="I480" s="617"/>
      <c r="J480" s="617"/>
      <c r="K480" s="786" t="s">
        <v>2466</v>
      </c>
      <c r="L480" s="630"/>
      <c r="M480" s="630"/>
      <c r="N480" s="630"/>
      <c r="O480" s="630">
        <f t="shared" si="83"/>
        <v>0</v>
      </c>
      <c r="P480" s="630"/>
      <c r="Q480" s="630"/>
      <c r="R480" s="630"/>
      <c r="S480" s="630"/>
      <c r="T480" s="630"/>
      <c r="U480" s="630"/>
      <c r="V480" s="619" t="e">
        <f t="shared" si="84"/>
        <v>#DIV/0!</v>
      </c>
      <c r="W480" s="764"/>
      <c r="X480" s="770"/>
      <c r="Y480" s="770"/>
      <c r="Z480" s="840"/>
    </row>
    <row r="481" spans="1:26" s="182" customFormat="1" ht="22.6" customHeight="1" thickTop="1" thickBot="1" x14ac:dyDescent="0.3">
      <c r="A481" s="789">
        <v>1</v>
      </c>
      <c r="B481" s="781" t="s">
        <v>1350</v>
      </c>
      <c r="C481" s="617" t="s">
        <v>1362</v>
      </c>
      <c r="D481" s="617" t="s">
        <v>1374</v>
      </c>
      <c r="E481" s="781" t="s">
        <v>1350</v>
      </c>
      <c r="F481" s="617" t="s">
        <v>1384</v>
      </c>
      <c r="G481" s="781" t="s">
        <v>1444</v>
      </c>
      <c r="H481" s="617"/>
      <c r="I481" s="617"/>
      <c r="J481" s="617"/>
      <c r="K481" s="786" t="s">
        <v>2467</v>
      </c>
      <c r="L481" s="630"/>
      <c r="M481" s="630"/>
      <c r="N481" s="630"/>
      <c r="O481" s="630">
        <f t="shared" si="83"/>
        <v>0</v>
      </c>
      <c r="P481" s="630"/>
      <c r="Q481" s="630"/>
      <c r="R481" s="630"/>
      <c r="S481" s="630"/>
      <c r="T481" s="630"/>
      <c r="U481" s="630"/>
      <c r="V481" s="619" t="e">
        <f t="shared" si="84"/>
        <v>#DIV/0!</v>
      </c>
      <c r="W481" s="764"/>
      <c r="X481" s="770"/>
      <c r="Y481" s="770"/>
      <c r="Z481" s="840"/>
    </row>
    <row r="482" spans="1:26" s="182" customFormat="1" ht="22.6" customHeight="1" thickTop="1" thickBot="1" x14ac:dyDescent="0.3">
      <c r="A482" s="789">
        <v>1</v>
      </c>
      <c r="B482" s="781" t="s">
        <v>1350</v>
      </c>
      <c r="C482" s="617" t="s">
        <v>1362</v>
      </c>
      <c r="D482" s="617" t="s">
        <v>1374</v>
      </c>
      <c r="E482" s="781" t="s">
        <v>1350</v>
      </c>
      <c r="F482" s="617" t="s">
        <v>1384</v>
      </c>
      <c r="G482" s="781" t="s">
        <v>1445</v>
      </c>
      <c r="H482" s="617"/>
      <c r="I482" s="617"/>
      <c r="J482" s="617"/>
      <c r="K482" s="786" t="s">
        <v>2468</v>
      </c>
      <c r="L482" s="630"/>
      <c r="M482" s="630"/>
      <c r="N482" s="630"/>
      <c r="O482" s="630">
        <f t="shared" si="83"/>
        <v>0</v>
      </c>
      <c r="P482" s="630"/>
      <c r="Q482" s="630"/>
      <c r="R482" s="630"/>
      <c r="S482" s="630"/>
      <c r="T482" s="630"/>
      <c r="U482" s="630"/>
      <c r="V482" s="619" t="e">
        <f t="shared" si="84"/>
        <v>#DIV/0!</v>
      </c>
      <c r="W482" s="764"/>
      <c r="X482" s="770"/>
      <c r="Y482" s="770"/>
      <c r="Z482" s="840"/>
    </row>
    <row r="483" spans="1:26" s="182" customFormat="1" ht="22.6" customHeight="1" thickTop="1" thickBot="1" x14ac:dyDescent="0.3">
      <c r="A483" s="789">
        <v>1</v>
      </c>
      <c r="B483" s="781" t="s">
        <v>1350</v>
      </c>
      <c r="C483" s="617" t="s">
        <v>1362</v>
      </c>
      <c r="D483" s="617" t="s">
        <v>1374</v>
      </c>
      <c r="E483" s="781" t="s">
        <v>1350</v>
      </c>
      <c r="F483" s="617" t="s">
        <v>1384</v>
      </c>
      <c r="G483" s="781" t="s">
        <v>1446</v>
      </c>
      <c r="H483" s="617"/>
      <c r="I483" s="617"/>
      <c r="J483" s="617"/>
      <c r="K483" s="786" t="s">
        <v>2469</v>
      </c>
      <c r="L483" s="630"/>
      <c r="M483" s="630"/>
      <c r="N483" s="630"/>
      <c r="O483" s="630">
        <f t="shared" si="83"/>
        <v>0</v>
      </c>
      <c r="P483" s="630"/>
      <c r="Q483" s="630"/>
      <c r="R483" s="630"/>
      <c r="S483" s="630"/>
      <c r="T483" s="630"/>
      <c r="U483" s="630"/>
      <c r="V483" s="619" t="e">
        <f t="shared" si="84"/>
        <v>#DIV/0!</v>
      </c>
      <c r="W483" s="764"/>
      <c r="X483" s="770"/>
      <c r="Y483" s="770"/>
      <c r="Z483" s="840"/>
    </row>
    <row r="484" spans="1:26" s="182" customFormat="1" ht="22.6" customHeight="1" thickTop="1" thickBot="1" x14ac:dyDescent="0.3">
      <c r="A484" s="773">
        <v>1</v>
      </c>
      <c r="B484" s="609" t="s">
        <v>1350</v>
      </c>
      <c r="C484" s="609" t="s">
        <v>1362</v>
      </c>
      <c r="D484" s="609" t="s">
        <v>1375</v>
      </c>
      <c r="E484" s="609"/>
      <c r="F484" s="609"/>
      <c r="G484" s="609"/>
      <c r="H484" s="609"/>
      <c r="I484" s="609"/>
      <c r="J484" s="609"/>
      <c r="K484" s="774" t="s">
        <v>1456</v>
      </c>
      <c r="L484" s="804">
        <f>+L485</f>
        <v>0</v>
      </c>
      <c r="M484" s="804">
        <f t="shared" ref="M484:U484" si="87">+M485</f>
        <v>0</v>
      </c>
      <c r="N484" s="804">
        <f t="shared" si="87"/>
        <v>0</v>
      </c>
      <c r="O484" s="804">
        <f t="shared" si="83"/>
        <v>0</v>
      </c>
      <c r="P484" s="804">
        <f t="shared" si="87"/>
        <v>0</v>
      </c>
      <c r="Q484" s="804">
        <f t="shared" si="87"/>
        <v>0</v>
      </c>
      <c r="R484" s="804">
        <f t="shared" si="87"/>
        <v>0</v>
      </c>
      <c r="S484" s="804">
        <f t="shared" si="87"/>
        <v>0</v>
      </c>
      <c r="T484" s="804">
        <f t="shared" si="87"/>
        <v>0</v>
      </c>
      <c r="U484" s="804">
        <f t="shared" si="87"/>
        <v>0</v>
      </c>
      <c r="V484" s="612" t="e">
        <f t="shared" si="84"/>
        <v>#DIV/0!</v>
      </c>
      <c r="W484" s="609"/>
      <c r="X484" s="770" t="s">
        <v>2470</v>
      </c>
      <c r="Y484" s="770" t="s">
        <v>2407</v>
      </c>
      <c r="Z484" s="840"/>
    </row>
    <row r="485" spans="1:26" s="182" customFormat="1" ht="22.6" customHeight="1" thickTop="1" thickBot="1" x14ac:dyDescent="0.3">
      <c r="A485" s="775">
        <v>1</v>
      </c>
      <c r="B485" s="613" t="s">
        <v>1350</v>
      </c>
      <c r="C485" s="613" t="s">
        <v>1362</v>
      </c>
      <c r="D485" s="613" t="s">
        <v>1375</v>
      </c>
      <c r="E485" s="613" t="s">
        <v>1350</v>
      </c>
      <c r="F485" s="613"/>
      <c r="G485" s="613"/>
      <c r="H485" s="613"/>
      <c r="I485" s="613"/>
      <c r="J485" s="613"/>
      <c r="K485" s="776" t="s">
        <v>1457</v>
      </c>
      <c r="L485" s="627">
        <f>+L486+L498+L510+L522+L534+L546+L558</f>
        <v>0</v>
      </c>
      <c r="M485" s="627">
        <f t="shared" ref="M485:U485" si="88">+M486+M498+M510+M522+M534+M546+M558</f>
        <v>0</v>
      </c>
      <c r="N485" s="627">
        <f t="shared" si="88"/>
        <v>0</v>
      </c>
      <c r="O485" s="627">
        <f t="shared" si="83"/>
        <v>0</v>
      </c>
      <c r="P485" s="627">
        <f t="shared" si="88"/>
        <v>0</v>
      </c>
      <c r="Q485" s="627">
        <f t="shared" si="88"/>
        <v>0</v>
      </c>
      <c r="R485" s="627">
        <f t="shared" si="88"/>
        <v>0</v>
      </c>
      <c r="S485" s="627">
        <f t="shared" si="88"/>
        <v>0</v>
      </c>
      <c r="T485" s="627">
        <f t="shared" si="88"/>
        <v>0</v>
      </c>
      <c r="U485" s="627">
        <f t="shared" si="88"/>
        <v>0</v>
      </c>
      <c r="V485" s="616" t="e">
        <f t="shared" si="84"/>
        <v>#DIV/0!</v>
      </c>
      <c r="W485" s="613"/>
      <c r="X485" s="770" t="s">
        <v>2471</v>
      </c>
      <c r="Y485" s="770" t="s">
        <v>2472</v>
      </c>
      <c r="Z485" s="840"/>
    </row>
    <row r="486" spans="1:26" s="182" customFormat="1" ht="22.6" customHeight="1" thickTop="1" thickBot="1" x14ac:dyDescent="0.3">
      <c r="A486" s="787">
        <v>1</v>
      </c>
      <c r="B486" s="778" t="s">
        <v>1350</v>
      </c>
      <c r="C486" s="764" t="s">
        <v>1362</v>
      </c>
      <c r="D486" s="764" t="s">
        <v>1375</v>
      </c>
      <c r="E486" s="778" t="s">
        <v>1350</v>
      </c>
      <c r="F486" s="764" t="s">
        <v>1350</v>
      </c>
      <c r="G486" s="764"/>
      <c r="H486" s="764"/>
      <c r="I486" s="764"/>
      <c r="J486" s="764"/>
      <c r="K486" s="788" t="s">
        <v>2473</v>
      </c>
      <c r="L486" s="630">
        <f>SUM(L487:L497)</f>
        <v>0</v>
      </c>
      <c r="M486" s="630">
        <f t="shared" ref="M486:U486" si="89">SUM(M487:M497)</f>
        <v>0</v>
      </c>
      <c r="N486" s="630">
        <f t="shared" si="89"/>
        <v>0</v>
      </c>
      <c r="O486" s="630">
        <f t="shared" si="83"/>
        <v>0</v>
      </c>
      <c r="P486" s="630">
        <f t="shared" si="89"/>
        <v>0</v>
      </c>
      <c r="Q486" s="630">
        <f t="shared" si="89"/>
        <v>0</v>
      </c>
      <c r="R486" s="630">
        <f t="shared" si="89"/>
        <v>0</v>
      </c>
      <c r="S486" s="630">
        <f t="shared" si="89"/>
        <v>0</v>
      </c>
      <c r="T486" s="630">
        <f t="shared" si="89"/>
        <v>0</v>
      </c>
      <c r="U486" s="630">
        <f t="shared" si="89"/>
        <v>0</v>
      </c>
      <c r="V486" s="619" t="e">
        <f t="shared" si="84"/>
        <v>#DIV/0!</v>
      </c>
      <c r="W486" s="787"/>
      <c r="X486" s="770" t="s">
        <v>1458</v>
      </c>
      <c r="Y486" s="770" t="s">
        <v>1453</v>
      </c>
      <c r="Z486" s="840"/>
    </row>
    <row r="487" spans="1:26" s="182" customFormat="1" ht="22.6" customHeight="1" thickTop="1" thickBot="1" x14ac:dyDescent="0.3">
      <c r="A487" s="789">
        <v>1</v>
      </c>
      <c r="B487" s="781" t="s">
        <v>1350</v>
      </c>
      <c r="C487" s="617" t="s">
        <v>1362</v>
      </c>
      <c r="D487" s="617" t="s">
        <v>1375</v>
      </c>
      <c r="E487" s="781" t="s">
        <v>1350</v>
      </c>
      <c r="F487" s="617" t="s">
        <v>1350</v>
      </c>
      <c r="G487" s="781" t="s">
        <v>1350</v>
      </c>
      <c r="H487" s="617"/>
      <c r="I487" s="617"/>
      <c r="J487" s="617"/>
      <c r="K487" s="783" t="s">
        <v>2474</v>
      </c>
      <c r="L487" s="630"/>
      <c r="M487" s="630"/>
      <c r="N487" s="630"/>
      <c r="O487" s="630">
        <f t="shared" si="83"/>
        <v>0</v>
      </c>
      <c r="P487" s="630"/>
      <c r="Q487" s="630"/>
      <c r="R487" s="630"/>
      <c r="S487" s="630"/>
      <c r="T487" s="630"/>
      <c r="U487" s="630"/>
      <c r="V487" s="619" t="e">
        <f t="shared" si="84"/>
        <v>#DIV/0!</v>
      </c>
      <c r="W487" s="787"/>
      <c r="X487" s="770"/>
      <c r="Y487" s="770"/>
      <c r="Z487" s="840"/>
    </row>
    <row r="488" spans="1:26" s="182" customFormat="1" ht="22.6" customHeight="1" thickTop="1" thickBot="1" x14ac:dyDescent="0.3">
      <c r="A488" s="789">
        <v>1</v>
      </c>
      <c r="B488" s="781" t="s">
        <v>1350</v>
      </c>
      <c r="C488" s="617" t="s">
        <v>1362</v>
      </c>
      <c r="D488" s="617" t="s">
        <v>1375</v>
      </c>
      <c r="E488" s="781" t="s">
        <v>1350</v>
      </c>
      <c r="F488" s="617" t="s">
        <v>1350</v>
      </c>
      <c r="G488" s="781" t="s">
        <v>1362</v>
      </c>
      <c r="H488" s="617"/>
      <c r="I488" s="617"/>
      <c r="J488" s="617"/>
      <c r="K488" s="783" t="s">
        <v>2475</v>
      </c>
      <c r="L488" s="630"/>
      <c r="M488" s="630"/>
      <c r="N488" s="630"/>
      <c r="O488" s="630">
        <f t="shared" si="83"/>
        <v>0</v>
      </c>
      <c r="P488" s="630"/>
      <c r="Q488" s="630"/>
      <c r="R488" s="630"/>
      <c r="S488" s="630"/>
      <c r="T488" s="630"/>
      <c r="U488" s="630"/>
      <c r="V488" s="619" t="e">
        <f t="shared" si="84"/>
        <v>#DIV/0!</v>
      </c>
      <c r="W488" s="787"/>
      <c r="X488" s="770"/>
      <c r="Y488" s="770"/>
      <c r="Z488" s="840"/>
    </row>
    <row r="489" spans="1:26" s="182" customFormat="1" ht="22.6" customHeight="1" thickTop="1" thickBot="1" x14ac:dyDescent="0.3">
      <c r="A489" s="789">
        <v>1</v>
      </c>
      <c r="B489" s="781" t="s">
        <v>1350</v>
      </c>
      <c r="C489" s="617" t="s">
        <v>1362</v>
      </c>
      <c r="D489" s="617" t="s">
        <v>1375</v>
      </c>
      <c r="E489" s="781" t="s">
        <v>1350</v>
      </c>
      <c r="F489" s="617" t="s">
        <v>1350</v>
      </c>
      <c r="G489" s="781" t="s">
        <v>1374</v>
      </c>
      <c r="H489" s="617"/>
      <c r="I489" s="617"/>
      <c r="J489" s="617"/>
      <c r="K489" s="786" t="s">
        <v>2476</v>
      </c>
      <c r="L489" s="630"/>
      <c r="M489" s="630"/>
      <c r="N489" s="630"/>
      <c r="O489" s="630">
        <f t="shared" si="83"/>
        <v>0</v>
      </c>
      <c r="P489" s="630"/>
      <c r="Q489" s="630"/>
      <c r="R489" s="630"/>
      <c r="S489" s="630"/>
      <c r="T489" s="630"/>
      <c r="U489" s="630"/>
      <c r="V489" s="619" t="e">
        <f t="shared" si="84"/>
        <v>#DIV/0!</v>
      </c>
      <c r="W489" s="787"/>
      <c r="X489" s="770"/>
      <c r="Y489" s="770"/>
      <c r="Z489" s="840"/>
    </row>
    <row r="490" spans="1:26" s="182" customFormat="1" ht="22.6" customHeight="1" thickTop="1" thickBot="1" x14ac:dyDescent="0.3">
      <c r="A490" s="789">
        <v>1</v>
      </c>
      <c r="B490" s="781" t="s">
        <v>1350</v>
      </c>
      <c r="C490" s="617" t="s">
        <v>1362</v>
      </c>
      <c r="D490" s="617" t="s">
        <v>1375</v>
      </c>
      <c r="E490" s="781" t="s">
        <v>1350</v>
      </c>
      <c r="F490" s="617" t="s">
        <v>1350</v>
      </c>
      <c r="G490" s="781" t="s">
        <v>1375</v>
      </c>
      <c r="H490" s="617"/>
      <c r="I490" s="617"/>
      <c r="J490" s="617"/>
      <c r="K490" s="786" t="s">
        <v>2477</v>
      </c>
      <c r="L490" s="630"/>
      <c r="M490" s="630"/>
      <c r="N490" s="630"/>
      <c r="O490" s="630">
        <f t="shared" si="83"/>
        <v>0</v>
      </c>
      <c r="P490" s="630"/>
      <c r="Q490" s="630"/>
      <c r="R490" s="630"/>
      <c r="S490" s="630"/>
      <c r="T490" s="630"/>
      <c r="U490" s="630"/>
      <c r="V490" s="619" t="e">
        <f t="shared" si="84"/>
        <v>#DIV/0!</v>
      </c>
      <c r="W490" s="787"/>
      <c r="X490" s="770"/>
      <c r="Y490" s="770"/>
      <c r="Z490" s="840"/>
    </row>
    <row r="491" spans="1:26" s="182" customFormat="1" ht="22.6" customHeight="1" thickTop="1" thickBot="1" x14ac:dyDescent="0.3">
      <c r="A491" s="789">
        <v>1</v>
      </c>
      <c r="B491" s="781" t="s">
        <v>1350</v>
      </c>
      <c r="C491" s="617" t="s">
        <v>1362</v>
      </c>
      <c r="D491" s="617" t="s">
        <v>1375</v>
      </c>
      <c r="E491" s="781" t="s">
        <v>1350</v>
      </c>
      <c r="F491" s="617" t="s">
        <v>1350</v>
      </c>
      <c r="G491" s="781" t="s">
        <v>1384</v>
      </c>
      <c r="H491" s="617"/>
      <c r="I491" s="617"/>
      <c r="J491" s="617"/>
      <c r="K491" s="786" t="s">
        <v>2478</v>
      </c>
      <c r="L491" s="630"/>
      <c r="M491" s="630"/>
      <c r="N491" s="630"/>
      <c r="O491" s="630">
        <f t="shared" si="83"/>
        <v>0</v>
      </c>
      <c r="P491" s="630"/>
      <c r="Q491" s="630"/>
      <c r="R491" s="630"/>
      <c r="S491" s="630"/>
      <c r="T491" s="630"/>
      <c r="U491" s="630"/>
      <c r="V491" s="619" t="e">
        <f t="shared" si="84"/>
        <v>#DIV/0!</v>
      </c>
      <c r="W491" s="787"/>
      <c r="X491" s="770"/>
      <c r="Y491" s="770"/>
      <c r="Z491" s="840"/>
    </row>
    <row r="492" spans="1:26" s="182" customFormat="1" ht="22.6" customHeight="1" thickTop="1" thickBot="1" x14ac:dyDescent="0.3">
      <c r="A492" s="789">
        <v>1</v>
      </c>
      <c r="B492" s="781" t="s">
        <v>1350</v>
      </c>
      <c r="C492" s="617" t="s">
        <v>1362</v>
      </c>
      <c r="D492" s="617" t="s">
        <v>1375</v>
      </c>
      <c r="E492" s="781" t="s">
        <v>1350</v>
      </c>
      <c r="F492" s="617" t="s">
        <v>1350</v>
      </c>
      <c r="G492" s="781" t="s">
        <v>1390</v>
      </c>
      <c r="H492" s="617"/>
      <c r="I492" s="617"/>
      <c r="J492" s="617"/>
      <c r="K492" s="786" t="s">
        <v>2479</v>
      </c>
      <c r="L492" s="630"/>
      <c r="M492" s="630"/>
      <c r="N492" s="630"/>
      <c r="O492" s="630">
        <f t="shared" si="83"/>
        <v>0</v>
      </c>
      <c r="P492" s="630"/>
      <c r="Q492" s="630"/>
      <c r="R492" s="630"/>
      <c r="S492" s="630"/>
      <c r="T492" s="630"/>
      <c r="U492" s="630"/>
      <c r="V492" s="619" t="e">
        <f t="shared" si="84"/>
        <v>#DIV/0!</v>
      </c>
      <c r="W492" s="787"/>
      <c r="X492" s="770"/>
      <c r="Y492" s="770"/>
      <c r="Z492" s="840"/>
    </row>
    <row r="493" spans="1:26" s="182" customFormat="1" ht="22.6" customHeight="1" thickTop="1" thickBot="1" x14ac:dyDescent="0.3">
      <c r="A493" s="789">
        <v>1</v>
      </c>
      <c r="B493" s="781" t="s">
        <v>1350</v>
      </c>
      <c r="C493" s="617" t="s">
        <v>1362</v>
      </c>
      <c r="D493" s="617" t="s">
        <v>1375</v>
      </c>
      <c r="E493" s="781" t="s">
        <v>1350</v>
      </c>
      <c r="F493" s="617" t="s">
        <v>1350</v>
      </c>
      <c r="G493" s="781" t="s">
        <v>1391</v>
      </c>
      <c r="H493" s="617"/>
      <c r="I493" s="617"/>
      <c r="J493" s="617"/>
      <c r="K493" s="786" t="s">
        <v>2480</v>
      </c>
      <c r="L493" s="630"/>
      <c r="M493" s="630"/>
      <c r="N493" s="630"/>
      <c r="O493" s="630">
        <f t="shared" si="83"/>
        <v>0</v>
      </c>
      <c r="P493" s="630"/>
      <c r="Q493" s="630"/>
      <c r="R493" s="630"/>
      <c r="S493" s="630"/>
      <c r="T493" s="630"/>
      <c r="U493" s="630"/>
      <c r="V493" s="619" t="e">
        <f t="shared" si="84"/>
        <v>#DIV/0!</v>
      </c>
      <c r="W493" s="787"/>
      <c r="X493" s="770"/>
      <c r="Y493" s="770"/>
      <c r="Z493" s="840"/>
    </row>
    <row r="494" spans="1:26" s="182" customFormat="1" ht="22.6" customHeight="1" thickTop="1" thickBot="1" x14ac:dyDescent="0.3">
      <c r="A494" s="789">
        <v>1</v>
      </c>
      <c r="B494" s="781" t="s">
        <v>1350</v>
      </c>
      <c r="C494" s="617" t="s">
        <v>1362</v>
      </c>
      <c r="D494" s="617" t="s">
        <v>1375</v>
      </c>
      <c r="E494" s="781" t="s">
        <v>1350</v>
      </c>
      <c r="F494" s="617" t="s">
        <v>1350</v>
      </c>
      <c r="G494" s="781" t="s">
        <v>1392</v>
      </c>
      <c r="H494" s="617"/>
      <c r="I494" s="617"/>
      <c r="J494" s="617"/>
      <c r="K494" s="786" t="s">
        <v>2481</v>
      </c>
      <c r="L494" s="630"/>
      <c r="M494" s="630"/>
      <c r="N494" s="630"/>
      <c r="O494" s="630">
        <f t="shared" si="83"/>
        <v>0</v>
      </c>
      <c r="P494" s="630"/>
      <c r="Q494" s="630"/>
      <c r="R494" s="630"/>
      <c r="S494" s="630"/>
      <c r="T494" s="630"/>
      <c r="U494" s="630"/>
      <c r="V494" s="619" t="e">
        <f t="shared" si="84"/>
        <v>#DIV/0!</v>
      </c>
      <c r="W494" s="787"/>
      <c r="X494" s="770"/>
      <c r="Y494" s="770"/>
      <c r="Z494" s="840"/>
    </row>
    <row r="495" spans="1:26" s="182" customFormat="1" ht="22.6" customHeight="1" thickTop="1" thickBot="1" x14ac:dyDescent="0.3">
      <c r="A495" s="789">
        <v>1</v>
      </c>
      <c r="B495" s="781" t="s">
        <v>1350</v>
      </c>
      <c r="C495" s="617" t="s">
        <v>1362</v>
      </c>
      <c r="D495" s="617" t="s">
        <v>1375</v>
      </c>
      <c r="E495" s="781" t="s">
        <v>1350</v>
      </c>
      <c r="F495" s="617" t="s">
        <v>1350</v>
      </c>
      <c r="G495" s="781" t="s">
        <v>1444</v>
      </c>
      <c r="H495" s="617"/>
      <c r="I495" s="617"/>
      <c r="J495" s="617"/>
      <c r="K495" s="786" t="s">
        <v>2482</v>
      </c>
      <c r="L495" s="630"/>
      <c r="M495" s="630"/>
      <c r="N495" s="630"/>
      <c r="O495" s="630">
        <f t="shared" si="83"/>
        <v>0</v>
      </c>
      <c r="P495" s="630"/>
      <c r="Q495" s="630"/>
      <c r="R495" s="630"/>
      <c r="S495" s="630"/>
      <c r="T495" s="630"/>
      <c r="U495" s="630"/>
      <c r="V495" s="619" t="e">
        <f t="shared" si="84"/>
        <v>#DIV/0!</v>
      </c>
      <c r="W495" s="787"/>
      <c r="X495" s="770"/>
      <c r="Y495" s="770"/>
      <c r="Z495" s="840"/>
    </row>
    <row r="496" spans="1:26" s="182" customFormat="1" ht="22.6" customHeight="1" thickTop="1" thickBot="1" x14ac:dyDescent="0.3">
      <c r="A496" s="789">
        <v>1</v>
      </c>
      <c r="B496" s="781" t="s">
        <v>1350</v>
      </c>
      <c r="C496" s="617" t="s">
        <v>1362</v>
      </c>
      <c r="D496" s="617" t="s">
        <v>1375</v>
      </c>
      <c r="E496" s="781" t="s">
        <v>1350</v>
      </c>
      <c r="F496" s="617" t="s">
        <v>1350</v>
      </c>
      <c r="G496" s="781" t="s">
        <v>1445</v>
      </c>
      <c r="H496" s="617"/>
      <c r="I496" s="617"/>
      <c r="J496" s="617"/>
      <c r="K496" s="786" t="s">
        <v>2483</v>
      </c>
      <c r="L496" s="630"/>
      <c r="M496" s="630"/>
      <c r="N496" s="630"/>
      <c r="O496" s="630">
        <f t="shared" si="83"/>
        <v>0</v>
      </c>
      <c r="P496" s="630"/>
      <c r="Q496" s="630"/>
      <c r="R496" s="630"/>
      <c r="S496" s="630"/>
      <c r="T496" s="630"/>
      <c r="U496" s="630"/>
      <c r="V496" s="619" t="e">
        <f t="shared" si="84"/>
        <v>#DIV/0!</v>
      </c>
      <c r="W496" s="787"/>
      <c r="X496" s="770"/>
      <c r="Y496" s="770"/>
      <c r="Z496" s="840"/>
    </row>
    <row r="497" spans="1:26" s="182" customFormat="1" ht="22.6" customHeight="1" thickTop="1" thickBot="1" x14ac:dyDescent="0.3">
      <c r="A497" s="789">
        <v>1</v>
      </c>
      <c r="B497" s="781" t="s">
        <v>1350</v>
      </c>
      <c r="C497" s="617" t="s">
        <v>1362</v>
      </c>
      <c r="D497" s="617" t="s">
        <v>1375</v>
      </c>
      <c r="E497" s="781" t="s">
        <v>1350</v>
      </c>
      <c r="F497" s="617" t="s">
        <v>1350</v>
      </c>
      <c r="G497" s="781" t="s">
        <v>1446</v>
      </c>
      <c r="H497" s="617"/>
      <c r="I497" s="617"/>
      <c r="J497" s="617"/>
      <c r="K497" s="786" t="s">
        <v>2484</v>
      </c>
      <c r="L497" s="630"/>
      <c r="M497" s="630"/>
      <c r="N497" s="630"/>
      <c r="O497" s="630">
        <f t="shared" si="83"/>
        <v>0</v>
      </c>
      <c r="P497" s="630"/>
      <c r="Q497" s="630"/>
      <c r="R497" s="630"/>
      <c r="S497" s="630"/>
      <c r="T497" s="630"/>
      <c r="U497" s="630"/>
      <c r="V497" s="619" t="e">
        <f t="shared" si="84"/>
        <v>#DIV/0!</v>
      </c>
      <c r="W497" s="787"/>
      <c r="X497" s="770"/>
      <c r="Y497" s="770"/>
      <c r="Z497" s="840"/>
    </row>
    <row r="498" spans="1:26" s="182" customFormat="1" ht="22.6" customHeight="1" thickTop="1" thickBot="1" x14ac:dyDescent="0.3">
      <c r="A498" s="787">
        <v>1</v>
      </c>
      <c r="B498" s="778" t="s">
        <v>1350</v>
      </c>
      <c r="C498" s="764" t="s">
        <v>1362</v>
      </c>
      <c r="D498" s="764" t="s">
        <v>1375</v>
      </c>
      <c r="E498" s="778" t="s">
        <v>1350</v>
      </c>
      <c r="F498" s="764" t="s">
        <v>1362</v>
      </c>
      <c r="G498" s="764"/>
      <c r="H498" s="764"/>
      <c r="I498" s="764"/>
      <c r="J498" s="764"/>
      <c r="K498" s="788" t="s">
        <v>2485</v>
      </c>
      <c r="L498" s="630">
        <f>SUM(L499:L509)</f>
        <v>0</v>
      </c>
      <c r="M498" s="630">
        <f t="shared" ref="M498:U498" si="90">SUM(M499:M509)</f>
        <v>0</v>
      </c>
      <c r="N498" s="630">
        <f t="shared" si="90"/>
        <v>0</v>
      </c>
      <c r="O498" s="630">
        <f t="shared" si="83"/>
        <v>0</v>
      </c>
      <c r="P498" s="630">
        <f t="shared" si="90"/>
        <v>0</v>
      </c>
      <c r="Q498" s="630">
        <f t="shared" si="90"/>
        <v>0</v>
      </c>
      <c r="R498" s="630">
        <f t="shared" si="90"/>
        <v>0</v>
      </c>
      <c r="S498" s="630">
        <f t="shared" si="90"/>
        <v>0</v>
      </c>
      <c r="T498" s="630">
        <f t="shared" si="90"/>
        <v>0</v>
      </c>
      <c r="U498" s="630">
        <f t="shared" si="90"/>
        <v>0</v>
      </c>
      <c r="V498" s="619" t="e">
        <f t="shared" si="84"/>
        <v>#DIV/0!</v>
      </c>
      <c r="W498" s="764"/>
      <c r="X498" s="770" t="s">
        <v>1459</v>
      </c>
      <c r="Y498" s="770"/>
      <c r="Z498" s="840"/>
    </row>
    <row r="499" spans="1:26" ht="22.6" customHeight="1" thickTop="1" thickBot="1" x14ac:dyDescent="0.3">
      <c r="A499" s="789">
        <v>1</v>
      </c>
      <c r="B499" s="781" t="s">
        <v>1350</v>
      </c>
      <c r="C499" s="617" t="s">
        <v>1362</v>
      </c>
      <c r="D499" s="617" t="s">
        <v>1375</v>
      </c>
      <c r="E499" s="781" t="s">
        <v>1350</v>
      </c>
      <c r="F499" s="617" t="s">
        <v>1362</v>
      </c>
      <c r="G499" s="781" t="s">
        <v>1350</v>
      </c>
      <c r="H499" s="617"/>
      <c r="I499" s="617"/>
      <c r="J499" s="617"/>
      <c r="K499" s="783" t="s">
        <v>2486</v>
      </c>
      <c r="L499" s="805"/>
      <c r="M499" s="805"/>
      <c r="N499" s="805"/>
      <c r="O499" s="805">
        <f t="shared" si="83"/>
        <v>0</v>
      </c>
      <c r="P499" s="805"/>
      <c r="Q499" s="805"/>
      <c r="R499" s="805"/>
      <c r="S499" s="805"/>
      <c r="T499" s="805"/>
      <c r="U499" s="805"/>
      <c r="V499" s="621" t="e">
        <f t="shared" si="84"/>
        <v>#DIV/0!</v>
      </c>
      <c r="W499" s="617"/>
      <c r="X499" s="770"/>
      <c r="Y499" s="770"/>
    </row>
    <row r="500" spans="1:26" ht="22.6" customHeight="1" thickTop="1" thickBot="1" x14ac:dyDescent="0.3">
      <c r="A500" s="789">
        <v>1</v>
      </c>
      <c r="B500" s="781" t="s">
        <v>1350</v>
      </c>
      <c r="C500" s="617" t="s">
        <v>1362</v>
      </c>
      <c r="D500" s="617" t="s">
        <v>1375</v>
      </c>
      <c r="E500" s="781" t="s">
        <v>1350</v>
      </c>
      <c r="F500" s="617" t="s">
        <v>1362</v>
      </c>
      <c r="G500" s="781" t="s">
        <v>1362</v>
      </c>
      <c r="H500" s="617"/>
      <c r="I500" s="617"/>
      <c r="J500" s="617"/>
      <c r="K500" s="783" t="s">
        <v>2487</v>
      </c>
      <c r="L500" s="805"/>
      <c r="M500" s="805"/>
      <c r="N500" s="805"/>
      <c r="O500" s="805">
        <f t="shared" si="83"/>
        <v>0</v>
      </c>
      <c r="P500" s="805"/>
      <c r="Q500" s="805"/>
      <c r="R500" s="805"/>
      <c r="S500" s="805"/>
      <c r="T500" s="805"/>
      <c r="U500" s="805"/>
      <c r="V500" s="621" t="e">
        <f t="shared" si="84"/>
        <v>#DIV/0!</v>
      </c>
      <c r="W500" s="617"/>
      <c r="X500" s="770"/>
      <c r="Y500" s="770"/>
    </row>
    <row r="501" spans="1:26" ht="22.6" customHeight="1" thickTop="1" thickBot="1" x14ac:dyDescent="0.3">
      <c r="A501" s="789">
        <v>1</v>
      </c>
      <c r="B501" s="781" t="s">
        <v>1350</v>
      </c>
      <c r="C501" s="617" t="s">
        <v>1362</v>
      </c>
      <c r="D501" s="617" t="s">
        <v>1375</v>
      </c>
      <c r="E501" s="781" t="s">
        <v>1350</v>
      </c>
      <c r="F501" s="617" t="s">
        <v>1362</v>
      </c>
      <c r="G501" s="781" t="s">
        <v>1374</v>
      </c>
      <c r="H501" s="617"/>
      <c r="I501" s="617"/>
      <c r="J501" s="617"/>
      <c r="K501" s="786" t="s">
        <v>2488</v>
      </c>
      <c r="L501" s="805"/>
      <c r="M501" s="805"/>
      <c r="N501" s="805"/>
      <c r="O501" s="805">
        <f t="shared" si="83"/>
        <v>0</v>
      </c>
      <c r="P501" s="805"/>
      <c r="Q501" s="805"/>
      <c r="R501" s="805"/>
      <c r="S501" s="805"/>
      <c r="T501" s="805"/>
      <c r="U501" s="805"/>
      <c r="V501" s="621" t="e">
        <f t="shared" si="84"/>
        <v>#DIV/0!</v>
      </c>
      <c r="W501" s="617"/>
      <c r="X501" s="770"/>
      <c r="Y501" s="770"/>
    </row>
    <row r="502" spans="1:26" ht="22.6" customHeight="1" thickTop="1" thickBot="1" x14ac:dyDescent="0.3">
      <c r="A502" s="789">
        <v>1</v>
      </c>
      <c r="B502" s="781" t="s">
        <v>1350</v>
      </c>
      <c r="C502" s="617" t="s">
        <v>1362</v>
      </c>
      <c r="D502" s="617" t="s">
        <v>1375</v>
      </c>
      <c r="E502" s="781" t="s">
        <v>1350</v>
      </c>
      <c r="F502" s="617" t="s">
        <v>1362</v>
      </c>
      <c r="G502" s="781" t="s">
        <v>1375</v>
      </c>
      <c r="H502" s="617"/>
      <c r="I502" s="617"/>
      <c r="J502" s="617"/>
      <c r="K502" s="786" t="s">
        <v>2489</v>
      </c>
      <c r="L502" s="805"/>
      <c r="M502" s="805"/>
      <c r="N502" s="805"/>
      <c r="O502" s="805">
        <f t="shared" si="83"/>
        <v>0</v>
      </c>
      <c r="P502" s="805"/>
      <c r="Q502" s="805"/>
      <c r="R502" s="805"/>
      <c r="S502" s="805"/>
      <c r="T502" s="805"/>
      <c r="U502" s="805"/>
      <c r="V502" s="621" t="e">
        <f t="shared" si="84"/>
        <v>#DIV/0!</v>
      </c>
      <c r="W502" s="617"/>
      <c r="X502" s="770"/>
      <c r="Y502" s="770"/>
    </row>
    <row r="503" spans="1:26" ht="22.6" customHeight="1" thickTop="1" thickBot="1" x14ac:dyDescent="0.3">
      <c r="A503" s="789">
        <v>1</v>
      </c>
      <c r="B503" s="781" t="s">
        <v>1350</v>
      </c>
      <c r="C503" s="617" t="s">
        <v>1362</v>
      </c>
      <c r="D503" s="617" t="s">
        <v>1375</v>
      </c>
      <c r="E503" s="781" t="s">
        <v>1350</v>
      </c>
      <c r="F503" s="617" t="s">
        <v>1362</v>
      </c>
      <c r="G503" s="781" t="s">
        <v>1384</v>
      </c>
      <c r="H503" s="617"/>
      <c r="I503" s="617"/>
      <c r="J503" s="617"/>
      <c r="K503" s="786" t="s">
        <v>2490</v>
      </c>
      <c r="L503" s="805"/>
      <c r="M503" s="805"/>
      <c r="N503" s="805"/>
      <c r="O503" s="805">
        <f t="shared" si="83"/>
        <v>0</v>
      </c>
      <c r="P503" s="805"/>
      <c r="Q503" s="805"/>
      <c r="R503" s="805"/>
      <c r="S503" s="805"/>
      <c r="T503" s="805"/>
      <c r="U503" s="805"/>
      <c r="V503" s="621" t="e">
        <f t="shared" si="84"/>
        <v>#DIV/0!</v>
      </c>
      <c r="W503" s="617"/>
      <c r="X503" s="770"/>
      <c r="Y503" s="770"/>
    </row>
    <row r="504" spans="1:26" ht="22.6" customHeight="1" thickTop="1" thickBot="1" x14ac:dyDescent="0.3">
      <c r="A504" s="789">
        <v>1</v>
      </c>
      <c r="B504" s="781" t="s">
        <v>1350</v>
      </c>
      <c r="C504" s="617" t="s">
        <v>1362</v>
      </c>
      <c r="D504" s="617" t="s">
        <v>1375</v>
      </c>
      <c r="E504" s="781" t="s">
        <v>1350</v>
      </c>
      <c r="F504" s="617" t="s">
        <v>1362</v>
      </c>
      <c r="G504" s="781" t="s">
        <v>1390</v>
      </c>
      <c r="H504" s="617"/>
      <c r="I504" s="617"/>
      <c r="J504" s="617"/>
      <c r="K504" s="786" t="s">
        <v>2491</v>
      </c>
      <c r="L504" s="805"/>
      <c r="M504" s="805"/>
      <c r="N504" s="805"/>
      <c r="O504" s="805">
        <f t="shared" si="83"/>
        <v>0</v>
      </c>
      <c r="P504" s="805"/>
      <c r="Q504" s="805"/>
      <c r="R504" s="805"/>
      <c r="S504" s="805"/>
      <c r="T504" s="805"/>
      <c r="U504" s="805"/>
      <c r="V504" s="621" t="e">
        <f t="shared" si="84"/>
        <v>#DIV/0!</v>
      </c>
      <c r="W504" s="617"/>
      <c r="X504" s="770"/>
      <c r="Y504" s="770"/>
    </row>
    <row r="505" spans="1:26" ht="22.6" customHeight="1" thickTop="1" thickBot="1" x14ac:dyDescent="0.3">
      <c r="A505" s="789">
        <v>1</v>
      </c>
      <c r="B505" s="781" t="s">
        <v>1350</v>
      </c>
      <c r="C505" s="617" t="s">
        <v>1362</v>
      </c>
      <c r="D505" s="617" t="s">
        <v>1375</v>
      </c>
      <c r="E505" s="781" t="s">
        <v>1350</v>
      </c>
      <c r="F505" s="617" t="s">
        <v>1362</v>
      </c>
      <c r="G505" s="781" t="s">
        <v>1391</v>
      </c>
      <c r="H505" s="617"/>
      <c r="I505" s="617"/>
      <c r="J505" s="617"/>
      <c r="K505" s="786" t="s">
        <v>2492</v>
      </c>
      <c r="L505" s="805"/>
      <c r="M505" s="805"/>
      <c r="N505" s="805"/>
      <c r="O505" s="805">
        <f t="shared" si="83"/>
        <v>0</v>
      </c>
      <c r="P505" s="805"/>
      <c r="Q505" s="805"/>
      <c r="R505" s="805"/>
      <c r="S505" s="805"/>
      <c r="T505" s="805"/>
      <c r="U505" s="805"/>
      <c r="V505" s="621" t="e">
        <f t="shared" si="84"/>
        <v>#DIV/0!</v>
      </c>
      <c r="W505" s="617"/>
      <c r="X505" s="770"/>
      <c r="Y505" s="770"/>
    </row>
    <row r="506" spans="1:26" ht="22.6" customHeight="1" thickTop="1" thickBot="1" x14ac:dyDescent="0.3">
      <c r="A506" s="789">
        <v>1</v>
      </c>
      <c r="B506" s="781" t="s">
        <v>1350</v>
      </c>
      <c r="C506" s="617" t="s">
        <v>1362</v>
      </c>
      <c r="D506" s="617" t="s">
        <v>1375</v>
      </c>
      <c r="E506" s="781" t="s">
        <v>1350</v>
      </c>
      <c r="F506" s="617" t="s">
        <v>1362</v>
      </c>
      <c r="G506" s="781" t="s">
        <v>1392</v>
      </c>
      <c r="H506" s="617"/>
      <c r="I506" s="617"/>
      <c r="J506" s="617"/>
      <c r="K506" s="786" t="s">
        <v>2493</v>
      </c>
      <c r="L506" s="805"/>
      <c r="M506" s="805"/>
      <c r="N506" s="805"/>
      <c r="O506" s="805">
        <f t="shared" si="83"/>
        <v>0</v>
      </c>
      <c r="P506" s="805"/>
      <c r="Q506" s="805"/>
      <c r="R506" s="805"/>
      <c r="S506" s="805"/>
      <c r="T506" s="805"/>
      <c r="U506" s="805"/>
      <c r="V506" s="621" t="e">
        <f t="shared" si="84"/>
        <v>#DIV/0!</v>
      </c>
      <c r="W506" s="617"/>
      <c r="X506" s="770"/>
      <c r="Y506" s="770"/>
    </row>
    <row r="507" spans="1:26" ht="22.6" customHeight="1" thickTop="1" thickBot="1" x14ac:dyDescent="0.3">
      <c r="A507" s="789">
        <v>1</v>
      </c>
      <c r="B507" s="781" t="s">
        <v>1350</v>
      </c>
      <c r="C507" s="617" t="s">
        <v>1362</v>
      </c>
      <c r="D507" s="617" t="s">
        <v>1375</v>
      </c>
      <c r="E507" s="781" t="s">
        <v>1350</v>
      </c>
      <c r="F507" s="617" t="s">
        <v>1362</v>
      </c>
      <c r="G507" s="781" t="s">
        <v>1444</v>
      </c>
      <c r="H507" s="617"/>
      <c r="I507" s="617"/>
      <c r="J507" s="617"/>
      <c r="K507" s="786" t="s">
        <v>2494</v>
      </c>
      <c r="L507" s="805"/>
      <c r="M507" s="805"/>
      <c r="N507" s="805"/>
      <c r="O507" s="805">
        <f t="shared" si="83"/>
        <v>0</v>
      </c>
      <c r="P507" s="805"/>
      <c r="Q507" s="805"/>
      <c r="R507" s="805"/>
      <c r="S507" s="805"/>
      <c r="T507" s="805"/>
      <c r="U507" s="805"/>
      <c r="V507" s="621" t="e">
        <f t="shared" si="84"/>
        <v>#DIV/0!</v>
      </c>
      <c r="W507" s="617"/>
      <c r="X507" s="770"/>
      <c r="Y507" s="770"/>
    </row>
    <row r="508" spans="1:26" ht="22.6" customHeight="1" thickTop="1" thickBot="1" x14ac:dyDescent="0.3">
      <c r="A508" s="789">
        <v>1</v>
      </c>
      <c r="B508" s="781" t="s">
        <v>1350</v>
      </c>
      <c r="C508" s="617" t="s">
        <v>1362</v>
      </c>
      <c r="D508" s="617" t="s">
        <v>1375</v>
      </c>
      <c r="E508" s="781" t="s">
        <v>1350</v>
      </c>
      <c r="F508" s="617" t="s">
        <v>1362</v>
      </c>
      <c r="G508" s="781" t="s">
        <v>1445</v>
      </c>
      <c r="H508" s="617"/>
      <c r="I508" s="617"/>
      <c r="J508" s="617"/>
      <c r="K508" s="786" t="s">
        <v>2495</v>
      </c>
      <c r="L508" s="805"/>
      <c r="M508" s="805"/>
      <c r="N508" s="805"/>
      <c r="O508" s="805">
        <f t="shared" si="83"/>
        <v>0</v>
      </c>
      <c r="P508" s="805"/>
      <c r="Q508" s="805"/>
      <c r="R508" s="805"/>
      <c r="S508" s="805"/>
      <c r="T508" s="805"/>
      <c r="U508" s="805"/>
      <c r="V508" s="621" t="e">
        <f t="shared" si="84"/>
        <v>#DIV/0!</v>
      </c>
      <c r="W508" s="617"/>
      <c r="X508" s="770"/>
      <c r="Y508" s="770"/>
    </row>
    <row r="509" spans="1:26" ht="22.6" customHeight="1" thickTop="1" thickBot="1" x14ac:dyDescent="0.3">
      <c r="A509" s="789">
        <v>1</v>
      </c>
      <c r="B509" s="781" t="s">
        <v>1350</v>
      </c>
      <c r="C509" s="617" t="s">
        <v>1362</v>
      </c>
      <c r="D509" s="617" t="s">
        <v>1375</v>
      </c>
      <c r="E509" s="781" t="s">
        <v>1350</v>
      </c>
      <c r="F509" s="617" t="s">
        <v>1362</v>
      </c>
      <c r="G509" s="781" t="s">
        <v>1446</v>
      </c>
      <c r="H509" s="617"/>
      <c r="I509" s="617"/>
      <c r="J509" s="617"/>
      <c r="K509" s="786" t="s">
        <v>2496</v>
      </c>
      <c r="L509" s="805"/>
      <c r="M509" s="805"/>
      <c r="N509" s="805"/>
      <c r="O509" s="805">
        <f t="shared" si="83"/>
        <v>0</v>
      </c>
      <c r="P509" s="805"/>
      <c r="Q509" s="805"/>
      <c r="R509" s="805"/>
      <c r="S509" s="805"/>
      <c r="T509" s="805"/>
      <c r="U509" s="805"/>
      <c r="V509" s="621" t="e">
        <f t="shared" si="84"/>
        <v>#DIV/0!</v>
      </c>
      <c r="W509" s="617"/>
      <c r="X509" s="770"/>
      <c r="Y509" s="770"/>
    </row>
    <row r="510" spans="1:26" s="182" customFormat="1" ht="22.6" customHeight="1" thickTop="1" thickBot="1" x14ac:dyDescent="0.3">
      <c r="A510" s="787">
        <v>1</v>
      </c>
      <c r="B510" s="778" t="s">
        <v>1350</v>
      </c>
      <c r="C510" s="764" t="s">
        <v>1362</v>
      </c>
      <c r="D510" s="764" t="s">
        <v>1375</v>
      </c>
      <c r="E510" s="778" t="s">
        <v>1350</v>
      </c>
      <c r="F510" s="764" t="s">
        <v>1374</v>
      </c>
      <c r="G510" s="764"/>
      <c r="H510" s="764"/>
      <c r="I510" s="764"/>
      <c r="J510" s="764"/>
      <c r="K510" s="788" t="s">
        <v>2497</v>
      </c>
      <c r="L510" s="630">
        <f>SUM(L511:L521)</f>
        <v>0</v>
      </c>
      <c r="M510" s="630">
        <f t="shared" ref="M510:U510" si="91">SUM(M511:M521)</f>
        <v>0</v>
      </c>
      <c r="N510" s="630">
        <f t="shared" si="91"/>
        <v>0</v>
      </c>
      <c r="O510" s="630">
        <f t="shared" si="83"/>
        <v>0</v>
      </c>
      <c r="P510" s="630">
        <f t="shared" si="91"/>
        <v>0</v>
      </c>
      <c r="Q510" s="630">
        <f t="shared" si="91"/>
        <v>0</v>
      </c>
      <c r="R510" s="630">
        <f t="shared" si="91"/>
        <v>0</v>
      </c>
      <c r="S510" s="630">
        <f t="shared" si="91"/>
        <v>0</v>
      </c>
      <c r="T510" s="630">
        <f t="shared" si="91"/>
        <v>0</v>
      </c>
      <c r="U510" s="630">
        <f t="shared" si="91"/>
        <v>0</v>
      </c>
      <c r="V510" s="619" t="e">
        <f t="shared" si="84"/>
        <v>#DIV/0!</v>
      </c>
      <c r="W510" s="787"/>
      <c r="X510" s="770" t="s">
        <v>2498</v>
      </c>
      <c r="Y510" s="770"/>
      <c r="Z510" s="840"/>
    </row>
    <row r="511" spans="1:26" ht="22.6" customHeight="1" thickTop="1" thickBot="1" x14ac:dyDescent="0.3">
      <c r="A511" s="789">
        <v>1</v>
      </c>
      <c r="B511" s="781" t="s">
        <v>1350</v>
      </c>
      <c r="C511" s="617" t="s">
        <v>1362</v>
      </c>
      <c r="D511" s="617" t="s">
        <v>1375</v>
      </c>
      <c r="E511" s="781" t="s">
        <v>1350</v>
      </c>
      <c r="F511" s="617" t="s">
        <v>1374</v>
      </c>
      <c r="G511" s="781" t="s">
        <v>1350</v>
      </c>
      <c r="H511" s="617"/>
      <c r="I511" s="617"/>
      <c r="J511" s="617"/>
      <c r="K511" s="783" t="s">
        <v>2499</v>
      </c>
      <c r="L511" s="805"/>
      <c r="M511" s="805"/>
      <c r="N511" s="805"/>
      <c r="O511" s="805">
        <f t="shared" si="83"/>
        <v>0</v>
      </c>
      <c r="P511" s="805"/>
      <c r="Q511" s="805"/>
      <c r="R511" s="805"/>
      <c r="S511" s="805"/>
      <c r="T511" s="805"/>
      <c r="U511" s="805"/>
      <c r="V511" s="621" t="e">
        <f t="shared" si="84"/>
        <v>#DIV/0!</v>
      </c>
      <c r="W511" s="789"/>
      <c r="X511" s="770"/>
      <c r="Y511" s="770"/>
    </row>
    <row r="512" spans="1:26" ht="22.6" customHeight="1" thickTop="1" thickBot="1" x14ac:dyDescent="0.3">
      <c r="A512" s="789">
        <v>1</v>
      </c>
      <c r="B512" s="781" t="s">
        <v>1350</v>
      </c>
      <c r="C512" s="617" t="s">
        <v>1362</v>
      </c>
      <c r="D512" s="617" t="s">
        <v>1375</v>
      </c>
      <c r="E512" s="781" t="s">
        <v>1350</v>
      </c>
      <c r="F512" s="617" t="s">
        <v>1374</v>
      </c>
      <c r="G512" s="781" t="s">
        <v>1362</v>
      </c>
      <c r="H512" s="617"/>
      <c r="I512" s="617"/>
      <c r="J512" s="617"/>
      <c r="K512" s="783" t="s">
        <v>2500</v>
      </c>
      <c r="L512" s="805"/>
      <c r="M512" s="805"/>
      <c r="N512" s="805"/>
      <c r="O512" s="805">
        <f t="shared" si="83"/>
        <v>0</v>
      </c>
      <c r="P512" s="805"/>
      <c r="Q512" s="805"/>
      <c r="R512" s="805"/>
      <c r="S512" s="805"/>
      <c r="T512" s="805"/>
      <c r="U512" s="805"/>
      <c r="V512" s="621" t="e">
        <f t="shared" si="84"/>
        <v>#DIV/0!</v>
      </c>
      <c r="W512" s="789"/>
      <c r="X512" s="770"/>
      <c r="Y512" s="770"/>
    </row>
    <row r="513" spans="1:26" ht="22.6" customHeight="1" thickTop="1" thickBot="1" x14ac:dyDescent="0.3">
      <c r="A513" s="789">
        <v>1</v>
      </c>
      <c r="B513" s="781" t="s">
        <v>1350</v>
      </c>
      <c r="C513" s="617" t="s">
        <v>1362</v>
      </c>
      <c r="D513" s="617" t="s">
        <v>1375</v>
      </c>
      <c r="E513" s="781" t="s">
        <v>1350</v>
      </c>
      <c r="F513" s="617" t="s">
        <v>1374</v>
      </c>
      <c r="G513" s="781" t="s">
        <v>1374</v>
      </c>
      <c r="H513" s="617"/>
      <c r="I513" s="617"/>
      <c r="J513" s="617"/>
      <c r="K513" s="786" t="s">
        <v>2501</v>
      </c>
      <c r="L513" s="805"/>
      <c r="M513" s="805"/>
      <c r="N513" s="805"/>
      <c r="O513" s="805">
        <f t="shared" si="83"/>
        <v>0</v>
      </c>
      <c r="P513" s="805"/>
      <c r="Q513" s="805"/>
      <c r="R513" s="805"/>
      <c r="S513" s="805"/>
      <c r="T513" s="805"/>
      <c r="U513" s="805"/>
      <c r="V513" s="621" t="e">
        <f t="shared" si="84"/>
        <v>#DIV/0!</v>
      </c>
      <c r="W513" s="789"/>
      <c r="X513" s="770"/>
      <c r="Y513" s="770"/>
    </row>
    <row r="514" spans="1:26" ht="22.6" customHeight="1" thickTop="1" thickBot="1" x14ac:dyDescent="0.3">
      <c r="A514" s="789">
        <v>1</v>
      </c>
      <c r="B514" s="781" t="s">
        <v>1350</v>
      </c>
      <c r="C514" s="617" t="s">
        <v>1362</v>
      </c>
      <c r="D514" s="617" t="s">
        <v>1375</v>
      </c>
      <c r="E514" s="781" t="s">
        <v>1350</v>
      </c>
      <c r="F514" s="617" t="s">
        <v>1374</v>
      </c>
      <c r="G514" s="781" t="s">
        <v>1375</v>
      </c>
      <c r="H514" s="617"/>
      <c r="I514" s="617"/>
      <c r="J514" s="617"/>
      <c r="K514" s="786" t="s">
        <v>2502</v>
      </c>
      <c r="L514" s="805"/>
      <c r="M514" s="805"/>
      <c r="N514" s="805"/>
      <c r="O514" s="805">
        <f t="shared" si="83"/>
        <v>0</v>
      </c>
      <c r="P514" s="805"/>
      <c r="Q514" s="805"/>
      <c r="R514" s="805"/>
      <c r="S514" s="805"/>
      <c r="T514" s="805"/>
      <c r="U514" s="805"/>
      <c r="V514" s="621" t="e">
        <f t="shared" si="84"/>
        <v>#DIV/0!</v>
      </c>
      <c r="W514" s="789"/>
      <c r="X514" s="770"/>
      <c r="Y514" s="770"/>
    </row>
    <row r="515" spans="1:26" ht="22.6" customHeight="1" thickTop="1" thickBot="1" x14ac:dyDescent="0.3">
      <c r="A515" s="789">
        <v>1</v>
      </c>
      <c r="B515" s="781" t="s">
        <v>1350</v>
      </c>
      <c r="C515" s="617" t="s">
        <v>1362</v>
      </c>
      <c r="D515" s="617" t="s">
        <v>1375</v>
      </c>
      <c r="E515" s="781" t="s">
        <v>1350</v>
      </c>
      <c r="F515" s="617" t="s">
        <v>1374</v>
      </c>
      <c r="G515" s="781" t="s">
        <v>1384</v>
      </c>
      <c r="H515" s="617"/>
      <c r="I515" s="617"/>
      <c r="J515" s="617"/>
      <c r="K515" s="786" t="s">
        <v>2503</v>
      </c>
      <c r="L515" s="805"/>
      <c r="M515" s="805"/>
      <c r="N515" s="805"/>
      <c r="O515" s="805">
        <f t="shared" si="83"/>
        <v>0</v>
      </c>
      <c r="P515" s="805"/>
      <c r="Q515" s="805"/>
      <c r="R515" s="805"/>
      <c r="S515" s="805"/>
      <c r="T515" s="805"/>
      <c r="U515" s="805"/>
      <c r="V515" s="621" t="e">
        <f t="shared" si="84"/>
        <v>#DIV/0!</v>
      </c>
      <c r="W515" s="789"/>
      <c r="X515" s="770"/>
      <c r="Y515" s="770"/>
    </row>
    <row r="516" spans="1:26" ht="22.6" customHeight="1" thickTop="1" thickBot="1" x14ac:dyDescent="0.3">
      <c r="A516" s="789">
        <v>1</v>
      </c>
      <c r="B516" s="781" t="s">
        <v>1350</v>
      </c>
      <c r="C516" s="617" t="s">
        <v>1362</v>
      </c>
      <c r="D516" s="617" t="s">
        <v>1375</v>
      </c>
      <c r="E516" s="781" t="s">
        <v>1350</v>
      </c>
      <c r="F516" s="617" t="s">
        <v>1374</v>
      </c>
      <c r="G516" s="781" t="s">
        <v>1390</v>
      </c>
      <c r="H516" s="617"/>
      <c r="I516" s="617"/>
      <c r="J516" s="617"/>
      <c r="K516" s="786" t="s">
        <v>2504</v>
      </c>
      <c r="L516" s="805"/>
      <c r="M516" s="805"/>
      <c r="N516" s="805"/>
      <c r="O516" s="805">
        <f t="shared" si="83"/>
        <v>0</v>
      </c>
      <c r="P516" s="805"/>
      <c r="Q516" s="805"/>
      <c r="R516" s="805"/>
      <c r="S516" s="805"/>
      <c r="T516" s="805"/>
      <c r="U516" s="805"/>
      <c r="V516" s="621" t="e">
        <f t="shared" si="84"/>
        <v>#DIV/0!</v>
      </c>
      <c r="W516" s="789"/>
      <c r="X516" s="770"/>
      <c r="Y516" s="770"/>
    </row>
    <row r="517" spans="1:26" ht="22.6" customHeight="1" thickTop="1" thickBot="1" x14ac:dyDescent="0.3">
      <c r="A517" s="789">
        <v>1</v>
      </c>
      <c r="B517" s="781" t="s">
        <v>1350</v>
      </c>
      <c r="C517" s="617" t="s">
        <v>1362</v>
      </c>
      <c r="D517" s="617" t="s">
        <v>1375</v>
      </c>
      <c r="E517" s="781" t="s">
        <v>1350</v>
      </c>
      <c r="F517" s="617" t="s">
        <v>1374</v>
      </c>
      <c r="G517" s="781" t="s">
        <v>1391</v>
      </c>
      <c r="H517" s="617"/>
      <c r="I517" s="617"/>
      <c r="J517" s="617"/>
      <c r="K517" s="786" t="s">
        <v>2505</v>
      </c>
      <c r="L517" s="805"/>
      <c r="M517" s="805"/>
      <c r="N517" s="805"/>
      <c r="O517" s="805">
        <f t="shared" si="83"/>
        <v>0</v>
      </c>
      <c r="P517" s="805"/>
      <c r="Q517" s="805"/>
      <c r="R517" s="805"/>
      <c r="S517" s="805"/>
      <c r="T517" s="805"/>
      <c r="U517" s="805"/>
      <c r="V517" s="621" t="e">
        <f t="shared" si="84"/>
        <v>#DIV/0!</v>
      </c>
      <c r="W517" s="789"/>
      <c r="X517" s="770"/>
      <c r="Y517" s="770"/>
    </row>
    <row r="518" spans="1:26" ht="22.6" customHeight="1" thickTop="1" thickBot="1" x14ac:dyDescent="0.3">
      <c r="A518" s="789">
        <v>1</v>
      </c>
      <c r="B518" s="781" t="s">
        <v>1350</v>
      </c>
      <c r="C518" s="617" t="s">
        <v>1362</v>
      </c>
      <c r="D518" s="617" t="s">
        <v>1375</v>
      </c>
      <c r="E518" s="781" t="s">
        <v>1350</v>
      </c>
      <c r="F518" s="617" t="s">
        <v>1374</v>
      </c>
      <c r="G518" s="781" t="s">
        <v>1392</v>
      </c>
      <c r="H518" s="617"/>
      <c r="I518" s="617"/>
      <c r="J518" s="617"/>
      <c r="K518" s="786" t="s">
        <v>2506</v>
      </c>
      <c r="L518" s="805"/>
      <c r="M518" s="805"/>
      <c r="N518" s="805"/>
      <c r="O518" s="805">
        <f t="shared" si="83"/>
        <v>0</v>
      </c>
      <c r="P518" s="805"/>
      <c r="Q518" s="805"/>
      <c r="R518" s="805"/>
      <c r="S518" s="805"/>
      <c r="T518" s="805"/>
      <c r="U518" s="805"/>
      <c r="V518" s="621" t="e">
        <f t="shared" si="84"/>
        <v>#DIV/0!</v>
      </c>
      <c r="W518" s="789"/>
      <c r="X518" s="770"/>
      <c r="Y518" s="770"/>
    </row>
    <row r="519" spans="1:26" ht="22.6" customHeight="1" thickTop="1" thickBot="1" x14ac:dyDescent="0.3">
      <c r="A519" s="789">
        <v>1</v>
      </c>
      <c r="B519" s="781" t="s">
        <v>1350</v>
      </c>
      <c r="C519" s="617" t="s">
        <v>1362</v>
      </c>
      <c r="D519" s="617" t="s">
        <v>1375</v>
      </c>
      <c r="E519" s="781" t="s">
        <v>1350</v>
      </c>
      <c r="F519" s="617" t="s">
        <v>1374</v>
      </c>
      <c r="G519" s="781" t="s">
        <v>1444</v>
      </c>
      <c r="H519" s="617"/>
      <c r="I519" s="617"/>
      <c r="J519" s="617"/>
      <c r="K519" s="786" t="s">
        <v>2507</v>
      </c>
      <c r="L519" s="805"/>
      <c r="M519" s="805"/>
      <c r="N519" s="805"/>
      <c r="O519" s="805">
        <f t="shared" si="83"/>
        <v>0</v>
      </c>
      <c r="P519" s="805"/>
      <c r="Q519" s="805"/>
      <c r="R519" s="805"/>
      <c r="S519" s="805"/>
      <c r="T519" s="805"/>
      <c r="U519" s="805"/>
      <c r="V519" s="621" t="e">
        <f t="shared" si="84"/>
        <v>#DIV/0!</v>
      </c>
      <c r="W519" s="789"/>
      <c r="X519" s="770"/>
      <c r="Y519" s="770"/>
    </row>
    <row r="520" spans="1:26" ht="22.6" customHeight="1" thickTop="1" thickBot="1" x14ac:dyDescent="0.3">
      <c r="A520" s="789">
        <v>1</v>
      </c>
      <c r="B520" s="781" t="s">
        <v>1350</v>
      </c>
      <c r="C520" s="617" t="s">
        <v>1362</v>
      </c>
      <c r="D520" s="617" t="s">
        <v>1375</v>
      </c>
      <c r="E520" s="781" t="s">
        <v>1350</v>
      </c>
      <c r="F520" s="617" t="s">
        <v>1374</v>
      </c>
      <c r="G520" s="781" t="s">
        <v>1445</v>
      </c>
      <c r="H520" s="617"/>
      <c r="I520" s="617"/>
      <c r="J520" s="617"/>
      <c r="K520" s="786" t="s">
        <v>2508</v>
      </c>
      <c r="L520" s="805"/>
      <c r="M520" s="805"/>
      <c r="N520" s="805"/>
      <c r="O520" s="805">
        <f t="shared" ref="O520:O583" si="92">L520+M520-N520</f>
        <v>0</v>
      </c>
      <c r="P520" s="805"/>
      <c r="Q520" s="805"/>
      <c r="R520" s="805"/>
      <c r="S520" s="805"/>
      <c r="T520" s="805"/>
      <c r="U520" s="805"/>
      <c r="V520" s="621" t="e">
        <f t="shared" ref="V520:V583" si="93">U520/O520</f>
        <v>#DIV/0!</v>
      </c>
      <c r="W520" s="789"/>
      <c r="X520" s="770"/>
      <c r="Y520" s="770"/>
    </row>
    <row r="521" spans="1:26" ht="22.6" customHeight="1" thickTop="1" thickBot="1" x14ac:dyDescent="0.3">
      <c r="A521" s="789">
        <v>1</v>
      </c>
      <c r="B521" s="781" t="s">
        <v>1350</v>
      </c>
      <c r="C521" s="617" t="s">
        <v>1362</v>
      </c>
      <c r="D521" s="617" t="s">
        <v>1375</v>
      </c>
      <c r="E521" s="781" t="s">
        <v>1350</v>
      </c>
      <c r="F521" s="617" t="s">
        <v>1374</v>
      </c>
      <c r="G521" s="781" t="s">
        <v>1446</v>
      </c>
      <c r="H521" s="617"/>
      <c r="I521" s="617"/>
      <c r="J521" s="617"/>
      <c r="K521" s="786" t="s">
        <v>2509</v>
      </c>
      <c r="L521" s="805"/>
      <c r="M521" s="805"/>
      <c r="N521" s="805"/>
      <c r="O521" s="805">
        <f t="shared" si="92"/>
        <v>0</v>
      </c>
      <c r="P521" s="805"/>
      <c r="Q521" s="805"/>
      <c r="R521" s="805"/>
      <c r="S521" s="805"/>
      <c r="T521" s="805"/>
      <c r="U521" s="805"/>
      <c r="V521" s="621" t="e">
        <f t="shared" si="93"/>
        <v>#DIV/0!</v>
      </c>
      <c r="W521" s="789"/>
      <c r="X521" s="770"/>
      <c r="Y521" s="770"/>
    </row>
    <row r="522" spans="1:26" s="182" customFormat="1" ht="22.6" customHeight="1" thickTop="1" thickBot="1" x14ac:dyDescent="0.3">
      <c r="A522" s="789">
        <v>1</v>
      </c>
      <c r="B522" s="781" t="s">
        <v>1350</v>
      </c>
      <c r="C522" s="617" t="s">
        <v>1362</v>
      </c>
      <c r="D522" s="617" t="s">
        <v>1375</v>
      </c>
      <c r="E522" s="781" t="s">
        <v>1350</v>
      </c>
      <c r="F522" s="617" t="s">
        <v>1375</v>
      </c>
      <c r="G522" s="764"/>
      <c r="H522" s="617"/>
      <c r="I522" s="617"/>
      <c r="J522" s="617"/>
      <c r="K522" s="786" t="s">
        <v>2510</v>
      </c>
      <c r="L522" s="630">
        <f>SUM(L523:L533)</f>
        <v>0</v>
      </c>
      <c r="M522" s="630">
        <f t="shared" ref="M522:U522" si="94">SUM(M523:M533)</f>
        <v>0</v>
      </c>
      <c r="N522" s="630">
        <f t="shared" si="94"/>
        <v>0</v>
      </c>
      <c r="O522" s="630">
        <f t="shared" si="92"/>
        <v>0</v>
      </c>
      <c r="P522" s="630">
        <f t="shared" si="94"/>
        <v>0</v>
      </c>
      <c r="Q522" s="630">
        <f t="shared" si="94"/>
        <v>0</v>
      </c>
      <c r="R522" s="630">
        <f t="shared" si="94"/>
        <v>0</v>
      </c>
      <c r="S522" s="630">
        <f t="shared" si="94"/>
        <v>0</v>
      </c>
      <c r="T522" s="630">
        <f t="shared" si="94"/>
        <v>0</v>
      </c>
      <c r="U522" s="630">
        <f t="shared" si="94"/>
        <v>0</v>
      </c>
      <c r="V522" s="619" t="e">
        <f t="shared" si="93"/>
        <v>#DIV/0!</v>
      </c>
      <c r="W522" s="787"/>
      <c r="X522" s="770" t="s">
        <v>1460</v>
      </c>
      <c r="Y522" s="770"/>
      <c r="Z522" s="840"/>
    </row>
    <row r="523" spans="1:26" s="182" customFormat="1" ht="22.6" customHeight="1" thickTop="1" thickBot="1" x14ac:dyDescent="0.3">
      <c r="A523" s="789">
        <v>1</v>
      </c>
      <c r="B523" s="781" t="s">
        <v>1350</v>
      </c>
      <c r="C523" s="617" t="s">
        <v>1362</v>
      </c>
      <c r="D523" s="617" t="s">
        <v>1375</v>
      </c>
      <c r="E523" s="781" t="s">
        <v>1350</v>
      </c>
      <c r="F523" s="617" t="s">
        <v>1375</v>
      </c>
      <c r="G523" s="781" t="s">
        <v>1350</v>
      </c>
      <c r="H523" s="617"/>
      <c r="I523" s="617"/>
      <c r="J523" s="617"/>
      <c r="K523" s="783" t="s">
        <v>2511</v>
      </c>
      <c r="L523" s="630"/>
      <c r="M523" s="630"/>
      <c r="N523" s="630"/>
      <c r="O523" s="630">
        <f t="shared" si="92"/>
        <v>0</v>
      </c>
      <c r="P523" s="630"/>
      <c r="Q523" s="630"/>
      <c r="R523" s="630"/>
      <c r="S523" s="630"/>
      <c r="T523" s="630"/>
      <c r="U523" s="630"/>
      <c r="V523" s="619" t="e">
        <f t="shared" si="93"/>
        <v>#DIV/0!</v>
      </c>
      <c r="W523" s="787"/>
      <c r="X523" s="770"/>
      <c r="Y523" s="770"/>
      <c r="Z523" s="840"/>
    </row>
    <row r="524" spans="1:26" s="182" customFormat="1" ht="22.6" customHeight="1" thickTop="1" thickBot="1" x14ac:dyDescent="0.3">
      <c r="A524" s="789">
        <v>1</v>
      </c>
      <c r="B524" s="781" t="s">
        <v>1350</v>
      </c>
      <c r="C524" s="617" t="s">
        <v>1362</v>
      </c>
      <c r="D524" s="617" t="s">
        <v>1375</v>
      </c>
      <c r="E524" s="781" t="s">
        <v>1350</v>
      </c>
      <c r="F524" s="617" t="s">
        <v>1375</v>
      </c>
      <c r="G524" s="781" t="s">
        <v>1362</v>
      </c>
      <c r="H524" s="617"/>
      <c r="I524" s="617"/>
      <c r="J524" s="617"/>
      <c r="K524" s="783" t="s">
        <v>2512</v>
      </c>
      <c r="L524" s="630"/>
      <c r="M524" s="630"/>
      <c r="N524" s="630"/>
      <c r="O524" s="630">
        <f t="shared" si="92"/>
        <v>0</v>
      </c>
      <c r="P524" s="630"/>
      <c r="Q524" s="630"/>
      <c r="R524" s="630"/>
      <c r="S524" s="630"/>
      <c r="T524" s="630"/>
      <c r="U524" s="630"/>
      <c r="V524" s="619" t="e">
        <f t="shared" si="93"/>
        <v>#DIV/0!</v>
      </c>
      <c r="W524" s="787"/>
      <c r="X524" s="770"/>
      <c r="Y524" s="770"/>
      <c r="Z524" s="840"/>
    </row>
    <row r="525" spans="1:26" s="182" customFormat="1" ht="22.6" customHeight="1" thickTop="1" thickBot="1" x14ac:dyDescent="0.3">
      <c r="A525" s="789">
        <v>1</v>
      </c>
      <c r="B525" s="781" t="s">
        <v>1350</v>
      </c>
      <c r="C525" s="617" t="s">
        <v>1362</v>
      </c>
      <c r="D525" s="617" t="s">
        <v>1375</v>
      </c>
      <c r="E525" s="781" t="s">
        <v>1350</v>
      </c>
      <c r="F525" s="617" t="s">
        <v>1375</v>
      </c>
      <c r="G525" s="781" t="s">
        <v>1374</v>
      </c>
      <c r="H525" s="617"/>
      <c r="I525" s="617"/>
      <c r="J525" s="617"/>
      <c r="K525" s="786" t="s">
        <v>2513</v>
      </c>
      <c r="L525" s="630"/>
      <c r="M525" s="630"/>
      <c r="N525" s="630"/>
      <c r="O525" s="630">
        <f t="shared" si="92"/>
        <v>0</v>
      </c>
      <c r="P525" s="630"/>
      <c r="Q525" s="630"/>
      <c r="R525" s="630"/>
      <c r="S525" s="630"/>
      <c r="T525" s="630"/>
      <c r="U525" s="630"/>
      <c r="V525" s="619" t="e">
        <f t="shared" si="93"/>
        <v>#DIV/0!</v>
      </c>
      <c r="W525" s="787"/>
      <c r="X525" s="770"/>
      <c r="Y525" s="770"/>
      <c r="Z525" s="840"/>
    </row>
    <row r="526" spans="1:26" s="182" customFormat="1" ht="22.6" customHeight="1" thickTop="1" thickBot="1" x14ac:dyDescent="0.3">
      <c r="A526" s="789">
        <v>1</v>
      </c>
      <c r="B526" s="781" t="s">
        <v>1350</v>
      </c>
      <c r="C526" s="617" t="s">
        <v>1362</v>
      </c>
      <c r="D526" s="617" t="s">
        <v>1375</v>
      </c>
      <c r="E526" s="781" t="s">
        <v>1350</v>
      </c>
      <c r="F526" s="617" t="s">
        <v>1375</v>
      </c>
      <c r="G526" s="781" t="s">
        <v>1375</v>
      </c>
      <c r="H526" s="617"/>
      <c r="I526" s="617"/>
      <c r="J526" s="617"/>
      <c r="K526" s="786" t="s">
        <v>2514</v>
      </c>
      <c r="L526" s="630"/>
      <c r="M526" s="630"/>
      <c r="N526" s="630"/>
      <c r="O526" s="630">
        <f t="shared" si="92"/>
        <v>0</v>
      </c>
      <c r="P526" s="630"/>
      <c r="Q526" s="630"/>
      <c r="R526" s="630"/>
      <c r="S526" s="630"/>
      <c r="T526" s="630"/>
      <c r="U526" s="630"/>
      <c r="V526" s="619" t="e">
        <f t="shared" si="93"/>
        <v>#DIV/0!</v>
      </c>
      <c r="W526" s="787"/>
      <c r="X526" s="770"/>
      <c r="Y526" s="770"/>
      <c r="Z526" s="840"/>
    </row>
    <row r="527" spans="1:26" s="182" customFormat="1" ht="22.6" customHeight="1" thickTop="1" thickBot="1" x14ac:dyDescent="0.3">
      <c r="A527" s="789">
        <v>1</v>
      </c>
      <c r="B527" s="781" t="s">
        <v>1350</v>
      </c>
      <c r="C527" s="617" t="s">
        <v>1362</v>
      </c>
      <c r="D527" s="617" t="s">
        <v>1375</v>
      </c>
      <c r="E527" s="781" t="s">
        <v>1350</v>
      </c>
      <c r="F527" s="617" t="s">
        <v>1375</v>
      </c>
      <c r="G527" s="781" t="s">
        <v>1384</v>
      </c>
      <c r="H527" s="617"/>
      <c r="I527" s="617"/>
      <c r="J527" s="617"/>
      <c r="K527" s="786" t="s">
        <v>2515</v>
      </c>
      <c r="L527" s="630"/>
      <c r="M527" s="630"/>
      <c r="N527" s="630"/>
      <c r="O527" s="630">
        <f t="shared" si="92"/>
        <v>0</v>
      </c>
      <c r="P527" s="630"/>
      <c r="Q527" s="630"/>
      <c r="R527" s="630"/>
      <c r="S527" s="630"/>
      <c r="T527" s="630"/>
      <c r="U527" s="630"/>
      <c r="V527" s="619" t="e">
        <f t="shared" si="93"/>
        <v>#DIV/0!</v>
      </c>
      <c r="W527" s="787"/>
      <c r="X527" s="770"/>
      <c r="Y527" s="770"/>
      <c r="Z527" s="840"/>
    </row>
    <row r="528" spans="1:26" s="182" customFormat="1" ht="22.6" customHeight="1" thickTop="1" thickBot="1" x14ac:dyDescent="0.3">
      <c r="A528" s="789">
        <v>1</v>
      </c>
      <c r="B528" s="781" t="s">
        <v>1350</v>
      </c>
      <c r="C528" s="617" t="s">
        <v>1362</v>
      </c>
      <c r="D528" s="617" t="s">
        <v>1375</v>
      </c>
      <c r="E528" s="781" t="s">
        <v>1350</v>
      </c>
      <c r="F528" s="617" t="s">
        <v>1375</v>
      </c>
      <c r="G528" s="781" t="s">
        <v>1390</v>
      </c>
      <c r="H528" s="617"/>
      <c r="I528" s="617"/>
      <c r="J528" s="617"/>
      <c r="K528" s="786" t="s">
        <v>2516</v>
      </c>
      <c r="L528" s="630"/>
      <c r="M528" s="630"/>
      <c r="N528" s="630"/>
      <c r="O528" s="630">
        <f t="shared" si="92"/>
        <v>0</v>
      </c>
      <c r="P528" s="630"/>
      <c r="Q528" s="630"/>
      <c r="R528" s="630"/>
      <c r="S528" s="630"/>
      <c r="T528" s="630"/>
      <c r="U528" s="630"/>
      <c r="V528" s="619" t="e">
        <f t="shared" si="93"/>
        <v>#DIV/0!</v>
      </c>
      <c r="W528" s="787"/>
      <c r="X528" s="770"/>
      <c r="Y528" s="770"/>
      <c r="Z528" s="840"/>
    </row>
    <row r="529" spans="1:26" s="182" customFormat="1" ht="22.6" customHeight="1" thickTop="1" thickBot="1" x14ac:dyDescent="0.3">
      <c r="A529" s="789">
        <v>1</v>
      </c>
      <c r="B529" s="781" t="s">
        <v>1350</v>
      </c>
      <c r="C529" s="617" t="s">
        <v>1362</v>
      </c>
      <c r="D529" s="617" t="s">
        <v>1375</v>
      </c>
      <c r="E529" s="781" t="s">
        <v>1350</v>
      </c>
      <c r="F529" s="617" t="s">
        <v>1375</v>
      </c>
      <c r="G529" s="781" t="s">
        <v>1391</v>
      </c>
      <c r="H529" s="617"/>
      <c r="I529" s="617"/>
      <c r="J529" s="617"/>
      <c r="K529" s="786" t="s">
        <v>2517</v>
      </c>
      <c r="L529" s="630"/>
      <c r="M529" s="630"/>
      <c r="N529" s="630"/>
      <c r="O529" s="630">
        <f t="shared" si="92"/>
        <v>0</v>
      </c>
      <c r="P529" s="630"/>
      <c r="Q529" s="630"/>
      <c r="R529" s="630"/>
      <c r="S529" s="630"/>
      <c r="T529" s="630"/>
      <c r="U529" s="630"/>
      <c r="V529" s="619" t="e">
        <f t="shared" si="93"/>
        <v>#DIV/0!</v>
      </c>
      <c r="W529" s="787"/>
      <c r="X529" s="770"/>
      <c r="Y529" s="770"/>
      <c r="Z529" s="840"/>
    </row>
    <row r="530" spans="1:26" s="182" customFormat="1" ht="22.6" customHeight="1" thickTop="1" thickBot="1" x14ac:dyDescent="0.3">
      <c r="A530" s="789">
        <v>1</v>
      </c>
      <c r="B530" s="781" t="s">
        <v>1350</v>
      </c>
      <c r="C530" s="617" t="s">
        <v>1362</v>
      </c>
      <c r="D530" s="617" t="s">
        <v>1375</v>
      </c>
      <c r="E530" s="781" t="s">
        <v>1350</v>
      </c>
      <c r="F530" s="617" t="s">
        <v>1375</v>
      </c>
      <c r="G530" s="781" t="s">
        <v>1392</v>
      </c>
      <c r="H530" s="617"/>
      <c r="I530" s="617"/>
      <c r="J530" s="617"/>
      <c r="K530" s="786" t="s">
        <v>2518</v>
      </c>
      <c r="L530" s="630"/>
      <c r="M530" s="630"/>
      <c r="N530" s="630"/>
      <c r="O530" s="630">
        <f t="shared" si="92"/>
        <v>0</v>
      </c>
      <c r="P530" s="630"/>
      <c r="Q530" s="630"/>
      <c r="R530" s="630"/>
      <c r="S530" s="630"/>
      <c r="T530" s="630"/>
      <c r="U530" s="630"/>
      <c r="V530" s="619" t="e">
        <f t="shared" si="93"/>
        <v>#DIV/0!</v>
      </c>
      <c r="W530" s="787"/>
      <c r="X530" s="770"/>
      <c r="Y530" s="770"/>
      <c r="Z530" s="840"/>
    </row>
    <row r="531" spans="1:26" s="182" customFormat="1" ht="22.6" customHeight="1" thickTop="1" thickBot="1" x14ac:dyDescent="0.3">
      <c r="A531" s="789">
        <v>1</v>
      </c>
      <c r="B531" s="781" t="s">
        <v>1350</v>
      </c>
      <c r="C531" s="617" t="s">
        <v>1362</v>
      </c>
      <c r="D531" s="617" t="s">
        <v>1375</v>
      </c>
      <c r="E531" s="781" t="s">
        <v>1350</v>
      </c>
      <c r="F531" s="617" t="s">
        <v>1375</v>
      </c>
      <c r="G531" s="781" t="s">
        <v>1444</v>
      </c>
      <c r="H531" s="617"/>
      <c r="I531" s="617"/>
      <c r="J531" s="617"/>
      <c r="K531" s="786" t="s">
        <v>2519</v>
      </c>
      <c r="L531" s="630"/>
      <c r="M531" s="630"/>
      <c r="N531" s="630"/>
      <c r="O531" s="630">
        <f t="shared" si="92"/>
        <v>0</v>
      </c>
      <c r="P531" s="630"/>
      <c r="Q531" s="630"/>
      <c r="R531" s="630"/>
      <c r="S531" s="630"/>
      <c r="T531" s="630"/>
      <c r="U531" s="630"/>
      <c r="V531" s="619" t="e">
        <f t="shared" si="93"/>
        <v>#DIV/0!</v>
      </c>
      <c r="W531" s="787"/>
      <c r="X531" s="770"/>
      <c r="Y531" s="770"/>
      <c r="Z531" s="840"/>
    </row>
    <row r="532" spans="1:26" s="182" customFormat="1" ht="22.6" customHeight="1" thickTop="1" thickBot="1" x14ac:dyDescent="0.3">
      <c r="A532" s="789">
        <v>1</v>
      </c>
      <c r="B532" s="781" t="s">
        <v>1350</v>
      </c>
      <c r="C532" s="617" t="s">
        <v>1362</v>
      </c>
      <c r="D532" s="617" t="s">
        <v>1375</v>
      </c>
      <c r="E532" s="781" t="s">
        <v>1350</v>
      </c>
      <c r="F532" s="617" t="s">
        <v>1375</v>
      </c>
      <c r="G532" s="781" t="s">
        <v>1445</v>
      </c>
      <c r="H532" s="617"/>
      <c r="I532" s="617"/>
      <c r="J532" s="617"/>
      <c r="K532" s="786" t="s">
        <v>2520</v>
      </c>
      <c r="L532" s="630"/>
      <c r="M532" s="630"/>
      <c r="N532" s="630"/>
      <c r="O532" s="630">
        <f t="shared" si="92"/>
        <v>0</v>
      </c>
      <c r="P532" s="630"/>
      <c r="Q532" s="630"/>
      <c r="R532" s="630"/>
      <c r="S532" s="630"/>
      <c r="T532" s="630"/>
      <c r="U532" s="630"/>
      <c r="V532" s="619" t="e">
        <f t="shared" si="93"/>
        <v>#DIV/0!</v>
      </c>
      <c r="W532" s="787"/>
      <c r="X532" s="770"/>
      <c r="Y532" s="770"/>
      <c r="Z532" s="840"/>
    </row>
    <row r="533" spans="1:26" s="182" customFormat="1" ht="22.6" customHeight="1" thickTop="1" thickBot="1" x14ac:dyDescent="0.3">
      <c r="A533" s="789">
        <v>1</v>
      </c>
      <c r="B533" s="781" t="s">
        <v>1350</v>
      </c>
      <c r="C533" s="617" t="s">
        <v>1362</v>
      </c>
      <c r="D533" s="617" t="s">
        <v>1375</v>
      </c>
      <c r="E533" s="781" t="s">
        <v>1350</v>
      </c>
      <c r="F533" s="617" t="s">
        <v>1375</v>
      </c>
      <c r="G533" s="781" t="s">
        <v>1446</v>
      </c>
      <c r="H533" s="617"/>
      <c r="I533" s="617"/>
      <c r="J533" s="617"/>
      <c r="K533" s="786" t="s">
        <v>2521</v>
      </c>
      <c r="L533" s="630"/>
      <c r="M533" s="630"/>
      <c r="N533" s="630"/>
      <c r="O533" s="630">
        <f t="shared" si="92"/>
        <v>0</v>
      </c>
      <c r="P533" s="630"/>
      <c r="Q533" s="630"/>
      <c r="R533" s="630"/>
      <c r="S533" s="630"/>
      <c r="T533" s="630"/>
      <c r="U533" s="630"/>
      <c r="V533" s="619" t="e">
        <f t="shared" si="93"/>
        <v>#DIV/0!</v>
      </c>
      <c r="W533" s="787"/>
      <c r="X533" s="770"/>
      <c r="Y533" s="770"/>
      <c r="Z533" s="840"/>
    </row>
    <row r="534" spans="1:26" ht="22.6" customHeight="1" thickTop="1" thickBot="1" x14ac:dyDescent="0.3">
      <c r="A534" s="789">
        <v>1</v>
      </c>
      <c r="B534" s="781" t="s">
        <v>1350</v>
      </c>
      <c r="C534" s="617" t="s">
        <v>1362</v>
      </c>
      <c r="D534" s="617" t="s">
        <v>1375</v>
      </c>
      <c r="E534" s="781" t="s">
        <v>1350</v>
      </c>
      <c r="F534" s="617" t="s">
        <v>1384</v>
      </c>
      <c r="G534" s="617"/>
      <c r="H534" s="617"/>
      <c r="I534" s="617"/>
      <c r="J534" s="617"/>
      <c r="K534" s="786" t="s">
        <v>1461</v>
      </c>
      <c r="L534" s="805">
        <f>SUM(L535:L545)</f>
        <v>0</v>
      </c>
      <c r="M534" s="805">
        <f t="shared" ref="M534:U534" si="95">SUM(M535:M545)</f>
        <v>0</v>
      </c>
      <c r="N534" s="805">
        <f t="shared" si="95"/>
        <v>0</v>
      </c>
      <c r="O534" s="805">
        <f t="shared" si="92"/>
        <v>0</v>
      </c>
      <c r="P534" s="805">
        <f t="shared" si="95"/>
        <v>0</v>
      </c>
      <c r="Q534" s="805">
        <f t="shared" si="95"/>
        <v>0</v>
      </c>
      <c r="R534" s="805">
        <f t="shared" si="95"/>
        <v>0</v>
      </c>
      <c r="S534" s="805">
        <f t="shared" si="95"/>
        <v>0</v>
      </c>
      <c r="T534" s="805">
        <f t="shared" si="95"/>
        <v>0</v>
      </c>
      <c r="U534" s="805">
        <f t="shared" si="95"/>
        <v>0</v>
      </c>
      <c r="V534" s="621" t="e">
        <f t="shared" si="93"/>
        <v>#DIV/0!</v>
      </c>
      <c r="W534" s="789"/>
      <c r="X534" s="770" t="s">
        <v>1462</v>
      </c>
      <c r="Y534" s="770" t="s">
        <v>1463</v>
      </c>
    </row>
    <row r="535" spans="1:26" ht="22.6" customHeight="1" thickTop="1" thickBot="1" x14ac:dyDescent="0.3">
      <c r="A535" s="789">
        <v>1</v>
      </c>
      <c r="B535" s="781" t="s">
        <v>1350</v>
      </c>
      <c r="C535" s="617" t="s">
        <v>1362</v>
      </c>
      <c r="D535" s="617" t="s">
        <v>1375</v>
      </c>
      <c r="E535" s="781" t="s">
        <v>1350</v>
      </c>
      <c r="F535" s="617" t="s">
        <v>1384</v>
      </c>
      <c r="G535" s="781" t="s">
        <v>1350</v>
      </c>
      <c r="H535" s="617"/>
      <c r="I535" s="617"/>
      <c r="J535" s="617"/>
      <c r="K535" s="783" t="s">
        <v>2522</v>
      </c>
      <c r="L535" s="805"/>
      <c r="M535" s="805"/>
      <c r="N535" s="805"/>
      <c r="O535" s="805">
        <f t="shared" si="92"/>
        <v>0</v>
      </c>
      <c r="P535" s="805"/>
      <c r="Q535" s="805"/>
      <c r="R535" s="805"/>
      <c r="S535" s="805"/>
      <c r="T535" s="805"/>
      <c r="U535" s="805"/>
      <c r="V535" s="621" t="e">
        <f t="shared" si="93"/>
        <v>#DIV/0!</v>
      </c>
      <c r="W535" s="789"/>
      <c r="X535" s="770"/>
      <c r="Y535" s="770"/>
    </row>
    <row r="536" spans="1:26" ht="22.6" customHeight="1" thickTop="1" thickBot="1" x14ac:dyDescent="0.3">
      <c r="A536" s="789">
        <v>1</v>
      </c>
      <c r="B536" s="781" t="s">
        <v>1350</v>
      </c>
      <c r="C536" s="617" t="s">
        <v>1362</v>
      </c>
      <c r="D536" s="617" t="s">
        <v>1375</v>
      </c>
      <c r="E536" s="781" t="s">
        <v>1350</v>
      </c>
      <c r="F536" s="617" t="s">
        <v>1384</v>
      </c>
      <c r="G536" s="781" t="s">
        <v>1362</v>
      </c>
      <c r="H536" s="617"/>
      <c r="I536" s="617"/>
      <c r="J536" s="617"/>
      <c r="K536" s="783" t="s">
        <v>2523</v>
      </c>
      <c r="L536" s="805"/>
      <c r="M536" s="805"/>
      <c r="N536" s="805"/>
      <c r="O536" s="805">
        <f t="shared" si="92"/>
        <v>0</v>
      </c>
      <c r="P536" s="805"/>
      <c r="Q536" s="805"/>
      <c r="R536" s="805"/>
      <c r="S536" s="805"/>
      <c r="T536" s="805"/>
      <c r="U536" s="805"/>
      <c r="V536" s="621" t="e">
        <f t="shared" si="93"/>
        <v>#DIV/0!</v>
      </c>
      <c r="W536" s="789"/>
      <c r="X536" s="770"/>
      <c r="Y536" s="770"/>
    </row>
    <row r="537" spans="1:26" ht="22.6" customHeight="1" thickTop="1" thickBot="1" x14ac:dyDescent="0.3">
      <c r="A537" s="789">
        <v>1</v>
      </c>
      <c r="B537" s="781" t="s">
        <v>1350</v>
      </c>
      <c r="C537" s="617" t="s">
        <v>1362</v>
      </c>
      <c r="D537" s="617" t="s">
        <v>1375</v>
      </c>
      <c r="E537" s="781" t="s">
        <v>1350</v>
      </c>
      <c r="F537" s="617" t="s">
        <v>1384</v>
      </c>
      <c r="G537" s="781" t="s">
        <v>1374</v>
      </c>
      <c r="H537" s="617"/>
      <c r="I537" s="617"/>
      <c r="J537" s="617"/>
      <c r="K537" s="786" t="s">
        <v>2524</v>
      </c>
      <c r="L537" s="805"/>
      <c r="M537" s="805"/>
      <c r="N537" s="805"/>
      <c r="O537" s="805">
        <f t="shared" si="92"/>
        <v>0</v>
      </c>
      <c r="P537" s="805"/>
      <c r="Q537" s="805"/>
      <c r="R537" s="805"/>
      <c r="S537" s="805"/>
      <c r="T537" s="805"/>
      <c r="U537" s="805"/>
      <c r="V537" s="621" t="e">
        <f t="shared" si="93"/>
        <v>#DIV/0!</v>
      </c>
      <c r="W537" s="789"/>
      <c r="X537" s="770"/>
      <c r="Y537" s="770"/>
    </row>
    <row r="538" spans="1:26" ht="22.6" customHeight="1" thickTop="1" thickBot="1" x14ac:dyDescent="0.3">
      <c r="A538" s="789">
        <v>1</v>
      </c>
      <c r="B538" s="781" t="s">
        <v>1350</v>
      </c>
      <c r="C538" s="617" t="s">
        <v>1362</v>
      </c>
      <c r="D538" s="617" t="s">
        <v>1375</v>
      </c>
      <c r="E538" s="781" t="s">
        <v>1350</v>
      </c>
      <c r="F538" s="617" t="s">
        <v>1384</v>
      </c>
      <c r="G538" s="781" t="s">
        <v>1375</v>
      </c>
      <c r="H538" s="617"/>
      <c r="I538" s="617"/>
      <c r="J538" s="617"/>
      <c r="K538" s="786" t="s">
        <v>2525</v>
      </c>
      <c r="L538" s="805"/>
      <c r="M538" s="805"/>
      <c r="N538" s="805"/>
      <c r="O538" s="805">
        <f t="shared" si="92"/>
        <v>0</v>
      </c>
      <c r="P538" s="805"/>
      <c r="Q538" s="805"/>
      <c r="R538" s="805"/>
      <c r="S538" s="805"/>
      <c r="T538" s="805"/>
      <c r="U538" s="805"/>
      <c r="V538" s="621" t="e">
        <f t="shared" si="93"/>
        <v>#DIV/0!</v>
      </c>
      <c r="W538" s="789"/>
      <c r="X538" s="770"/>
      <c r="Y538" s="770"/>
    </row>
    <row r="539" spans="1:26" ht="22.6" customHeight="1" thickTop="1" thickBot="1" x14ac:dyDescent="0.3">
      <c r="A539" s="789">
        <v>1</v>
      </c>
      <c r="B539" s="781" t="s">
        <v>1350</v>
      </c>
      <c r="C539" s="617" t="s">
        <v>1362</v>
      </c>
      <c r="D539" s="617" t="s">
        <v>1375</v>
      </c>
      <c r="E539" s="781" t="s">
        <v>1350</v>
      </c>
      <c r="F539" s="617" t="s">
        <v>1384</v>
      </c>
      <c r="G539" s="781" t="s">
        <v>1384</v>
      </c>
      <c r="H539" s="617"/>
      <c r="I539" s="617"/>
      <c r="J539" s="617"/>
      <c r="K539" s="786" t="s">
        <v>2526</v>
      </c>
      <c r="L539" s="805"/>
      <c r="M539" s="805"/>
      <c r="N539" s="805"/>
      <c r="O539" s="805">
        <f t="shared" si="92"/>
        <v>0</v>
      </c>
      <c r="P539" s="805"/>
      <c r="Q539" s="805"/>
      <c r="R539" s="805"/>
      <c r="S539" s="805"/>
      <c r="T539" s="805"/>
      <c r="U539" s="805"/>
      <c r="V539" s="621" t="e">
        <f t="shared" si="93"/>
        <v>#DIV/0!</v>
      </c>
      <c r="W539" s="789"/>
      <c r="X539" s="770"/>
      <c r="Y539" s="770"/>
    </row>
    <row r="540" spans="1:26" ht="22.6" customHeight="1" thickTop="1" thickBot="1" x14ac:dyDescent="0.3">
      <c r="A540" s="789">
        <v>1</v>
      </c>
      <c r="B540" s="781" t="s">
        <v>1350</v>
      </c>
      <c r="C540" s="617" t="s">
        <v>1362</v>
      </c>
      <c r="D540" s="617" t="s">
        <v>1375</v>
      </c>
      <c r="E540" s="781" t="s">
        <v>1350</v>
      </c>
      <c r="F540" s="617" t="s">
        <v>1384</v>
      </c>
      <c r="G540" s="781" t="s">
        <v>1390</v>
      </c>
      <c r="H540" s="617"/>
      <c r="I540" s="617"/>
      <c r="J540" s="617"/>
      <c r="K540" s="786" t="s">
        <v>2527</v>
      </c>
      <c r="L540" s="805"/>
      <c r="M540" s="805"/>
      <c r="N540" s="805"/>
      <c r="O540" s="805">
        <f t="shared" si="92"/>
        <v>0</v>
      </c>
      <c r="P540" s="805"/>
      <c r="Q540" s="805"/>
      <c r="R540" s="805"/>
      <c r="S540" s="805"/>
      <c r="T540" s="805"/>
      <c r="U540" s="805"/>
      <c r="V540" s="621" t="e">
        <f t="shared" si="93"/>
        <v>#DIV/0!</v>
      </c>
      <c r="W540" s="789"/>
      <c r="X540" s="770"/>
      <c r="Y540" s="770"/>
    </row>
    <row r="541" spans="1:26" ht="22.6" customHeight="1" thickTop="1" thickBot="1" x14ac:dyDescent="0.3">
      <c r="A541" s="789">
        <v>1</v>
      </c>
      <c r="B541" s="781" t="s">
        <v>1350</v>
      </c>
      <c r="C541" s="617" t="s">
        <v>1362</v>
      </c>
      <c r="D541" s="617" t="s">
        <v>1375</v>
      </c>
      <c r="E541" s="781" t="s">
        <v>1350</v>
      </c>
      <c r="F541" s="617" t="s">
        <v>1384</v>
      </c>
      <c r="G541" s="781" t="s">
        <v>1391</v>
      </c>
      <c r="H541" s="617"/>
      <c r="I541" s="617"/>
      <c r="J541" s="617"/>
      <c r="K541" s="786" t="s">
        <v>2528</v>
      </c>
      <c r="L541" s="805"/>
      <c r="M541" s="805"/>
      <c r="N541" s="805"/>
      <c r="O541" s="805">
        <f t="shared" si="92"/>
        <v>0</v>
      </c>
      <c r="P541" s="805"/>
      <c r="Q541" s="805"/>
      <c r="R541" s="805"/>
      <c r="S541" s="805"/>
      <c r="T541" s="805"/>
      <c r="U541" s="805"/>
      <c r="V541" s="621" t="e">
        <f t="shared" si="93"/>
        <v>#DIV/0!</v>
      </c>
      <c r="W541" s="789"/>
      <c r="X541" s="770"/>
      <c r="Y541" s="770"/>
    </row>
    <row r="542" spans="1:26" ht="22.6" customHeight="1" thickTop="1" thickBot="1" x14ac:dyDescent="0.3">
      <c r="A542" s="789">
        <v>1</v>
      </c>
      <c r="B542" s="781" t="s">
        <v>1350</v>
      </c>
      <c r="C542" s="617" t="s">
        <v>1362</v>
      </c>
      <c r="D542" s="617" t="s">
        <v>1375</v>
      </c>
      <c r="E542" s="781" t="s">
        <v>1350</v>
      </c>
      <c r="F542" s="617" t="s">
        <v>1384</v>
      </c>
      <c r="G542" s="781" t="s">
        <v>1392</v>
      </c>
      <c r="H542" s="617"/>
      <c r="I542" s="617"/>
      <c r="J542" s="617"/>
      <c r="K542" s="786" t="s">
        <v>2529</v>
      </c>
      <c r="L542" s="805"/>
      <c r="M542" s="805"/>
      <c r="N542" s="805"/>
      <c r="O542" s="805">
        <f t="shared" si="92"/>
        <v>0</v>
      </c>
      <c r="P542" s="805"/>
      <c r="Q542" s="805"/>
      <c r="R542" s="805"/>
      <c r="S542" s="805"/>
      <c r="T542" s="805"/>
      <c r="U542" s="805"/>
      <c r="V542" s="621" t="e">
        <f t="shared" si="93"/>
        <v>#DIV/0!</v>
      </c>
      <c r="W542" s="789"/>
      <c r="X542" s="770"/>
      <c r="Y542" s="770"/>
    </row>
    <row r="543" spans="1:26" ht="22.6" customHeight="1" thickTop="1" thickBot="1" x14ac:dyDescent="0.3">
      <c r="A543" s="789">
        <v>1</v>
      </c>
      <c r="B543" s="781" t="s">
        <v>1350</v>
      </c>
      <c r="C543" s="617" t="s">
        <v>1362</v>
      </c>
      <c r="D543" s="617" t="s">
        <v>1375</v>
      </c>
      <c r="E543" s="781" t="s">
        <v>1350</v>
      </c>
      <c r="F543" s="617" t="s">
        <v>1384</v>
      </c>
      <c r="G543" s="781" t="s">
        <v>1444</v>
      </c>
      <c r="H543" s="617"/>
      <c r="I543" s="617"/>
      <c r="J543" s="617"/>
      <c r="K543" s="786" t="s">
        <v>2530</v>
      </c>
      <c r="L543" s="805"/>
      <c r="M543" s="805"/>
      <c r="N543" s="805"/>
      <c r="O543" s="805">
        <f t="shared" si="92"/>
        <v>0</v>
      </c>
      <c r="P543" s="805"/>
      <c r="Q543" s="805"/>
      <c r="R543" s="805"/>
      <c r="S543" s="805"/>
      <c r="T543" s="805"/>
      <c r="U543" s="805"/>
      <c r="V543" s="621" t="e">
        <f t="shared" si="93"/>
        <v>#DIV/0!</v>
      </c>
      <c r="W543" s="789"/>
      <c r="X543" s="770"/>
      <c r="Y543" s="770"/>
    </row>
    <row r="544" spans="1:26" ht="22.6" customHeight="1" thickTop="1" thickBot="1" x14ac:dyDescent="0.3">
      <c r="A544" s="789">
        <v>1</v>
      </c>
      <c r="B544" s="781" t="s">
        <v>1350</v>
      </c>
      <c r="C544" s="617" t="s">
        <v>1362</v>
      </c>
      <c r="D544" s="617" t="s">
        <v>1375</v>
      </c>
      <c r="E544" s="781" t="s">
        <v>1350</v>
      </c>
      <c r="F544" s="617" t="s">
        <v>1384</v>
      </c>
      <c r="G544" s="781" t="s">
        <v>1445</v>
      </c>
      <c r="H544" s="617"/>
      <c r="I544" s="617"/>
      <c r="J544" s="617"/>
      <c r="K544" s="786" t="s">
        <v>2531</v>
      </c>
      <c r="L544" s="805"/>
      <c r="M544" s="805"/>
      <c r="N544" s="805"/>
      <c r="O544" s="805">
        <f t="shared" si="92"/>
        <v>0</v>
      </c>
      <c r="P544" s="805"/>
      <c r="Q544" s="805"/>
      <c r="R544" s="805"/>
      <c r="S544" s="805"/>
      <c r="T544" s="805"/>
      <c r="U544" s="805"/>
      <c r="V544" s="621" t="e">
        <f t="shared" si="93"/>
        <v>#DIV/0!</v>
      </c>
      <c r="W544" s="789"/>
      <c r="X544" s="770"/>
      <c r="Y544" s="770"/>
    </row>
    <row r="545" spans="1:25" ht="22.6" customHeight="1" thickTop="1" thickBot="1" x14ac:dyDescent="0.3">
      <c r="A545" s="789">
        <v>1</v>
      </c>
      <c r="B545" s="781" t="s">
        <v>1350</v>
      </c>
      <c r="C545" s="617" t="s">
        <v>1362</v>
      </c>
      <c r="D545" s="617" t="s">
        <v>1375</v>
      </c>
      <c r="E545" s="781" t="s">
        <v>1350</v>
      </c>
      <c r="F545" s="617" t="s">
        <v>1384</v>
      </c>
      <c r="G545" s="781" t="s">
        <v>1446</v>
      </c>
      <c r="H545" s="617"/>
      <c r="I545" s="617"/>
      <c r="J545" s="617"/>
      <c r="K545" s="786" t="s">
        <v>2532</v>
      </c>
      <c r="L545" s="805"/>
      <c r="M545" s="805"/>
      <c r="N545" s="805"/>
      <c r="O545" s="805">
        <f t="shared" si="92"/>
        <v>0</v>
      </c>
      <c r="P545" s="805"/>
      <c r="Q545" s="805"/>
      <c r="R545" s="805"/>
      <c r="S545" s="805"/>
      <c r="T545" s="805"/>
      <c r="U545" s="805"/>
      <c r="V545" s="621" t="e">
        <f t="shared" si="93"/>
        <v>#DIV/0!</v>
      </c>
      <c r="W545" s="789"/>
      <c r="X545" s="770"/>
      <c r="Y545" s="770"/>
    </row>
    <row r="546" spans="1:25" ht="22.6" customHeight="1" thickTop="1" thickBot="1" x14ac:dyDescent="0.3">
      <c r="A546" s="789">
        <v>1</v>
      </c>
      <c r="B546" s="781" t="s">
        <v>1350</v>
      </c>
      <c r="C546" s="617" t="s">
        <v>1362</v>
      </c>
      <c r="D546" s="617" t="s">
        <v>1375</v>
      </c>
      <c r="E546" s="781" t="s">
        <v>1350</v>
      </c>
      <c r="F546" s="617" t="s">
        <v>1390</v>
      </c>
      <c r="G546" s="617"/>
      <c r="H546" s="617"/>
      <c r="I546" s="617"/>
      <c r="J546" s="617"/>
      <c r="K546" s="786" t="s">
        <v>2457</v>
      </c>
      <c r="L546" s="805">
        <f>SUM(L547:L557)</f>
        <v>0</v>
      </c>
      <c r="M546" s="805">
        <f t="shared" ref="M546:U546" si="96">SUM(M547:M557)</f>
        <v>0</v>
      </c>
      <c r="N546" s="805">
        <f t="shared" si="96"/>
        <v>0</v>
      </c>
      <c r="O546" s="805">
        <f t="shared" si="92"/>
        <v>0</v>
      </c>
      <c r="P546" s="805">
        <f t="shared" si="96"/>
        <v>0</v>
      </c>
      <c r="Q546" s="805">
        <f t="shared" si="96"/>
        <v>0</v>
      </c>
      <c r="R546" s="805">
        <f t="shared" si="96"/>
        <v>0</v>
      </c>
      <c r="S546" s="805">
        <f t="shared" si="96"/>
        <v>0</v>
      </c>
      <c r="T546" s="805">
        <f t="shared" si="96"/>
        <v>0</v>
      </c>
      <c r="U546" s="805">
        <f t="shared" si="96"/>
        <v>0</v>
      </c>
      <c r="V546" s="621" t="e">
        <f t="shared" si="93"/>
        <v>#DIV/0!</v>
      </c>
      <c r="W546" s="789"/>
      <c r="X546" s="770" t="s">
        <v>1464</v>
      </c>
      <c r="Y546" s="770"/>
    </row>
    <row r="547" spans="1:25" ht="22.6" customHeight="1" thickTop="1" thickBot="1" x14ac:dyDescent="0.3">
      <c r="A547" s="789">
        <v>1</v>
      </c>
      <c r="B547" s="781" t="s">
        <v>1350</v>
      </c>
      <c r="C547" s="617" t="s">
        <v>1362</v>
      </c>
      <c r="D547" s="617" t="s">
        <v>1375</v>
      </c>
      <c r="E547" s="781" t="s">
        <v>1350</v>
      </c>
      <c r="F547" s="617" t="s">
        <v>1390</v>
      </c>
      <c r="G547" s="781" t="s">
        <v>1350</v>
      </c>
      <c r="H547" s="617"/>
      <c r="I547" s="617"/>
      <c r="J547" s="617"/>
      <c r="K547" s="783" t="s">
        <v>2459</v>
      </c>
      <c r="L547" s="805"/>
      <c r="M547" s="805"/>
      <c r="N547" s="805"/>
      <c r="O547" s="805">
        <f t="shared" si="92"/>
        <v>0</v>
      </c>
      <c r="P547" s="805"/>
      <c r="Q547" s="805"/>
      <c r="R547" s="805"/>
      <c r="S547" s="805"/>
      <c r="T547" s="805"/>
      <c r="U547" s="805"/>
      <c r="V547" s="621" t="e">
        <f t="shared" si="93"/>
        <v>#DIV/0!</v>
      </c>
      <c r="W547" s="789"/>
      <c r="X547" s="770"/>
      <c r="Y547" s="770"/>
    </row>
    <row r="548" spans="1:25" ht="22.6" customHeight="1" thickTop="1" thickBot="1" x14ac:dyDescent="0.3">
      <c r="A548" s="789">
        <v>1</v>
      </c>
      <c r="B548" s="781" t="s">
        <v>1350</v>
      </c>
      <c r="C548" s="617" t="s">
        <v>1362</v>
      </c>
      <c r="D548" s="617" t="s">
        <v>1375</v>
      </c>
      <c r="E548" s="781" t="s">
        <v>1350</v>
      </c>
      <c r="F548" s="617" t="s">
        <v>1390</v>
      </c>
      <c r="G548" s="781" t="s">
        <v>1362</v>
      </c>
      <c r="H548" s="617"/>
      <c r="I548" s="617"/>
      <c r="J548" s="617"/>
      <c r="K548" s="783" t="s">
        <v>2460</v>
      </c>
      <c r="L548" s="805"/>
      <c r="M548" s="805"/>
      <c r="N548" s="805"/>
      <c r="O548" s="805">
        <f t="shared" si="92"/>
        <v>0</v>
      </c>
      <c r="P548" s="805"/>
      <c r="Q548" s="805"/>
      <c r="R548" s="805"/>
      <c r="S548" s="805"/>
      <c r="T548" s="805"/>
      <c r="U548" s="805"/>
      <c r="V548" s="621" t="e">
        <f t="shared" si="93"/>
        <v>#DIV/0!</v>
      </c>
      <c r="W548" s="789"/>
      <c r="X548" s="770"/>
      <c r="Y548" s="770"/>
    </row>
    <row r="549" spans="1:25" ht="22.6" customHeight="1" thickTop="1" thickBot="1" x14ac:dyDescent="0.3">
      <c r="A549" s="789">
        <v>1</v>
      </c>
      <c r="B549" s="781" t="s">
        <v>1350</v>
      </c>
      <c r="C549" s="617" t="s">
        <v>1362</v>
      </c>
      <c r="D549" s="617" t="s">
        <v>1375</v>
      </c>
      <c r="E549" s="781" t="s">
        <v>1350</v>
      </c>
      <c r="F549" s="617" t="s">
        <v>1390</v>
      </c>
      <c r="G549" s="781" t="s">
        <v>1374</v>
      </c>
      <c r="H549" s="617"/>
      <c r="I549" s="617"/>
      <c r="J549" s="617"/>
      <c r="K549" s="786" t="s">
        <v>2461</v>
      </c>
      <c r="L549" s="805"/>
      <c r="M549" s="805"/>
      <c r="N549" s="805"/>
      <c r="O549" s="805">
        <f t="shared" si="92"/>
        <v>0</v>
      </c>
      <c r="P549" s="805"/>
      <c r="Q549" s="805"/>
      <c r="R549" s="805"/>
      <c r="S549" s="805"/>
      <c r="T549" s="805"/>
      <c r="U549" s="805"/>
      <c r="V549" s="621" t="e">
        <f t="shared" si="93"/>
        <v>#DIV/0!</v>
      </c>
      <c r="W549" s="789"/>
      <c r="X549" s="770"/>
      <c r="Y549" s="770"/>
    </row>
    <row r="550" spans="1:25" ht="22.6" customHeight="1" thickTop="1" thickBot="1" x14ac:dyDescent="0.3">
      <c r="A550" s="789">
        <v>1</v>
      </c>
      <c r="B550" s="781" t="s">
        <v>1350</v>
      </c>
      <c r="C550" s="617" t="s">
        <v>1362</v>
      </c>
      <c r="D550" s="617" t="s">
        <v>1375</v>
      </c>
      <c r="E550" s="781" t="s">
        <v>1350</v>
      </c>
      <c r="F550" s="617" t="s">
        <v>1390</v>
      </c>
      <c r="G550" s="781" t="s">
        <v>1375</v>
      </c>
      <c r="H550" s="617"/>
      <c r="I550" s="617"/>
      <c r="J550" s="617"/>
      <c r="K550" s="786" t="s">
        <v>2462</v>
      </c>
      <c r="L550" s="805"/>
      <c r="M550" s="805"/>
      <c r="N550" s="805"/>
      <c r="O550" s="805">
        <f t="shared" si="92"/>
        <v>0</v>
      </c>
      <c r="P550" s="805"/>
      <c r="Q550" s="805"/>
      <c r="R550" s="805"/>
      <c r="S550" s="805"/>
      <c r="T550" s="805"/>
      <c r="U550" s="805"/>
      <c r="V550" s="621" t="e">
        <f t="shared" si="93"/>
        <v>#DIV/0!</v>
      </c>
      <c r="W550" s="789"/>
      <c r="X550" s="770"/>
      <c r="Y550" s="770"/>
    </row>
    <row r="551" spans="1:25" ht="22.6" customHeight="1" thickTop="1" thickBot="1" x14ac:dyDescent="0.3">
      <c r="A551" s="789">
        <v>1</v>
      </c>
      <c r="B551" s="781" t="s">
        <v>1350</v>
      </c>
      <c r="C551" s="617" t="s">
        <v>1362</v>
      </c>
      <c r="D551" s="617" t="s">
        <v>1375</v>
      </c>
      <c r="E551" s="781" t="s">
        <v>1350</v>
      </c>
      <c r="F551" s="617" t="s">
        <v>1390</v>
      </c>
      <c r="G551" s="781" t="s">
        <v>1384</v>
      </c>
      <c r="H551" s="617"/>
      <c r="I551" s="617"/>
      <c r="J551" s="617"/>
      <c r="K551" s="786" t="s">
        <v>2463</v>
      </c>
      <c r="L551" s="805"/>
      <c r="M551" s="805"/>
      <c r="N551" s="805"/>
      <c r="O551" s="805">
        <f t="shared" si="92"/>
        <v>0</v>
      </c>
      <c r="P551" s="805"/>
      <c r="Q551" s="805"/>
      <c r="R551" s="805"/>
      <c r="S551" s="805"/>
      <c r="T551" s="805"/>
      <c r="U551" s="805"/>
      <c r="V551" s="621" t="e">
        <f t="shared" si="93"/>
        <v>#DIV/0!</v>
      </c>
      <c r="W551" s="789"/>
      <c r="X551" s="770"/>
      <c r="Y551" s="770"/>
    </row>
    <row r="552" spans="1:25" ht="22.6" customHeight="1" thickTop="1" thickBot="1" x14ac:dyDescent="0.3">
      <c r="A552" s="789">
        <v>1</v>
      </c>
      <c r="B552" s="781" t="s">
        <v>1350</v>
      </c>
      <c r="C552" s="617" t="s">
        <v>1362</v>
      </c>
      <c r="D552" s="617" t="s">
        <v>1375</v>
      </c>
      <c r="E552" s="781" t="s">
        <v>1350</v>
      </c>
      <c r="F552" s="617" t="s">
        <v>1390</v>
      </c>
      <c r="G552" s="781" t="s">
        <v>1390</v>
      </c>
      <c r="H552" s="617"/>
      <c r="I552" s="617"/>
      <c r="J552" s="617"/>
      <c r="K552" s="786" t="s">
        <v>2464</v>
      </c>
      <c r="L552" s="805"/>
      <c r="M552" s="805"/>
      <c r="N552" s="805"/>
      <c r="O552" s="805">
        <f t="shared" si="92"/>
        <v>0</v>
      </c>
      <c r="P552" s="805"/>
      <c r="Q552" s="805"/>
      <c r="R552" s="805"/>
      <c r="S552" s="805"/>
      <c r="T552" s="805"/>
      <c r="U552" s="805"/>
      <c r="V552" s="621" t="e">
        <f t="shared" si="93"/>
        <v>#DIV/0!</v>
      </c>
      <c r="W552" s="789"/>
      <c r="X552" s="770"/>
      <c r="Y552" s="770"/>
    </row>
    <row r="553" spans="1:25" ht="22.6" customHeight="1" thickTop="1" thickBot="1" x14ac:dyDescent="0.3">
      <c r="A553" s="789">
        <v>1</v>
      </c>
      <c r="B553" s="781" t="s">
        <v>1350</v>
      </c>
      <c r="C553" s="617" t="s">
        <v>1362</v>
      </c>
      <c r="D553" s="617" t="s">
        <v>1375</v>
      </c>
      <c r="E553" s="781" t="s">
        <v>1350</v>
      </c>
      <c r="F553" s="617" t="s">
        <v>1390</v>
      </c>
      <c r="G553" s="781" t="s">
        <v>1391</v>
      </c>
      <c r="H553" s="617"/>
      <c r="I553" s="617"/>
      <c r="J553" s="617"/>
      <c r="K553" s="786" t="s">
        <v>2465</v>
      </c>
      <c r="L553" s="805"/>
      <c r="M553" s="805"/>
      <c r="N553" s="805"/>
      <c r="O553" s="805">
        <f t="shared" si="92"/>
        <v>0</v>
      </c>
      <c r="P553" s="805"/>
      <c r="Q553" s="805"/>
      <c r="R553" s="805"/>
      <c r="S553" s="805"/>
      <c r="T553" s="805"/>
      <c r="U553" s="805"/>
      <c r="V553" s="621" t="e">
        <f t="shared" si="93"/>
        <v>#DIV/0!</v>
      </c>
      <c r="W553" s="789"/>
      <c r="X553" s="770"/>
      <c r="Y553" s="770"/>
    </row>
    <row r="554" spans="1:25" ht="22.6" customHeight="1" thickTop="1" thickBot="1" x14ac:dyDescent="0.3">
      <c r="A554" s="789">
        <v>1</v>
      </c>
      <c r="B554" s="781" t="s">
        <v>1350</v>
      </c>
      <c r="C554" s="617" t="s">
        <v>1362</v>
      </c>
      <c r="D554" s="617" t="s">
        <v>1375</v>
      </c>
      <c r="E554" s="781" t="s">
        <v>1350</v>
      </c>
      <c r="F554" s="617" t="s">
        <v>1390</v>
      </c>
      <c r="G554" s="781" t="s">
        <v>1392</v>
      </c>
      <c r="H554" s="617"/>
      <c r="I554" s="617"/>
      <c r="J554" s="617"/>
      <c r="K554" s="786" t="s">
        <v>2466</v>
      </c>
      <c r="L554" s="805"/>
      <c r="M554" s="805"/>
      <c r="N554" s="805"/>
      <c r="O554" s="805">
        <f t="shared" si="92"/>
        <v>0</v>
      </c>
      <c r="P554" s="805"/>
      <c r="Q554" s="805"/>
      <c r="R554" s="805"/>
      <c r="S554" s="805"/>
      <c r="T554" s="805"/>
      <c r="U554" s="805"/>
      <c r="V554" s="621" t="e">
        <f t="shared" si="93"/>
        <v>#DIV/0!</v>
      </c>
      <c r="W554" s="789"/>
      <c r="X554" s="770"/>
      <c r="Y554" s="770"/>
    </row>
    <row r="555" spans="1:25" ht="22.6" customHeight="1" thickTop="1" thickBot="1" x14ac:dyDescent="0.3">
      <c r="A555" s="789">
        <v>1</v>
      </c>
      <c r="B555" s="781" t="s">
        <v>1350</v>
      </c>
      <c r="C555" s="617" t="s">
        <v>1362</v>
      </c>
      <c r="D555" s="617" t="s">
        <v>1375</v>
      </c>
      <c r="E555" s="781" t="s">
        <v>1350</v>
      </c>
      <c r="F555" s="617" t="s">
        <v>1390</v>
      </c>
      <c r="G555" s="781" t="s">
        <v>1444</v>
      </c>
      <c r="H555" s="617"/>
      <c r="I555" s="617"/>
      <c r="J555" s="617"/>
      <c r="K555" s="786" t="s">
        <v>2467</v>
      </c>
      <c r="L555" s="805"/>
      <c r="M555" s="805"/>
      <c r="N555" s="805"/>
      <c r="O555" s="805">
        <f t="shared" si="92"/>
        <v>0</v>
      </c>
      <c r="P555" s="805"/>
      <c r="Q555" s="805"/>
      <c r="R555" s="805"/>
      <c r="S555" s="805"/>
      <c r="T555" s="805"/>
      <c r="U555" s="805"/>
      <c r="V555" s="621" t="e">
        <f t="shared" si="93"/>
        <v>#DIV/0!</v>
      </c>
      <c r="W555" s="789"/>
      <c r="X555" s="770"/>
      <c r="Y555" s="770"/>
    </row>
    <row r="556" spans="1:25" ht="22.6" customHeight="1" thickTop="1" thickBot="1" x14ac:dyDescent="0.3">
      <c r="A556" s="789">
        <v>1</v>
      </c>
      <c r="B556" s="781" t="s">
        <v>1350</v>
      </c>
      <c r="C556" s="617" t="s">
        <v>1362</v>
      </c>
      <c r="D556" s="617" t="s">
        <v>1375</v>
      </c>
      <c r="E556" s="781" t="s">
        <v>1350</v>
      </c>
      <c r="F556" s="617" t="s">
        <v>1390</v>
      </c>
      <c r="G556" s="781" t="s">
        <v>1445</v>
      </c>
      <c r="H556" s="617"/>
      <c r="I556" s="617"/>
      <c r="J556" s="617"/>
      <c r="K556" s="786" t="s">
        <v>2468</v>
      </c>
      <c r="L556" s="805"/>
      <c r="M556" s="805"/>
      <c r="N556" s="805"/>
      <c r="O556" s="805">
        <f t="shared" si="92"/>
        <v>0</v>
      </c>
      <c r="P556" s="805"/>
      <c r="Q556" s="805"/>
      <c r="R556" s="805"/>
      <c r="S556" s="805"/>
      <c r="T556" s="805"/>
      <c r="U556" s="805"/>
      <c r="V556" s="621" t="e">
        <f t="shared" si="93"/>
        <v>#DIV/0!</v>
      </c>
      <c r="W556" s="789"/>
      <c r="X556" s="770"/>
      <c r="Y556" s="770"/>
    </row>
    <row r="557" spans="1:25" ht="22.6" customHeight="1" thickTop="1" thickBot="1" x14ac:dyDescent="0.3">
      <c r="A557" s="789">
        <v>1</v>
      </c>
      <c r="B557" s="781" t="s">
        <v>1350</v>
      </c>
      <c r="C557" s="617" t="s">
        <v>1362</v>
      </c>
      <c r="D557" s="617" t="s">
        <v>1375</v>
      </c>
      <c r="E557" s="781" t="s">
        <v>1350</v>
      </c>
      <c r="F557" s="617" t="s">
        <v>1390</v>
      </c>
      <c r="G557" s="781" t="s">
        <v>1446</v>
      </c>
      <c r="H557" s="617"/>
      <c r="I557" s="617"/>
      <c r="J557" s="617"/>
      <c r="K557" s="786" t="s">
        <v>2469</v>
      </c>
      <c r="L557" s="805"/>
      <c r="M557" s="805"/>
      <c r="N557" s="805"/>
      <c r="O557" s="805">
        <f t="shared" si="92"/>
        <v>0</v>
      </c>
      <c r="P557" s="805"/>
      <c r="Q557" s="805"/>
      <c r="R557" s="805"/>
      <c r="S557" s="805"/>
      <c r="T557" s="805"/>
      <c r="U557" s="805"/>
      <c r="V557" s="621" t="e">
        <f t="shared" si="93"/>
        <v>#DIV/0!</v>
      </c>
      <c r="W557" s="789"/>
      <c r="X557" s="770"/>
      <c r="Y557" s="770"/>
    </row>
    <row r="558" spans="1:25" ht="22.6" customHeight="1" thickTop="1" thickBot="1" x14ac:dyDescent="0.3">
      <c r="A558" s="789">
        <v>1</v>
      </c>
      <c r="B558" s="781" t="s">
        <v>1350</v>
      </c>
      <c r="C558" s="617" t="s">
        <v>1362</v>
      </c>
      <c r="D558" s="617" t="s">
        <v>1375</v>
      </c>
      <c r="E558" s="781" t="s">
        <v>1350</v>
      </c>
      <c r="F558" s="617" t="s">
        <v>1391</v>
      </c>
      <c r="G558" s="617"/>
      <c r="H558" s="617"/>
      <c r="I558" s="617"/>
      <c r="J558" s="617"/>
      <c r="K558" s="786" t="s">
        <v>2533</v>
      </c>
      <c r="L558" s="805">
        <f>SUM(L559:L569)</f>
        <v>0</v>
      </c>
      <c r="M558" s="805">
        <f t="shared" ref="M558:U558" si="97">SUM(M559:M569)</f>
        <v>0</v>
      </c>
      <c r="N558" s="805">
        <f t="shared" si="97"/>
        <v>0</v>
      </c>
      <c r="O558" s="805">
        <f t="shared" si="92"/>
        <v>0</v>
      </c>
      <c r="P558" s="805">
        <f t="shared" si="97"/>
        <v>0</v>
      </c>
      <c r="Q558" s="805">
        <f t="shared" si="97"/>
        <v>0</v>
      </c>
      <c r="R558" s="805">
        <f t="shared" si="97"/>
        <v>0</v>
      </c>
      <c r="S558" s="805">
        <f t="shared" si="97"/>
        <v>0</v>
      </c>
      <c r="T558" s="805">
        <f t="shared" si="97"/>
        <v>0</v>
      </c>
      <c r="U558" s="805">
        <f t="shared" si="97"/>
        <v>0</v>
      </c>
      <c r="V558" s="621" t="e">
        <f t="shared" si="93"/>
        <v>#DIV/0!</v>
      </c>
      <c r="W558" s="789"/>
      <c r="X558" s="770"/>
      <c r="Y558" s="770"/>
    </row>
    <row r="559" spans="1:25" ht="22.6" customHeight="1" thickTop="1" thickBot="1" x14ac:dyDescent="0.3">
      <c r="A559" s="789">
        <v>1</v>
      </c>
      <c r="B559" s="781" t="s">
        <v>1350</v>
      </c>
      <c r="C559" s="617" t="s">
        <v>1362</v>
      </c>
      <c r="D559" s="617" t="s">
        <v>1375</v>
      </c>
      <c r="E559" s="781" t="s">
        <v>1350</v>
      </c>
      <c r="F559" s="617" t="s">
        <v>1391</v>
      </c>
      <c r="G559" s="781" t="s">
        <v>1350</v>
      </c>
      <c r="H559" s="617"/>
      <c r="I559" s="617"/>
      <c r="J559" s="617"/>
      <c r="K559" s="783" t="s">
        <v>2534</v>
      </c>
      <c r="L559" s="805"/>
      <c r="M559" s="805"/>
      <c r="N559" s="805"/>
      <c r="O559" s="805">
        <f t="shared" si="92"/>
        <v>0</v>
      </c>
      <c r="P559" s="805"/>
      <c r="Q559" s="805"/>
      <c r="R559" s="805"/>
      <c r="S559" s="805"/>
      <c r="T559" s="805"/>
      <c r="U559" s="805"/>
      <c r="V559" s="621" t="e">
        <f t="shared" si="93"/>
        <v>#DIV/0!</v>
      </c>
      <c r="W559" s="789"/>
      <c r="X559" s="770"/>
      <c r="Y559" s="770"/>
    </row>
    <row r="560" spans="1:25" ht="22.6" customHeight="1" thickTop="1" thickBot="1" x14ac:dyDescent="0.3">
      <c r="A560" s="789">
        <v>1</v>
      </c>
      <c r="B560" s="781" t="s">
        <v>1350</v>
      </c>
      <c r="C560" s="617" t="s">
        <v>1362</v>
      </c>
      <c r="D560" s="617" t="s">
        <v>1375</v>
      </c>
      <c r="E560" s="781" t="s">
        <v>1350</v>
      </c>
      <c r="F560" s="617" t="s">
        <v>1391</v>
      </c>
      <c r="G560" s="781" t="s">
        <v>1362</v>
      </c>
      <c r="H560" s="617"/>
      <c r="I560" s="617"/>
      <c r="J560" s="617"/>
      <c r="K560" s="783" t="s">
        <v>2535</v>
      </c>
      <c r="L560" s="805"/>
      <c r="M560" s="805"/>
      <c r="N560" s="805"/>
      <c r="O560" s="805">
        <f t="shared" si="92"/>
        <v>0</v>
      </c>
      <c r="P560" s="805"/>
      <c r="Q560" s="805"/>
      <c r="R560" s="805"/>
      <c r="S560" s="805"/>
      <c r="T560" s="805"/>
      <c r="U560" s="805"/>
      <c r="V560" s="621" t="e">
        <f t="shared" si="93"/>
        <v>#DIV/0!</v>
      </c>
      <c r="W560" s="789"/>
      <c r="X560" s="770"/>
      <c r="Y560" s="770"/>
    </row>
    <row r="561" spans="1:26" ht="22.6" customHeight="1" thickTop="1" thickBot="1" x14ac:dyDescent="0.3">
      <c r="A561" s="789">
        <v>1</v>
      </c>
      <c r="B561" s="781" t="s">
        <v>1350</v>
      </c>
      <c r="C561" s="617" t="s">
        <v>1362</v>
      </c>
      <c r="D561" s="617" t="s">
        <v>1375</v>
      </c>
      <c r="E561" s="781" t="s">
        <v>1350</v>
      </c>
      <c r="F561" s="617" t="s">
        <v>1391</v>
      </c>
      <c r="G561" s="781" t="s">
        <v>1374</v>
      </c>
      <c r="H561" s="617"/>
      <c r="I561" s="617"/>
      <c r="J561" s="617"/>
      <c r="K561" s="786" t="s">
        <v>2536</v>
      </c>
      <c r="L561" s="805"/>
      <c r="M561" s="805"/>
      <c r="N561" s="805"/>
      <c r="O561" s="805">
        <f t="shared" si="92"/>
        <v>0</v>
      </c>
      <c r="P561" s="805"/>
      <c r="Q561" s="805"/>
      <c r="R561" s="805"/>
      <c r="S561" s="805"/>
      <c r="T561" s="805"/>
      <c r="U561" s="805"/>
      <c r="V561" s="621" t="e">
        <f t="shared" si="93"/>
        <v>#DIV/0!</v>
      </c>
      <c r="W561" s="789"/>
      <c r="X561" s="770"/>
      <c r="Y561" s="770"/>
    </row>
    <row r="562" spans="1:26" ht="22.6" customHeight="1" thickTop="1" thickBot="1" x14ac:dyDescent="0.3">
      <c r="A562" s="789">
        <v>1</v>
      </c>
      <c r="B562" s="781" t="s">
        <v>1350</v>
      </c>
      <c r="C562" s="617" t="s">
        <v>1362</v>
      </c>
      <c r="D562" s="617" t="s">
        <v>1375</v>
      </c>
      <c r="E562" s="781" t="s">
        <v>1350</v>
      </c>
      <c r="F562" s="617" t="s">
        <v>1391</v>
      </c>
      <c r="G562" s="781" t="s">
        <v>1375</v>
      </c>
      <c r="H562" s="617"/>
      <c r="I562" s="617"/>
      <c r="J562" s="617"/>
      <c r="K562" s="786" t="s">
        <v>2537</v>
      </c>
      <c r="L562" s="805"/>
      <c r="M562" s="805"/>
      <c r="N562" s="805"/>
      <c r="O562" s="805">
        <f t="shared" si="92"/>
        <v>0</v>
      </c>
      <c r="P562" s="805"/>
      <c r="Q562" s="805"/>
      <c r="R562" s="805"/>
      <c r="S562" s="805"/>
      <c r="T562" s="805"/>
      <c r="U562" s="805"/>
      <c r="V562" s="621" t="e">
        <f t="shared" si="93"/>
        <v>#DIV/0!</v>
      </c>
      <c r="W562" s="789"/>
      <c r="X562" s="770"/>
      <c r="Y562" s="770"/>
    </row>
    <row r="563" spans="1:26" ht="22.6" customHeight="1" thickTop="1" thickBot="1" x14ac:dyDescent="0.3">
      <c r="A563" s="789">
        <v>1</v>
      </c>
      <c r="B563" s="781" t="s">
        <v>1350</v>
      </c>
      <c r="C563" s="617" t="s">
        <v>1362</v>
      </c>
      <c r="D563" s="617" t="s">
        <v>1375</v>
      </c>
      <c r="E563" s="781" t="s">
        <v>1350</v>
      </c>
      <c r="F563" s="617" t="s">
        <v>1391</v>
      </c>
      <c r="G563" s="781" t="s">
        <v>1384</v>
      </c>
      <c r="H563" s="617"/>
      <c r="I563" s="617"/>
      <c r="J563" s="617"/>
      <c r="K563" s="786" t="s">
        <v>2538</v>
      </c>
      <c r="L563" s="805"/>
      <c r="M563" s="805"/>
      <c r="N563" s="805"/>
      <c r="O563" s="805">
        <f t="shared" si="92"/>
        <v>0</v>
      </c>
      <c r="P563" s="805"/>
      <c r="Q563" s="805"/>
      <c r="R563" s="805"/>
      <c r="S563" s="805"/>
      <c r="T563" s="805"/>
      <c r="U563" s="805"/>
      <c r="V563" s="621" t="e">
        <f t="shared" si="93"/>
        <v>#DIV/0!</v>
      </c>
      <c r="W563" s="789"/>
      <c r="X563" s="770"/>
      <c r="Y563" s="770"/>
    </row>
    <row r="564" spans="1:26" ht="22.6" customHeight="1" thickTop="1" thickBot="1" x14ac:dyDescent="0.3">
      <c r="A564" s="789">
        <v>1</v>
      </c>
      <c r="B564" s="781" t="s">
        <v>1350</v>
      </c>
      <c r="C564" s="617" t="s">
        <v>1362</v>
      </c>
      <c r="D564" s="617" t="s">
        <v>1375</v>
      </c>
      <c r="E564" s="781" t="s">
        <v>1350</v>
      </c>
      <c r="F564" s="617" t="s">
        <v>1391</v>
      </c>
      <c r="G564" s="781" t="s">
        <v>1390</v>
      </c>
      <c r="H564" s="617"/>
      <c r="I564" s="617"/>
      <c r="J564" s="617"/>
      <c r="K564" s="786" t="s">
        <v>2539</v>
      </c>
      <c r="L564" s="805"/>
      <c r="M564" s="805"/>
      <c r="N564" s="805"/>
      <c r="O564" s="805">
        <f t="shared" si="92"/>
        <v>0</v>
      </c>
      <c r="P564" s="805"/>
      <c r="Q564" s="805"/>
      <c r="R564" s="805"/>
      <c r="S564" s="805"/>
      <c r="T564" s="805"/>
      <c r="U564" s="805"/>
      <c r="V564" s="621" t="e">
        <f t="shared" si="93"/>
        <v>#DIV/0!</v>
      </c>
      <c r="W564" s="789"/>
      <c r="X564" s="770"/>
      <c r="Y564" s="770"/>
    </row>
    <row r="565" spans="1:26" ht="22.6" customHeight="1" thickTop="1" thickBot="1" x14ac:dyDescent="0.3">
      <c r="A565" s="789">
        <v>1</v>
      </c>
      <c r="B565" s="781" t="s">
        <v>1350</v>
      </c>
      <c r="C565" s="617" t="s">
        <v>1362</v>
      </c>
      <c r="D565" s="617" t="s">
        <v>1375</v>
      </c>
      <c r="E565" s="781" t="s">
        <v>1350</v>
      </c>
      <c r="F565" s="617" t="s">
        <v>1391</v>
      </c>
      <c r="G565" s="781" t="s">
        <v>1391</v>
      </c>
      <c r="H565" s="617"/>
      <c r="I565" s="617"/>
      <c r="J565" s="617"/>
      <c r="K565" s="786" t="s">
        <v>2540</v>
      </c>
      <c r="L565" s="805"/>
      <c r="M565" s="805"/>
      <c r="N565" s="805"/>
      <c r="O565" s="805">
        <f t="shared" si="92"/>
        <v>0</v>
      </c>
      <c r="P565" s="805"/>
      <c r="Q565" s="805"/>
      <c r="R565" s="805"/>
      <c r="S565" s="805"/>
      <c r="T565" s="805"/>
      <c r="U565" s="805"/>
      <c r="V565" s="621" t="e">
        <f t="shared" si="93"/>
        <v>#DIV/0!</v>
      </c>
      <c r="W565" s="789"/>
      <c r="X565" s="770"/>
      <c r="Y565" s="770"/>
    </row>
    <row r="566" spans="1:26" ht="22.6" customHeight="1" thickTop="1" thickBot="1" x14ac:dyDescent="0.3">
      <c r="A566" s="789">
        <v>1</v>
      </c>
      <c r="B566" s="781" t="s">
        <v>1350</v>
      </c>
      <c r="C566" s="617" t="s">
        <v>1362</v>
      </c>
      <c r="D566" s="617" t="s">
        <v>1375</v>
      </c>
      <c r="E566" s="781" t="s">
        <v>1350</v>
      </c>
      <c r="F566" s="617" t="s">
        <v>1391</v>
      </c>
      <c r="G566" s="781" t="s">
        <v>1392</v>
      </c>
      <c r="H566" s="617"/>
      <c r="I566" s="617"/>
      <c r="J566" s="617"/>
      <c r="K566" s="786" t="s">
        <v>2541</v>
      </c>
      <c r="L566" s="805"/>
      <c r="M566" s="805"/>
      <c r="N566" s="805"/>
      <c r="O566" s="805">
        <f t="shared" si="92"/>
        <v>0</v>
      </c>
      <c r="P566" s="805"/>
      <c r="Q566" s="805"/>
      <c r="R566" s="805"/>
      <c r="S566" s="805"/>
      <c r="T566" s="805"/>
      <c r="U566" s="805"/>
      <c r="V566" s="621" t="e">
        <f t="shared" si="93"/>
        <v>#DIV/0!</v>
      </c>
      <c r="W566" s="789"/>
      <c r="X566" s="770"/>
      <c r="Y566" s="770"/>
    </row>
    <row r="567" spans="1:26" ht="22.6" customHeight="1" thickTop="1" thickBot="1" x14ac:dyDescent="0.3">
      <c r="A567" s="789">
        <v>1</v>
      </c>
      <c r="B567" s="781" t="s">
        <v>1350</v>
      </c>
      <c r="C567" s="617" t="s">
        <v>1362</v>
      </c>
      <c r="D567" s="617" t="s">
        <v>1375</v>
      </c>
      <c r="E567" s="781" t="s">
        <v>1350</v>
      </c>
      <c r="F567" s="617" t="s">
        <v>1391</v>
      </c>
      <c r="G567" s="781" t="s">
        <v>1444</v>
      </c>
      <c r="H567" s="617"/>
      <c r="I567" s="617"/>
      <c r="J567" s="617"/>
      <c r="K567" s="786" t="s">
        <v>2542</v>
      </c>
      <c r="L567" s="805"/>
      <c r="M567" s="805"/>
      <c r="N567" s="805"/>
      <c r="O567" s="805">
        <f t="shared" si="92"/>
        <v>0</v>
      </c>
      <c r="P567" s="805"/>
      <c r="Q567" s="805"/>
      <c r="R567" s="805"/>
      <c r="S567" s="805"/>
      <c r="T567" s="805"/>
      <c r="U567" s="805"/>
      <c r="V567" s="621" t="e">
        <f t="shared" si="93"/>
        <v>#DIV/0!</v>
      </c>
      <c r="W567" s="789"/>
      <c r="X567" s="770"/>
      <c r="Y567" s="770"/>
    </row>
    <row r="568" spans="1:26" ht="22.6" customHeight="1" thickTop="1" thickBot="1" x14ac:dyDescent="0.3">
      <c r="A568" s="789">
        <v>1</v>
      </c>
      <c r="B568" s="781" t="s">
        <v>1350</v>
      </c>
      <c r="C568" s="617" t="s">
        <v>1362</v>
      </c>
      <c r="D568" s="617" t="s">
        <v>1375</v>
      </c>
      <c r="E568" s="781" t="s">
        <v>1350</v>
      </c>
      <c r="F568" s="617" t="s">
        <v>1391</v>
      </c>
      <c r="G568" s="781" t="s">
        <v>1445</v>
      </c>
      <c r="H568" s="617"/>
      <c r="I568" s="617"/>
      <c r="J568" s="617"/>
      <c r="K568" s="786" t="s">
        <v>2543</v>
      </c>
      <c r="L568" s="805"/>
      <c r="M568" s="805"/>
      <c r="N568" s="805"/>
      <c r="O568" s="805">
        <f t="shared" si="92"/>
        <v>0</v>
      </c>
      <c r="P568" s="805"/>
      <c r="Q568" s="805"/>
      <c r="R568" s="805"/>
      <c r="S568" s="805"/>
      <c r="T568" s="805"/>
      <c r="U568" s="805"/>
      <c r="V568" s="621" t="e">
        <f t="shared" si="93"/>
        <v>#DIV/0!</v>
      </c>
      <c r="W568" s="789"/>
      <c r="X568" s="770"/>
      <c r="Y568" s="770"/>
    </row>
    <row r="569" spans="1:26" ht="22.6" customHeight="1" thickTop="1" thickBot="1" x14ac:dyDescent="0.3">
      <c r="A569" s="789">
        <v>1</v>
      </c>
      <c r="B569" s="781" t="s">
        <v>1350</v>
      </c>
      <c r="C569" s="617" t="s">
        <v>1362</v>
      </c>
      <c r="D569" s="617" t="s">
        <v>1375</v>
      </c>
      <c r="E569" s="781" t="s">
        <v>1350</v>
      </c>
      <c r="F569" s="617" t="s">
        <v>1391</v>
      </c>
      <c r="G569" s="781" t="s">
        <v>1446</v>
      </c>
      <c r="H569" s="617"/>
      <c r="I569" s="617"/>
      <c r="J569" s="617"/>
      <c r="K569" s="786" t="s">
        <v>2544</v>
      </c>
      <c r="L569" s="805"/>
      <c r="M569" s="805"/>
      <c r="N569" s="805"/>
      <c r="O569" s="805">
        <f t="shared" si="92"/>
        <v>0</v>
      </c>
      <c r="P569" s="805"/>
      <c r="Q569" s="805"/>
      <c r="R569" s="805"/>
      <c r="S569" s="805"/>
      <c r="T569" s="805"/>
      <c r="U569" s="805"/>
      <c r="V569" s="621" t="e">
        <f t="shared" si="93"/>
        <v>#DIV/0!</v>
      </c>
      <c r="W569" s="789"/>
      <c r="X569" s="770"/>
      <c r="Y569" s="770"/>
    </row>
    <row r="570" spans="1:26" s="182" customFormat="1" ht="22.6" customHeight="1" thickTop="1" thickBot="1" x14ac:dyDescent="0.3">
      <c r="A570" s="773">
        <v>1</v>
      </c>
      <c r="B570" s="609" t="s">
        <v>1350</v>
      </c>
      <c r="C570" s="609" t="s">
        <v>1362</v>
      </c>
      <c r="D570" s="609" t="s">
        <v>1384</v>
      </c>
      <c r="E570" s="609"/>
      <c r="F570" s="609"/>
      <c r="G570" s="609"/>
      <c r="H570" s="609"/>
      <c r="I570" s="609"/>
      <c r="J570" s="609"/>
      <c r="K570" s="631" t="s">
        <v>1465</v>
      </c>
      <c r="L570" s="728">
        <f>+L571+L659</f>
        <v>508466570</v>
      </c>
      <c r="M570" s="728">
        <f t="shared" ref="M570:U570" si="98">+M571+M659</f>
        <v>0</v>
      </c>
      <c r="N570" s="728">
        <f t="shared" si="98"/>
        <v>0</v>
      </c>
      <c r="O570" s="728">
        <f t="shared" si="92"/>
        <v>508466570</v>
      </c>
      <c r="P570" s="728">
        <f t="shared" si="98"/>
        <v>0</v>
      </c>
      <c r="Q570" s="728">
        <f>+Q571+Q659</f>
        <v>508466570</v>
      </c>
      <c r="R570" s="728">
        <f t="shared" si="98"/>
        <v>0</v>
      </c>
      <c r="S570" s="728">
        <f t="shared" si="98"/>
        <v>0</v>
      </c>
      <c r="T570" s="728">
        <f t="shared" si="98"/>
        <v>508466570</v>
      </c>
      <c r="U570" s="728">
        <f t="shared" si="98"/>
        <v>302204982</v>
      </c>
      <c r="V570" s="616">
        <f t="shared" si="93"/>
        <v>0.59434582297121319</v>
      </c>
      <c r="W570" s="613"/>
      <c r="X570" s="770" t="s">
        <v>2545</v>
      </c>
      <c r="Y570" s="770"/>
      <c r="Z570" s="840"/>
    </row>
    <row r="571" spans="1:26" s="182" customFormat="1" ht="22.6" customHeight="1" thickTop="1" thickBot="1" x14ac:dyDescent="0.3">
      <c r="A571" s="787">
        <v>1</v>
      </c>
      <c r="B571" s="778" t="s">
        <v>1350</v>
      </c>
      <c r="C571" s="764" t="s">
        <v>1362</v>
      </c>
      <c r="D571" s="764" t="s">
        <v>1384</v>
      </c>
      <c r="E571" s="778" t="s">
        <v>1350</v>
      </c>
      <c r="F571" s="778"/>
      <c r="G571" s="778"/>
      <c r="H571" s="778"/>
      <c r="I571" s="778"/>
      <c r="J571" s="778"/>
      <c r="K571" s="779" t="s">
        <v>1280</v>
      </c>
      <c r="L571" s="730">
        <f>+L572+L597+L622</f>
        <v>508466570</v>
      </c>
      <c r="M571" s="730">
        <f t="shared" ref="M571:U571" si="99">+M572+M597+M622</f>
        <v>0</v>
      </c>
      <c r="N571" s="730">
        <f t="shared" si="99"/>
        <v>0</v>
      </c>
      <c r="O571" s="730">
        <f t="shared" si="92"/>
        <v>508466570</v>
      </c>
      <c r="P571" s="730">
        <f t="shared" si="99"/>
        <v>0</v>
      </c>
      <c r="Q571" s="730">
        <f>+Q572+Q597+Q622</f>
        <v>508466570</v>
      </c>
      <c r="R571" s="730">
        <f t="shared" si="99"/>
        <v>0</v>
      </c>
      <c r="S571" s="730">
        <f t="shared" si="99"/>
        <v>0</v>
      </c>
      <c r="T571" s="730">
        <f t="shared" si="99"/>
        <v>508466570</v>
      </c>
      <c r="U571" s="730">
        <f t="shared" si="99"/>
        <v>302204982</v>
      </c>
      <c r="V571" s="624">
        <f t="shared" si="93"/>
        <v>0.59434582297121319</v>
      </c>
      <c r="W571" s="730"/>
      <c r="X571" s="770" t="s">
        <v>1467</v>
      </c>
      <c r="Y571" s="770"/>
      <c r="Z571" s="840"/>
    </row>
    <row r="572" spans="1:26" s="182" customFormat="1" ht="22.6" customHeight="1" thickTop="1" thickBot="1" x14ac:dyDescent="0.3">
      <c r="A572" s="787">
        <v>1</v>
      </c>
      <c r="B572" s="778" t="s">
        <v>1350</v>
      </c>
      <c r="C572" s="764" t="s">
        <v>1362</v>
      </c>
      <c r="D572" s="764" t="s">
        <v>1384</v>
      </c>
      <c r="E572" s="778" t="s">
        <v>1350</v>
      </c>
      <c r="F572" s="778" t="s">
        <v>1350</v>
      </c>
      <c r="G572" s="778"/>
      <c r="H572" s="778"/>
      <c r="I572" s="778"/>
      <c r="J572" s="778"/>
      <c r="K572" s="779" t="s">
        <v>2546</v>
      </c>
      <c r="L572" s="730">
        <f>+L573+L585</f>
        <v>0</v>
      </c>
      <c r="M572" s="730">
        <f t="shared" ref="M572:U572" si="100">+M573+M585</f>
        <v>0</v>
      </c>
      <c r="N572" s="730">
        <f t="shared" si="100"/>
        <v>0</v>
      </c>
      <c r="O572" s="730">
        <f t="shared" si="92"/>
        <v>0</v>
      </c>
      <c r="P572" s="730">
        <f t="shared" si="100"/>
        <v>0</v>
      </c>
      <c r="Q572" s="730">
        <f t="shared" si="100"/>
        <v>0</v>
      </c>
      <c r="R572" s="730">
        <f t="shared" si="100"/>
        <v>0</v>
      </c>
      <c r="S572" s="730">
        <f t="shared" si="100"/>
        <v>0</v>
      </c>
      <c r="T572" s="730">
        <f t="shared" si="100"/>
        <v>0</v>
      </c>
      <c r="U572" s="730">
        <f t="shared" si="100"/>
        <v>0</v>
      </c>
      <c r="V572" s="730" t="e">
        <f t="shared" si="93"/>
        <v>#DIV/0!</v>
      </c>
      <c r="W572" s="730"/>
      <c r="X572" s="770" t="s">
        <v>1468</v>
      </c>
      <c r="Y572" s="770"/>
      <c r="Z572" s="840"/>
    </row>
    <row r="573" spans="1:26" s="182" customFormat="1" ht="22.6" customHeight="1" thickTop="1" thickBot="1" x14ac:dyDescent="0.3">
      <c r="A573" s="789">
        <v>1</v>
      </c>
      <c r="B573" s="781" t="s">
        <v>1350</v>
      </c>
      <c r="C573" s="617" t="s">
        <v>1362</v>
      </c>
      <c r="D573" s="617" t="s">
        <v>1384</v>
      </c>
      <c r="E573" s="781" t="s">
        <v>1350</v>
      </c>
      <c r="F573" s="781" t="s">
        <v>1350</v>
      </c>
      <c r="G573" s="781" t="s">
        <v>1350</v>
      </c>
      <c r="H573" s="781"/>
      <c r="I573" s="781"/>
      <c r="J573" s="781"/>
      <c r="K573" s="783" t="s">
        <v>2547</v>
      </c>
      <c r="L573" s="729">
        <f>SUM(L574:L584)</f>
        <v>0</v>
      </c>
      <c r="M573" s="729">
        <f t="shared" ref="M573:U573" si="101">SUM(M574:M584)</f>
        <v>0</v>
      </c>
      <c r="N573" s="729">
        <f t="shared" si="101"/>
        <v>0</v>
      </c>
      <c r="O573" s="729">
        <f t="shared" si="92"/>
        <v>0</v>
      </c>
      <c r="P573" s="729">
        <f t="shared" si="101"/>
        <v>0</v>
      </c>
      <c r="Q573" s="729">
        <f t="shared" si="101"/>
        <v>0</v>
      </c>
      <c r="R573" s="729">
        <f t="shared" si="101"/>
        <v>0</v>
      </c>
      <c r="S573" s="729">
        <f t="shared" si="101"/>
        <v>0</v>
      </c>
      <c r="T573" s="729">
        <f t="shared" si="101"/>
        <v>0</v>
      </c>
      <c r="U573" s="729">
        <f t="shared" si="101"/>
        <v>0</v>
      </c>
      <c r="V573" s="729" t="e">
        <f t="shared" si="93"/>
        <v>#DIV/0!</v>
      </c>
      <c r="W573" s="729"/>
      <c r="X573" s="770" t="s">
        <v>2548</v>
      </c>
      <c r="Y573" s="770"/>
      <c r="Z573" s="840"/>
    </row>
    <row r="574" spans="1:26" s="182" customFormat="1" ht="22.6" customHeight="1" thickTop="1" thickBot="1" x14ac:dyDescent="0.3">
      <c r="A574" s="789">
        <v>1</v>
      </c>
      <c r="B574" s="781" t="s">
        <v>1350</v>
      </c>
      <c r="C574" s="617" t="s">
        <v>1362</v>
      </c>
      <c r="D574" s="617" t="s">
        <v>1384</v>
      </c>
      <c r="E574" s="781" t="s">
        <v>1350</v>
      </c>
      <c r="F574" s="781" t="s">
        <v>1350</v>
      </c>
      <c r="G574" s="781" t="s">
        <v>1350</v>
      </c>
      <c r="H574" s="781" t="s">
        <v>1350</v>
      </c>
      <c r="I574" s="781"/>
      <c r="J574" s="781"/>
      <c r="K574" s="783" t="s">
        <v>2549</v>
      </c>
      <c r="L574" s="729"/>
      <c r="M574" s="729"/>
      <c r="N574" s="729"/>
      <c r="O574" s="729">
        <f t="shared" si="92"/>
        <v>0</v>
      </c>
      <c r="P574" s="729"/>
      <c r="Q574" s="729"/>
      <c r="R574" s="729"/>
      <c r="S574" s="729"/>
      <c r="T574" s="729"/>
      <c r="U574" s="729"/>
      <c r="V574" s="729" t="e">
        <f t="shared" si="93"/>
        <v>#DIV/0!</v>
      </c>
      <c r="W574" s="729"/>
      <c r="X574" s="770"/>
      <c r="Y574" s="770"/>
      <c r="Z574" s="840"/>
    </row>
    <row r="575" spans="1:26" s="182" customFormat="1" ht="22.6" customHeight="1" thickTop="1" thickBot="1" x14ac:dyDescent="0.3">
      <c r="A575" s="789">
        <v>1</v>
      </c>
      <c r="B575" s="781" t="s">
        <v>1350</v>
      </c>
      <c r="C575" s="617" t="s">
        <v>1362</v>
      </c>
      <c r="D575" s="617" t="s">
        <v>1384</v>
      </c>
      <c r="E575" s="781" t="s">
        <v>1350</v>
      </c>
      <c r="F575" s="781" t="s">
        <v>1350</v>
      </c>
      <c r="G575" s="781" t="s">
        <v>1350</v>
      </c>
      <c r="H575" s="781" t="s">
        <v>1362</v>
      </c>
      <c r="I575" s="781"/>
      <c r="J575" s="781"/>
      <c r="K575" s="783" t="s">
        <v>2550</v>
      </c>
      <c r="L575" s="729"/>
      <c r="M575" s="729"/>
      <c r="N575" s="729"/>
      <c r="O575" s="729">
        <f t="shared" si="92"/>
        <v>0</v>
      </c>
      <c r="P575" s="729"/>
      <c r="Q575" s="729"/>
      <c r="R575" s="729"/>
      <c r="S575" s="729"/>
      <c r="T575" s="729"/>
      <c r="U575" s="729"/>
      <c r="V575" s="729" t="e">
        <f t="shared" si="93"/>
        <v>#DIV/0!</v>
      </c>
      <c r="W575" s="729"/>
      <c r="X575" s="770"/>
      <c r="Y575" s="770"/>
      <c r="Z575" s="840"/>
    </row>
    <row r="576" spans="1:26" s="182" customFormat="1" ht="22.6" customHeight="1" thickTop="1" thickBot="1" x14ac:dyDescent="0.3">
      <c r="A576" s="789">
        <v>1</v>
      </c>
      <c r="B576" s="781" t="s">
        <v>1350</v>
      </c>
      <c r="C576" s="617" t="s">
        <v>1362</v>
      </c>
      <c r="D576" s="617" t="s">
        <v>1384</v>
      </c>
      <c r="E576" s="781" t="s">
        <v>1350</v>
      </c>
      <c r="F576" s="781" t="s">
        <v>1350</v>
      </c>
      <c r="G576" s="781" t="s">
        <v>1350</v>
      </c>
      <c r="H576" s="781" t="s">
        <v>1374</v>
      </c>
      <c r="I576" s="781"/>
      <c r="J576" s="781"/>
      <c r="K576" s="786" t="s">
        <v>2551</v>
      </c>
      <c r="L576" s="729"/>
      <c r="M576" s="729"/>
      <c r="N576" s="729"/>
      <c r="O576" s="729">
        <f t="shared" si="92"/>
        <v>0</v>
      </c>
      <c r="P576" s="729"/>
      <c r="Q576" s="729"/>
      <c r="R576" s="729"/>
      <c r="S576" s="729"/>
      <c r="T576" s="729"/>
      <c r="U576" s="729"/>
      <c r="V576" s="729" t="e">
        <f t="shared" si="93"/>
        <v>#DIV/0!</v>
      </c>
      <c r="W576" s="729"/>
      <c r="X576" s="770"/>
      <c r="Y576" s="770"/>
      <c r="Z576" s="840"/>
    </row>
    <row r="577" spans="1:26" s="182" customFormat="1" ht="22.6" customHeight="1" thickTop="1" thickBot="1" x14ac:dyDescent="0.3">
      <c r="A577" s="789">
        <v>1</v>
      </c>
      <c r="B577" s="781" t="s">
        <v>1350</v>
      </c>
      <c r="C577" s="617" t="s">
        <v>1362</v>
      </c>
      <c r="D577" s="617" t="s">
        <v>1384</v>
      </c>
      <c r="E577" s="781" t="s">
        <v>1350</v>
      </c>
      <c r="F577" s="781" t="s">
        <v>1350</v>
      </c>
      <c r="G577" s="781" t="s">
        <v>1350</v>
      </c>
      <c r="H577" s="781" t="s">
        <v>1375</v>
      </c>
      <c r="I577" s="781"/>
      <c r="J577" s="781"/>
      <c r="K577" s="786" t="s">
        <v>2552</v>
      </c>
      <c r="L577" s="729"/>
      <c r="M577" s="729"/>
      <c r="N577" s="729"/>
      <c r="O577" s="729">
        <f t="shared" si="92"/>
        <v>0</v>
      </c>
      <c r="P577" s="729"/>
      <c r="Q577" s="729"/>
      <c r="R577" s="729"/>
      <c r="S577" s="729"/>
      <c r="T577" s="729"/>
      <c r="U577" s="729"/>
      <c r="V577" s="729" t="e">
        <f t="shared" si="93"/>
        <v>#DIV/0!</v>
      </c>
      <c r="W577" s="729"/>
      <c r="X577" s="770"/>
      <c r="Y577" s="770"/>
      <c r="Z577" s="840"/>
    </row>
    <row r="578" spans="1:26" s="182" customFormat="1" ht="22.6" customHeight="1" thickTop="1" thickBot="1" x14ac:dyDescent="0.3">
      <c r="A578" s="789">
        <v>1</v>
      </c>
      <c r="B578" s="781" t="s">
        <v>1350</v>
      </c>
      <c r="C578" s="617" t="s">
        <v>1362</v>
      </c>
      <c r="D578" s="617" t="s">
        <v>1384</v>
      </c>
      <c r="E578" s="781" t="s">
        <v>1350</v>
      </c>
      <c r="F578" s="781" t="s">
        <v>1350</v>
      </c>
      <c r="G578" s="781" t="s">
        <v>1350</v>
      </c>
      <c r="H578" s="781" t="s">
        <v>1384</v>
      </c>
      <c r="I578" s="781"/>
      <c r="J578" s="781"/>
      <c r="K578" s="786" t="s">
        <v>2553</v>
      </c>
      <c r="L578" s="729"/>
      <c r="M578" s="729"/>
      <c r="N578" s="729"/>
      <c r="O578" s="729">
        <f t="shared" si="92"/>
        <v>0</v>
      </c>
      <c r="P578" s="729"/>
      <c r="Q578" s="729"/>
      <c r="R578" s="729"/>
      <c r="S578" s="729"/>
      <c r="T578" s="729"/>
      <c r="U578" s="729"/>
      <c r="V578" s="729" t="e">
        <f t="shared" si="93"/>
        <v>#DIV/0!</v>
      </c>
      <c r="W578" s="729"/>
      <c r="X578" s="770"/>
      <c r="Y578" s="770"/>
      <c r="Z578" s="840"/>
    </row>
    <row r="579" spans="1:26" s="182" customFormat="1" ht="22.6" customHeight="1" thickTop="1" thickBot="1" x14ac:dyDescent="0.3">
      <c r="A579" s="789">
        <v>1</v>
      </c>
      <c r="B579" s="781" t="s">
        <v>1350</v>
      </c>
      <c r="C579" s="617" t="s">
        <v>1362</v>
      </c>
      <c r="D579" s="617" t="s">
        <v>1384</v>
      </c>
      <c r="E579" s="781" t="s">
        <v>1350</v>
      </c>
      <c r="F579" s="781" t="s">
        <v>1350</v>
      </c>
      <c r="G579" s="781" t="s">
        <v>1350</v>
      </c>
      <c r="H579" s="781" t="s">
        <v>1390</v>
      </c>
      <c r="I579" s="781"/>
      <c r="J579" s="781"/>
      <c r="K579" s="786" t="s">
        <v>2554</v>
      </c>
      <c r="L579" s="729"/>
      <c r="M579" s="729"/>
      <c r="N579" s="729"/>
      <c r="O579" s="729">
        <f t="shared" si="92"/>
        <v>0</v>
      </c>
      <c r="P579" s="729"/>
      <c r="Q579" s="729"/>
      <c r="R579" s="729"/>
      <c r="S579" s="729"/>
      <c r="T579" s="729"/>
      <c r="U579" s="729"/>
      <c r="V579" s="729" t="e">
        <f t="shared" si="93"/>
        <v>#DIV/0!</v>
      </c>
      <c r="W579" s="729"/>
      <c r="X579" s="770"/>
      <c r="Y579" s="770"/>
      <c r="Z579" s="840"/>
    </row>
    <row r="580" spans="1:26" s="182" customFormat="1" ht="22.6" customHeight="1" thickTop="1" thickBot="1" x14ac:dyDescent="0.3">
      <c r="A580" s="789">
        <v>1</v>
      </c>
      <c r="B580" s="781" t="s">
        <v>1350</v>
      </c>
      <c r="C580" s="617" t="s">
        <v>1362</v>
      </c>
      <c r="D580" s="617" t="s">
        <v>1384</v>
      </c>
      <c r="E580" s="781" t="s">
        <v>1350</v>
      </c>
      <c r="F580" s="781" t="s">
        <v>1350</v>
      </c>
      <c r="G580" s="781" t="s">
        <v>1350</v>
      </c>
      <c r="H580" s="781" t="s">
        <v>1391</v>
      </c>
      <c r="I580" s="781"/>
      <c r="J580" s="781"/>
      <c r="K580" s="786" t="s">
        <v>2555</v>
      </c>
      <c r="L580" s="729"/>
      <c r="M580" s="729"/>
      <c r="N580" s="729"/>
      <c r="O580" s="729">
        <f t="shared" si="92"/>
        <v>0</v>
      </c>
      <c r="P580" s="729"/>
      <c r="Q580" s="729"/>
      <c r="R580" s="729"/>
      <c r="S580" s="729"/>
      <c r="T580" s="729"/>
      <c r="U580" s="729"/>
      <c r="V580" s="729" t="e">
        <f t="shared" si="93"/>
        <v>#DIV/0!</v>
      </c>
      <c r="W580" s="729"/>
      <c r="X580" s="770"/>
      <c r="Y580" s="770"/>
      <c r="Z580" s="840"/>
    </row>
    <row r="581" spans="1:26" s="182" customFormat="1" ht="22.6" customHeight="1" thickTop="1" thickBot="1" x14ac:dyDescent="0.3">
      <c r="A581" s="789">
        <v>1</v>
      </c>
      <c r="B581" s="781" t="s">
        <v>1350</v>
      </c>
      <c r="C581" s="617" t="s">
        <v>1362</v>
      </c>
      <c r="D581" s="617" t="s">
        <v>1384</v>
      </c>
      <c r="E581" s="781" t="s">
        <v>1350</v>
      </c>
      <c r="F581" s="781" t="s">
        <v>1350</v>
      </c>
      <c r="G581" s="781" t="s">
        <v>1350</v>
      </c>
      <c r="H581" s="781" t="s">
        <v>1392</v>
      </c>
      <c r="I581" s="781"/>
      <c r="J581" s="781"/>
      <c r="K581" s="786" t="s">
        <v>2556</v>
      </c>
      <c r="L581" s="729"/>
      <c r="M581" s="729"/>
      <c r="N581" s="729"/>
      <c r="O581" s="729">
        <f t="shared" si="92"/>
        <v>0</v>
      </c>
      <c r="P581" s="729"/>
      <c r="Q581" s="729"/>
      <c r="R581" s="729"/>
      <c r="S581" s="729"/>
      <c r="T581" s="729"/>
      <c r="U581" s="729"/>
      <c r="V581" s="729" t="e">
        <f t="shared" si="93"/>
        <v>#DIV/0!</v>
      </c>
      <c r="W581" s="729"/>
      <c r="X581" s="770"/>
      <c r="Y581" s="770"/>
      <c r="Z581" s="840"/>
    </row>
    <row r="582" spans="1:26" s="182" customFormat="1" ht="22.6" customHeight="1" thickTop="1" thickBot="1" x14ac:dyDescent="0.3">
      <c r="A582" s="789">
        <v>1</v>
      </c>
      <c r="B582" s="781" t="s">
        <v>1350</v>
      </c>
      <c r="C582" s="617" t="s">
        <v>1362</v>
      </c>
      <c r="D582" s="617" t="s">
        <v>1384</v>
      </c>
      <c r="E582" s="781" t="s">
        <v>1350</v>
      </c>
      <c r="F582" s="781" t="s">
        <v>1350</v>
      </c>
      <c r="G582" s="781" t="s">
        <v>1350</v>
      </c>
      <c r="H582" s="781" t="s">
        <v>1444</v>
      </c>
      <c r="I582" s="781"/>
      <c r="J582" s="781"/>
      <c r="K582" s="786" t="s">
        <v>2557</v>
      </c>
      <c r="L582" s="729"/>
      <c r="M582" s="729"/>
      <c r="N582" s="729"/>
      <c r="O582" s="729">
        <f t="shared" si="92"/>
        <v>0</v>
      </c>
      <c r="P582" s="729"/>
      <c r="Q582" s="729"/>
      <c r="R582" s="729"/>
      <c r="S582" s="729"/>
      <c r="T582" s="729"/>
      <c r="U582" s="729"/>
      <c r="V582" s="729" t="e">
        <f t="shared" si="93"/>
        <v>#DIV/0!</v>
      </c>
      <c r="W582" s="729"/>
      <c r="X582" s="770"/>
      <c r="Y582" s="770"/>
      <c r="Z582" s="840"/>
    </row>
    <row r="583" spans="1:26" s="182" customFormat="1" ht="22.6" customHeight="1" thickTop="1" thickBot="1" x14ac:dyDescent="0.3">
      <c r="A583" s="789">
        <v>1</v>
      </c>
      <c r="B583" s="781" t="s">
        <v>1350</v>
      </c>
      <c r="C583" s="617" t="s">
        <v>1362</v>
      </c>
      <c r="D583" s="617" t="s">
        <v>1384</v>
      </c>
      <c r="E583" s="781" t="s">
        <v>1350</v>
      </c>
      <c r="F583" s="781" t="s">
        <v>1350</v>
      </c>
      <c r="G583" s="781" t="s">
        <v>1350</v>
      </c>
      <c r="H583" s="781" t="s">
        <v>1445</v>
      </c>
      <c r="I583" s="781"/>
      <c r="J583" s="781"/>
      <c r="K583" s="786" t="s">
        <v>2558</v>
      </c>
      <c r="L583" s="729"/>
      <c r="M583" s="729"/>
      <c r="N583" s="729"/>
      <c r="O583" s="729">
        <f t="shared" si="92"/>
        <v>0</v>
      </c>
      <c r="P583" s="729"/>
      <c r="Q583" s="729"/>
      <c r="R583" s="729"/>
      <c r="S583" s="729"/>
      <c r="T583" s="729"/>
      <c r="U583" s="729"/>
      <c r="V583" s="729" t="e">
        <f t="shared" si="93"/>
        <v>#DIV/0!</v>
      </c>
      <c r="W583" s="729"/>
      <c r="X583" s="770"/>
      <c r="Y583" s="770"/>
      <c r="Z583" s="840"/>
    </row>
    <row r="584" spans="1:26" s="182" customFormat="1" ht="22.6" customHeight="1" thickTop="1" thickBot="1" x14ac:dyDescent="0.3">
      <c r="A584" s="789">
        <v>1</v>
      </c>
      <c r="B584" s="781" t="s">
        <v>1350</v>
      </c>
      <c r="C584" s="617" t="s">
        <v>1362</v>
      </c>
      <c r="D584" s="617" t="s">
        <v>1384</v>
      </c>
      <c r="E584" s="781" t="s">
        <v>1350</v>
      </c>
      <c r="F584" s="781" t="s">
        <v>1350</v>
      </c>
      <c r="G584" s="781" t="s">
        <v>1350</v>
      </c>
      <c r="H584" s="781" t="s">
        <v>1446</v>
      </c>
      <c r="I584" s="781"/>
      <c r="J584" s="781"/>
      <c r="K584" s="786" t="s">
        <v>2559</v>
      </c>
      <c r="L584" s="729"/>
      <c r="M584" s="729"/>
      <c r="N584" s="729"/>
      <c r="O584" s="729">
        <f t="shared" ref="O584:O647" si="102">L584+M584-N584</f>
        <v>0</v>
      </c>
      <c r="P584" s="729"/>
      <c r="Q584" s="729"/>
      <c r="R584" s="729"/>
      <c r="S584" s="729"/>
      <c r="T584" s="729"/>
      <c r="U584" s="729"/>
      <c r="V584" s="729" t="e">
        <f t="shared" ref="V584:V647" si="103">U584/O584</f>
        <v>#DIV/0!</v>
      </c>
      <c r="W584" s="729"/>
      <c r="X584" s="770"/>
      <c r="Y584" s="770"/>
      <c r="Z584" s="840"/>
    </row>
    <row r="585" spans="1:26" s="182" customFormat="1" ht="22.6" customHeight="1" thickTop="1" thickBot="1" x14ac:dyDescent="0.3">
      <c r="A585" s="789">
        <v>1</v>
      </c>
      <c r="B585" s="781" t="s">
        <v>1350</v>
      </c>
      <c r="C585" s="617" t="s">
        <v>1362</v>
      </c>
      <c r="D585" s="617" t="s">
        <v>1384</v>
      </c>
      <c r="E585" s="781" t="s">
        <v>1350</v>
      </c>
      <c r="F585" s="781" t="s">
        <v>1350</v>
      </c>
      <c r="G585" s="781" t="s">
        <v>1362</v>
      </c>
      <c r="H585" s="781"/>
      <c r="I585" s="781"/>
      <c r="J585" s="781"/>
      <c r="K585" s="783" t="s">
        <v>2560</v>
      </c>
      <c r="L585" s="729">
        <f>SUM(L586:L596)</f>
        <v>0</v>
      </c>
      <c r="M585" s="729">
        <f t="shared" ref="M585:U585" si="104">SUM(M586:M596)</f>
        <v>0</v>
      </c>
      <c r="N585" s="729">
        <f t="shared" si="104"/>
        <v>0</v>
      </c>
      <c r="O585" s="729">
        <f t="shared" si="102"/>
        <v>0</v>
      </c>
      <c r="P585" s="729">
        <f t="shared" si="104"/>
        <v>0</v>
      </c>
      <c r="Q585" s="729">
        <f t="shared" si="104"/>
        <v>0</v>
      </c>
      <c r="R585" s="729">
        <f t="shared" si="104"/>
        <v>0</v>
      </c>
      <c r="S585" s="729">
        <f t="shared" si="104"/>
        <v>0</v>
      </c>
      <c r="T585" s="729">
        <f t="shared" si="104"/>
        <v>0</v>
      </c>
      <c r="U585" s="729">
        <f t="shared" si="104"/>
        <v>0</v>
      </c>
      <c r="V585" s="729" t="e">
        <f t="shared" si="103"/>
        <v>#DIV/0!</v>
      </c>
      <c r="W585" s="729"/>
      <c r="X585" s="770" t="s">
        <v>2561</v>
      </c>
      <c r="Y585" s="770"/>
      <c r="Z585" s="840"/>
    </row>
    <row r="586" spans="1:26" s="182" customFormat="1" ht="22.6" customHeight="1" thickTop="1" thickBot="1" x14ac:dyDescent="0.3">
      <c r="A586" s="789">
        <v>1</v>
      </c>
      <c r="B586" s="781" t="s">
        <v>1350</v>
      </c>
      <c r="C586" s="617" t="s">
        <v>1362</v>
      </c>
      <c r="D586" s="617" t="s">
        <v>1384</v>
      </c>
      <c r="E586" s="781" t="s">
        <v>1350</v>
      </c>
      <c r="F586" s="781" t="s">
        <v>1350</v>
      </c>
      <c r="G586" s="781" t="s">
        <v>1362</v>
      </c>
      <c r="H586" s="781" t="s">
        <v>1350</v>
      </c>
      <c r="I586" s="781"/>
      <c r="J586" s="781"/>
      <c r="K586" s="783" t="s">
        <v>2562</v>
      </c>
      <c r="L586" s="729"/>
      <c r="M586" s="729"/>
      <c r="N586" s="729"/>
      <c r="O586" s="729">
        <f t="shared" si="102"/>
        <v>0</v>
      </c>
      <c r="P586" s="729"/>
      <c r="Q586" s="729"/>
      <c r="R586" s="729"/>
      <c r="S586" s="729"/>
      <c r="T586" s="729"/>
      <c r="U586" s="729"/>
      <c r="V586" s="729" t="e">
        <f t="shared" si="103"/>
        <v>#DIV/0!</v>
      </c>
      <c r="W586" s="729"/>
      <c r="X586" s="770"/>
      <c r="Y586" s="770"/>
      <c r="Z586" s="840"/>
    </row>
    <row r="587" spans="1:26" s="182" customFormat="1" ht="22.6" customHeight="1" thickTop="1" thickBot="1" x14ac:dyDescent="0.3">
      <c r="A587" s="789">
        <v>1</v>
      </c>
      <c r="B587" s="781" t="s">
        <v>1350</v>
      </c>
      <c r="C587" s="617" t="s">
        <v>1362</v>
      </c>
      <c r="D587" s="617" t="s">
        <v>1384</v>
      </c>
      <c r="E587" s="781" t="s">
        <v>1350</v>
      </c>
      <c r="F587" s="781" t="s">
        <v>1350</v>
      </c>
      <c r="G587" s="781" t="s">
        <v>1362</v>
      </c>
      <c r="H587" s="781" t="s">
        <v>1362</v>
      </c>
      <c r="I587" s="781"/>
      <c r="J587" s="781"/>
      <c r="K587" s="783" t="s">
        <v>2563</v>
      </c>
      <c r="L587" s="729"/>
      <c r="M587" s="729"/>
      <c r="N587" s="729"/>
      <c r="O587" s="729">
        <f t="shared" si="102"/>
        <v>0</v>
      </c>
      <c r="P587" s="729"/>
      <c r="Q587" s="729"/>
      <c r="R587" s="729"/>
      <c r="S587" s="729"/>
      <c r="T587" s="729"/>
      <c r="U587" s="729"/>
      <c r="V587" s="729" t="e">
        <f t="shared" si="103"/>
        <v>#DIV/0!</v>
      </c>
      <c r="W587" s="729"/>
      <c r="X587" s="770"/>
      <c r="Y587" s="770"/>
      <c r="Z587" s="840"/>
    </row>
    <row r="588" spans="1:26" s="182" customFormat="1" ht="22.6" customHeight="1" thickTop="1" thickBot="1" x14ac:dyDescent="0.3">
      <c r="A588" s="789">
        <v>1</v>
      </c>
      <c r="B588" s="781" t="s">
        <v>1350</v>
      </c>
      <c r="C588" s="617" t="s">
        <v>1362</v>
      </c>
      <c r="D588" s="617" t="s">
        <v>1384</v>
      </c>
      <c r="E588" s="781" t="s">
        <v>1350</v>
      </c>
      <c r="F588" s="781" t="s">
        <v>1350</v>
      </c>
      <c r="G588" s="781" t="s">
        <v>1362</v>
      </c>
      <c r="H588" s="781" t="s">
        <v>1374</v>
      </c>
      <c r="I588" s="781"/>
      <c r="J588" s="781"/>
      <c r="K588" s="786" t="s">
        <v>2564</v>
      </c>
      <c r="L588" s="729"/>
      <c r="M588" s="729"/>
      <c r="N588" s="729"/>
      <c r="O588" s="729">
        <f t="shared" si="102"/>
        <v>0</v>
      </c>
      <c r="P588" s="729"/>
      <c r="Q588" s="729"/>
      <c r="R588" s="729"/>
      <c r="S588" s="729"/>
      <c r="T588" s="729"/>
      <c r="U588" s="729"/>
      <c r="V588" s="729" t="e">
        <f t="shared" si="103"/>
        <v>#DIV/0!</v>
      </c>
      <c r="W588" s="729"/>
      <c r="X588" s="770"/>
      <c r="Y588" s="770"/>
      <c r="Z588" s="840"/>
    </row>
    <row r="589" spans="1:26" s="182" customFormat="1" ht="22.6" customHeight="1" thickTop="1" thickBot="1" x14ac:dyDescent="0.3">
      <c r="A589" s="789">
        <v>1</v>
      </c>
      <c r="B589" s="781" t="s">
        <v>1350</v>
      </c>
      <c r="C589" s="617" t="s">
        <v>1362</v>
      </c>
      <c r="D589" s="617" t="s">
        <v>1384</v>
      </c>
      <c r="E589" s="781" t="s">
        <v>1350</v>
      </c>
      <c r="F589" s="781" t="s">
        <v>1350</v>
      </c>
      <c r="G589" s="781" t="s">
        <v>1362</v>
      </c>
      <c r="H589" s="781" t="s">
        <v>1375</v>
      </c>
      <c r="I589" s="781"/>
      <c r="J589" s="781"/>
      <c r="K589" s="786" t="s">
        <v>2565</v>
      </c>
      <c r="L589" s="729"/>
      <c r="M589" s="729"/>
      <c r="N589" s="729"/>
      <c r="O589" s="729">
        <f t="shared" si="102"/>
        <v>0</v>
      </c>
      <c r="P589" s="729"/>
      <c r="Q589" s="729"/>
      <c r="R589" s="729"/>
      <c r="S589" s="729"/>
      <c r="T589" s="729"/>
      <c r="U589" s="729"/>
      <c r="V589" s="729" t="e">
        <f t="shared" si="103"/>
        <v>#DIV/0!</v>
      </c>
      <c r="W589" s="729"/>
      <c r="X589" s="770"/>
      <c r="Y589" s="770"/>
      <c r="Z589" s="840"/>
    </row>
    <row r="590" spans="1:26" s="182" customFormat="1" ht="22.6" customHeight="1" thickTop="1" thickBot="1" x14ac:dyDescent="0.3">
      <c r="A590" s="789">
        <v>1</v>
      </c>
      <c r="B590" s="781" t="s">
        <v>1350</v>
      </c>
      <c r="C590" s="617" t="s">
        <v>1362</v>
      </c>
      <c r="D590" s="617" t="s">
        <v>1384</v>
      </c>
      <c r="E590" s="781" t="s">
        <v>1350</v>
      </c>
      <c r="F590" s="781" t="s">
        <v>1350</v>
      </c>
      <c r="G590" s="781" t="s">
        <v>1362</v>
      </c>
      <c r="H590" s="781" t="s">
        <v>1384</v>
      </c>
      <c r="I590" s="781"/>
      <c r="J590" s="781"/>
      <c r="K590" s="786" t="s">
        <v>2566</v>
      </c>
      <c r="L590" s="729"/>
      <c r="M590" s="729"/>
      <c r="N590" s="729"/>
      <c r="O590" s="729">
        <f t="shared" si="102"/>
        <v>0</v>
      </c>
      <c r="P590" s="729"/>
      <c r="Q590" s="729"/>
      <c r="R590" s="729"/>
      <c r="S590" s="729"/>
      <c r="T590" s="729"/>
      <c r="U590" s="729"/>
      <c r="V590" s="729" t="e">
        <f t="shared" si="103"/>
        <v>#DIV/0!</v>
      </c>
      <c r="W590" s="729"/>
      <c r="X590" s="770"/>
      <c r="Y590" s="770"/>
      <c r="Z590" s="840"/>
    </row>
    <row r="591" spans="1:26" s="182" customFormat="1" ht="22.6" customHeight="1" thickTop="1" thickBot="1" x14ac:dyDescent="0.3">
      <c r="A591" s="789">
        <v>1</v>
      </c>
      <c r="B591" s="781" t="s">
        <v>1350</v>
      </c>
      <c r="C591" s="617" t="s">
        <v>1362</v>
      </c>
      <c r="D591" s="617" t="s">
        <v>1384</v>
      </c>
      <c r="E591" s="781" t="s">
        <v>1350</v>
      </c>
      <c r="F591" s="781" t="s">
        <v>1350</v>
      </c>
      <c r="G591" s="781" t="s">
        <v>1362</v>
      </c>
      <c r="H591" s="781" t="s">
        <v>1390</v>
      </c>
      <c r="I591" s="781"/>
      <c r="J591" s="781"/>
      <c r="K591" s="786" t="s">
        <v>2567</v>
      </c>
      <c r="L591" s="729"/>
      <c r="M591" s="729"/>
      <c r="N591" s="729"/>
      <c r="O591" s="729">
        <f t="shared" si="102"/>
        <v>0</v>
      </c>
      <c r="P591" s="729"/>
      <c r="Q591" s="729"/>
      <c r="R591" s="729"/>
      <c r="S591" s="729"/>
      <c r="T591" s="729"/>
      <c r="U591" s="729"/>
      <c r="V591" s="729" t="e">
        <f t="shared" si="103"/>
        <v>#DIV/0!</v>
      </c>
      <c r="W591" s="729"/>
      <c r="X591" s="770"/>
      <c r="Y591" s="770"/>
      <c r="Z591" s="840"/>
    </row>
    <row r="592" spans="1:26" s="182" customFormat="1" ht="22.6" customHeight="1" thickTop="1" thickBot="1" x14ac:dyDescent="0.3">
      <c r="A592" s="789">
        <v>1</v>
      </c>
      <c r="B592" s="781" t="s">
        <v>1350</v>
      </c>
      <c r="C592" s="617" t="s">
        <v>1362</v>
      </c>
      <c r="D592" s="617" t="s">
        <v>1384</v>
      </c>
      <c r="E592" s="781" t="s">
        <v>1350</v>
      </c>
      <c r="F592" s="781" t="s">
        <v>1350</v>
      </c>
      <c r="G592" s="781" t="s">
        <v>1362</v>
      </c>
      <c r="H592" s="781" t="s">
        <v>1391</v>
      </c>
      <c r="I592" s="781"/>
      <c r="J592" s="781"/>
      <c r="K592" s="786" t="s">
        <v>2568</v>
      </c>
      <c r="L592" s="729"/>
      <c r="M592" s="729"/>
      <c r="N592" s="729"/>
      <c r="O592" s="729">
        <f t="shared" si="102"/>
        <v>0</v>
      </c>
      <c r="P592" s="729"/>
      <c r="Q592" s="729"/>
      <c r="R592" s="729"/>
      <c r="S592" s="729"/>
      <c r="T592" s="729"/>
      <c r="U592" s="729"/>
      <c r="V592" s="729" t="e">
        <f t="shared" si="103"/>
        <v>#DIV/0!</v>
      </c>
      <c r="W592" s="729"/>
      <c r="X592" s="770"/>
      <c r="Y592" s="770"/>
      <c r="Z592" s="840"/>
    </row>
    <row r="593" spans="1:26" s="182" customFormat="1" ht="22.6" customHeight="1" thickTop="1" thickBot="1" x14ac:dyDescent="0.3">
      <c r="A593" s="789">
        <v>1</v>
      </c>
      <c r="B593" s="781" t="s">
        <v>1350</v>
      </c>
      <c r="C593" s="617" t="s">
        <v>1362</v>
      </c>
      <c r="D593" s="617" t="s">
        <v>1384</v>
      </c>
      <c r="E593" s="781" t="s">
        <v>1350</v>
      </c>
      <c r="F593" s="781" t="s">
        <v>1350</v>
      </c>
      <c r="G593" s="781" t="s">
        <v>1362</v>
      </c>
      <c r="H593" s="781" t="s">
        <v>1392</v>
      </c>
      <c r="I593" s="781"/>
      <c r="J593" s="781"/>
      <c r="K593" s="786" t="s">
        <v>2569</v>
      </c>
      <c r="L593" s="729"/>
      <c r="M593" s="729"/>
      <c r="N593" s="729"/>
      <c r="O593" s="729">
        <f t="shared" si="102"/>
        <v>0</v>
      </c>
      <c r="P593" s="729"/>
      <c r="Q593" s="729"/>
      <c r="R593" s="729"/>
      <c r="S593" s="729"/>
      <c r="T593" s="729"/>
      <c r="U593" s="729"/>
      <c r="V593" s="729" t="e">
        <f t="shared" si="103"/>
        <v>#DIV/0!</v>
      </c>
      <c r="W593" s="729"/>
      <c r="X593" s="770"/>
      <c r="Y593" s="770"/>
      <c r="Z593" s="840"/>
    </row>
    <row r="594" spans="1:26" s="182" customFormat="1" ht="22.6" customHeight="1" thickTop="1" thickBot="1" x14ac:dyDescent="0.3">
      <c r="A594" s="789">
        <v>1</v>
      </c>
      <c r="B594" s="781" t="s">
        <v>1350</v>
      </c>
      <c r="C594" s="617" t="s">
        <v>1362</v>
      </c>
      <c r="D594" s="617" t="s">
        <v>1384</v>
      </c>
      <c r="E594" s="781" t="s">
        <v>1350</v>
      </c>
      <c r="F594" s="781" t="s">
        <v>1350</v>
      </c>
      <c r="G594" s="781" t="s">
        <v>1362</v>
      </c>
      <c r="H594" s="781" t="s">
        <v>1444</v>
      </c>
      <c r="I594" s="781"/>
      <c r="J594" s="781"/>
      <c r="K594" s="786" t="s">
        <v>2570</v>
      </c>
      <c r="L594" s="729"/>
      <c r="M594" s="729"/>
      <c r="N594" s="729"/>
      <c r="O594" s="729">
        <f t="shared" si="102"/>
        <v>0</v>
      </c>
      <c r="P594" s="729"/>
      <c r="Q594" s="729"/>
      <c r="R594" s="729"/>
      <c r="S594" s="729"/>
      <c r="T594" s="729"/>
      <c r="U594" s="729"/>
      <c r="V594" s="729" t="e">
        <f t="shared" si="103"/>
        <v>#DIV/0!</v>
      </c>
      <c r="W594" s="729"/>
      <c r="X594" s="770"/>
      <c r="Y594" s="770"/>
      <c r="Z594" s="840"/>
    </row>
    <row r="595" spans="1:26" s="182" customFormat="1" ht="22.6" customHeight="1" thickTop="1" thickBot="1" x14ac:dyDescent="0.3">
      <c r="A595" s="789">
        <v>1</v>
      </c>
      <c r="B595" s="781" t="s">
        <v>1350</v>
      </c>
      <c r="C595" s="617" t="s">
        <v>1362</v>
      </c>
      <c r="D595" s="617" t="s">
        <v>1384</v>
      </c>
      <c r="E595" s="781" t="s">
        <v>1350</v>
      </c>
      <c r="F595" s="781" t="s">
        <v>1350</v>
      </c>
      <c r="G595" s="781" t="s">
        <v>1362</v>
      </c>
      <c r="H595" s="781" t="s">
        <v>1445</v>
      </c>
      <c r="I595" s="781"/>
      <c r="J595" s="781"/>
      <c r="K595" s="786" t="s">
        <v>2571</v>
      </c>
      <c r="L595" s="729"/>
      <c r="M595" s="729"/>
      <c r="N595" s="729"/>
      <c r="O595" s="729">
        <f t="shared" si="102"/>
        <v>0</v>
      </c>
      <c r="P595" s="729"/>
      <c r="Q595" s="729"/>
      <c r="R595" s="729"/>
      <c r="S595" s="729"/>
      <c r="T595" s="729"/>
      <c r="U595" s="729"/>
      <c r="V595" s="729" t="e">
        <f t="shared" si="103"/>
        <v>#DIV/0!</v>
      </c>
      <c r="W595" s="729"/>
      <c r="X595" s="770"/>
      <c r="Y595" s="770"/>
      <c r="Z595" s="840"/>
    </row>
    <row r="596" spans="1:26" s="182" customFormat="1" ht="22.6" customHeight="1" thickTop="1" thickBot="1" x14ac:dyDescent="0.3">
      <c r="A596" s="789">
        <v>1</v>
      </c>
      <c r="B596" s="781" t="s">
        <v>1350</v>
      </c>
      <c r="C596" s="617" t="s">
        <v>1362</v>
      </c>
      <c r="D596" s="617" t="s">
        <v>1384</v>
      </c>
      <c r="E596" s="781" t="s">
        <v>1350</v>
      </c>
      <c r="F596" s="781" t="s">
        <v>1350</v>
      </c>
      <c r="G596" s="781" t="s">
        <v>1362</v>
      </c>
      <c r="H596" s="781" t="s">
        <v>1446</v>
      </c>
      <c r="I596" s="781"/>
      <c r="J596" s="781"/>
      <c r="K596" s="786" t="s">
        <v>2572</v>
      </c>
      <c r="L596" s="729"/>
      <c r="M596" s="729"/>
      <c r="N596" s="729"/>
      <c r="O596" s="729">
        <f t="shared" si="102"/>
        <v>0</v>
      </c>
      <c r="P596" s="729"/>
      <c r="Q596" s="729"/>
      <c r="R596" s="729"/>
      <c r="S596" s="729"/>
      <c r="T596" s="729"/>
      <c r="U596" s="729"/>
      <c r="V596" s="729" t="e">
        <f t="shared" si="103"/>
        <v>#DIV/0!</v>
      </c>
      <c r="W596" s="729"/>
      <c r="X596" s="770"/>
      <c r="Y596" s="770"/>
      <c r="Z596" s="840"/>
    </row>
    <row r="597" spans="1:26" s="182" customFormat="1" ht="22.6" customHeight="1" thickTop="1" thickBot="1" x14ac:dyDescent="0.3">
      <c r="A597" s="787">
        <v>1</v>
      </c>
      <c r="B597" s="778" t="s">
        <v>1350</v>
      </c>
      <c r="C597" s="764" t="s">
        <v>1362</v>
      </c>
      <c r="D597" s="764" t="s">
        <v>1384</v>
      </c>
      <c r="E597" s="778" t="s">
        <v>1350</v>
      </c>
      <c r="F597" s="778" t="s">
        <v>1362</v>
      </c>
      <c r="G597" s="778"/>
      <c r="H597" s="778"/>
      <c r="I597" s="778"/>
      <c r="J597" s="778"/>
      <c r="K597" s="779" t="s">
        <v>2573</v>
      </c>
      <c r="L597" s="730">
        <f>+L598+L610</f>
        <v>0</v>
      </c>
      <c r="M597" s="730">
        <f t="shared" ref="M597:U597" si="105">+M598+M610</f>
        <v>0</v>
      </c>
      <c r="N597" s="730">
        <f t="shared" si="105"/>
        <v>0</v>
      </c>
      <c r="O597" s="730">
        <f t="shared" si="102"/>
        <v>0</v>
      </c>
      <c r="P597" s="730">
        <f t="shared" si="105"/>
        <v>0</v>
      </c>
      <c r="Q597" s="730">
        <f t="shared" si="105"/>
        <v>0</v>
      </c>
      <c r="R597" s="730">
        <f t="shared" si="105"/>
        <v>0</v>
      </c>
      <c r="S597" s="730">
        <f t="shared" si="105"/>
        <v>0</v>
      </c>
      <c r="T597" s="730">
        <f t="shared" si="105"/>
        <v>0</v>
      </c>
      <c r="U597" s="730">
        <f t="shared" si="105"/>
        <v>0</v>
      </c>
      <c r="V597" s="730" t="e">
        <f t="shared" si="103"/>
        <v>#DIV/0!</v>
      </c>
      <c r="W597" s="730"/>
      <c r="X597" s="770" t="s">
        <v>1469</v>
      </c>
      <c r="Y597" s="770"/>
      <c r="Z597" s="840"/>
    </row>
    <row r="598" spans="1:26" s="182" customFormat="1" ht="22.6" customHeight="1" thickTop="1" thickBot="1" x14ac:dyDescent="0.3">
      <c r="A598" s="789">
        <v>1</v>
      </c>
      <c r="B598" s="781" t="s">
        <v>1350</v>
      </c>
      <c r="C598" s="617" t="s">
        <v>1362</v>
      </c>
      <c r="D598" s="617" t="s">
        <v>1384</v>
      </c>
      <c r="E598" s="781" t="s">
        <v>1350</v>
      </c>
      <c r="F598" s="781" t="s">
        <v>1362</v>
      </c>
      <c r="G598" s="781" t="s">
        <v>1350</v>
      </c>
      <c r="H598" s="781"/>
      <c r="I598" s="781"/>
      <c r="J598" s="781"/>
      <c r="K598" s="783" t="s">
        <v>2547</v>
      </c>
      <c r="L598" s="729">
        <f>SUM(L599:L609)</f>
        <v>0</v>
      </c>
      <c r="M598" s="729">
        <f t="shared" ref="M598:U598" si="106">SUM(M599:M609)</f>
        <v>0</v>
      </c>
      <c r="N598" s="729">
        <f t="shared" si="106"/>
        <v>0</v>
      </c>
      <c r="O598" s="729">
        <f t="shared" si="102"/>
        <v>0</v>
      </c>
      <c r="P598" s="729">
        <f t="shared" si="106"/>
        <v>0</v>
      </c>
      <c r="Q598" s="729">
        <f t="shared" si="106"/>
        <v>0</v>
      </c>
      <c r="R598" s="729">
        <f t="shared" si="106"/>
        <v>0</v>
      </c>
      <c r="S598" s="729">
        <f t="shared" si="106"/>
        <v>0</v>
      </c>
      <c r="T598" s="729">
        <f t="shared" si="106"/>
        <v>0</v>
      </c>
      <c r="U598" s="729">
        <f t="shared" si="106"/>
        <v>0</v>
      </c>
      <c r="V598" s="729" t="e">
        <f t="shared" si="103"/>
        <v>#DIV/0!</v>
      </c>
      <c r="W598" s="729"/>
      <c r="X598" s="770" t="s">
        <v>2574</v>
      </c>
      <c r="Y598" s="770"/>
      <c r="Z598" s="840"/>
    </row>
    <row r="599" spans="1:26" s="182" customFormat="1" ht="22.6" customHeight="1" thickTop="1" thickBot="1" x14ac:dyDescent="0.3">
      <c r="A599" s="789">
        <v>1</v>
      </c>
      <c r="B599" s="781" t="s">
        <v>1350</v>
      </c>
      <c r="C599" s="617" t="s">
        <v>1362</v>
      </c>
      <c r="D599" s="617" t="s">
        <v>1384</v>
      </c>
      <c r="E599" s="781" t="s">
        <v>1350</v>
      </c>
      <c r="F599" s="781" t="s">
        <v>1362</v>
      </c>
      <c r="G599" s="781" t="s">
        <v>1350</v>
      </c>
      <c r="H599" s="781" t="s">
        <v>1350</v>
      </c>
      <c r="I599" s="781"/>
      <c r="J599" s="781"/>
      <c r="K599" s="783" t="s">
        <v>2575</v>
      </c>
      <c r="L599" s="729"/>
      <c r="M599" s="729"/>
      <c r="N599" s="729"/>
      <c r="O599" s="729">
        <f t="shared" si="102"/>
        <v>0</v>
      </c>
      <c r="P599" s="729"/>
      <c r="Q599" s="729"/>
      <c r="R599" s="729"/>
      <c r="S599" s="729"/>
      <c r="T599" s="729"/>
      <c r="U599" s="729"/>
      <c r="V599" s="729" t="e">
        <f t="shared" si="103"/>
        <v>#DIV/0!</v>
      </c>
      <c r="W599" s="729"/>
      <c r="X599" s="770"/>
      <c r="Y599" s="770"/>
      <c r="Z599" s="840"/>
    </row>
    <row r="600" spans="1:26" s="182" customFormat="1" ht="22.6" customHeight="1" thickTop="1" thickBot="1" x14ac:dyDescent="0.3">
      <c r="A600" s="789">
        <v>1</v>
      </c>
      <c r="B600" s="781" t="s">
        <v>1350</v>
      </c>
      <c r="C600" s="617" t="s">
        <v>1362</v>
      </c>
      <c r="D600" s="617" t="s">
        <v>1384</v>
      </c>
      <c r="E600" s="781" t="s">
        <v>1350</v>
      </c>
      <c r="F600" s="781" t="s">
        <v>1362</v>
      </c>
      <c r="G600" s="781" t="s">
        <v>1350</v>
      </c>
      <c r="H600" s="781" t="s">
        <v>1362</v>
      </c>
      <c r="I600" s="781"/>
      <c r="J600" s="781"/>
      <c r="K600" s="783" t="s">
        <v>2576</v>
      </c>
      <c r="L600" s="729"/>
      <c r="M600" s="729"/>
      <c r="N600" s="729"/>
      <c r="O600" s="729">
        <f t="shared" si="102"/>
        <v>0</v>
      </c>
      <c r="P600" s="729"/>
      <c r="Q600" s="729"/>
      <c r="R600" s="729"/>
      <c r="S600" s="729"/>
      <c r="T600" s="729"/>
      <c r="U600" s="729"/>
      <c r="V600" s="729" t="e">
        <f t="shared" si="103"/>
        <v>#DIV/0!</v>
      </c>
      <c r="W600" s="729"/>
      <c r="X600" s="770"/>
      <c r="Y600" s="770"/>
      <c r="Z600" s="840"/>
    </row>
    <row r="601" spans="1:26" s="182" customFormat="1" ht="22.6" customHeight="1" thickTop="1" thickBot="1" x14ac:dyDescent="0.3">
      <c r="A601" s="789">
        <v>1</v>
      </c>
      <c r="B601" s="781" t="s">
        <v>1350</v>
      </c>
      <c r="C601" s="617" t="s">
        <v>1362</v>
      </c>
      <c r="D601" s="617" t="s">
        <v>1384</v>
      </c>
      <c r="E601" s="781" t="s">
        <v>1350</v>
      </c>
      <c r="F601" s="781" t="s">
        <v>1362</v>
      </c>
      <c r="G601" s="781" t="s">
        <v>1350</v>
      </c>
      <c r="H601" s="781" t="s">
        <v>1374</v>
      </c>
      <c r="I601" s="781"/>
      <c r="J601" s="781"/>
      <c r="K601" s="786" t="s">
        <v>2577</v>
      </c>
      <c r="L601" s="729"/>
      <c r="M601" s="729"/>
      <c r="N601" s="729"/>
      <c r="O601" s="729">
        <f t="shared" si="102"/>
        <v>0</v>
      </c>
      <c r="P601" s="729"/>
      <c r="Q601" s="729"/>
      <c r="R601" s="729"/>
      <c r="S601" s="729"/>
      <c r="T601" s="729"/>
      <c r="U601" s="729"/>
      <c r="V601" s="729" t="e">
        <f t="shared" si="103"/>
        <v>#DIV/0!</v>
      </c>
      <c r="W601" s="729"/>
      <c r="X601" s="770"/>
      <c r="Y601" s="770"/>
      <c r="Z601" s="840"/>
    </row>
    <row r="602" spans="1:26" s="182" customFormat="1" ht="22.6" customHeight="1" thickTop="1" thickBot="1" x14ac:dyDescent="0.3">
      <c r="A602" s="789">
        <v>1</v>
      </c>
      <c r="B602" s="781" t="s">
        <v>1350</v>
      </c>
      <c r="C602" s="617" t="s">
        <v>1362</v>
      </c>
      <c r="D602" s="617" t="s">
        <v>1384</v>
      </c>
      <c r="E602" s="781" t="s">
        <v>1350</v>
      </c>
      <c r="F602" s="781" t="s">
        <v>1362</v>
      </c>
      <c r="G602" s="781" t="s">
        <v>1350</v>
      </c>
      <c r="H602" s="781" t="s">
        <v>1375</v>
      </c>
      <c r="I602" s="781"/>
      <c r="J602" s="781"/>
      <c r="K602" s="786" t="s">
        <v>2578</v>
      </c>
      <c r="L602" s="729"/>
      <c r="M602" s="729"/>
      <c r="N602" s="729"/>
      <c r="O602" s="729">
        <f t="shared" si="102"/>
        <v>0</v>
      </c>
      <c r="P602" s="729"/>
      <c r="Q602" s="729"/>
      <c r="R602" s="729"/>
      <c r="S602" s="729"/>
      <c r="T602" s="729"/>
      <c r="U602" s="729"/>
      <c r="V602" s="729" t="e">
        <f t="shared" si="103"/>
        <v>#DIV/0!</v>
      </c>
      <c r="W602" s="729"/>
      <c r="X602" s="770"/>
      <c r="Y602" s="770"/>
      <c r="Z602" s="840"/>
    </row>
    <row r="603" spans="1:26" s="182" customFormat="1" ht="22.6" customHeight="1" thickTop="1" thickBot="1" x14ac:dyDescent="0.3">
      <c r="A603" s="789">
        <v>1</v>
      </c>
      <c r="B603" s="781" t="s">
        <v>1350</v>
      </c>
      <c r="C603" s="617" t="s">
        <v>1362</v>
      </c>
      <c r="D603" s="617" t="s">
        <v>1384</v>
      </c>
      <c r="E603" s="781" t="s">
        <v>1350</v>
      </c>
      <c r="F603" s="781" t="s">
        <v>1362</v>
      </c>
      <c r="G603" s="781" t="s">
        <v>1350</v>
      </c>
      <c r="H603" s="781" t="s">
        <v>1384</v>
      </c>
      <c r="I603" s="781"/>
      <c r="J603" s="781"/>
      <c r="K603" s="786" t="s">
        <v>2579</v>
      </c>
      <c r="L603" s="729"/>
      <c r="M603" s="729"/>
      <c r="N603" s="729"/>
      <c r="O603" s="729">
        <f t="shared" si="102"/>
        <v>0</v>
      </c>
      <c r="P603" s="729"/>
      <c r="Q603" s="729"/>
      <c r="R603" s="729"/>
      <c r="S603" s="729"/>
      <c r="T603" s="729"/>
      <c r="U603" s="729"/>
      <c r="V603" s="729" t="e">
        <f t="shared" si="103"/>
        <v>#DIV/0!</v>
      </c>
      <c r="W603" s="729"/>
      <c r="X603" s="770"/>
      <c r="Y603" s="770"/>
      <c r="Z603" s="840"/>
    </row>
    <row r="604" spans="1:26" s="182" customFormat="1" ht="22.6" customHeight="1" thickTop="1" thickBot="1" x14ac:dyDescent="0.3">
      <c r="A604" s="789">
        <v>1</v>
      </c>
      <c r="B604" s="781" t="s">
        <v>1350</v>
      </c>
      <c r="C604" s="617" t="s">
        <v>1362</v>
      </c>
      <c r="D604" s="617" t="s">
        <v>1384</v>
      </c>
      <c r="E604" s="781" t="s">
        <v>1350</v>
      </c>
      <c r="F604" s="781" t="s">
        <v>1362</v>
      </c>
      <c r="G604" s="781" t="s">
        <v>1350</v>
      </c>
      <c r="H604" s="781" t="s">
        <v>1390</v>
      </c>
      <c r="I604" s="781"/>
      <c r="J604" s="781"/>
      <c r="K604" s="786" t="s">
        <v>2580</v>
      </c>
      <c r="L604" s="729"/>
      <c r="M604" s="729"/>
      <c r="N604" s="729"/>
      <c r="O604" s="729">
        <f t="shared" si="102"/>
        <v>0</v>
      </c>
      <c r="P604" s="729"/>
      <c r="Q604" s="729"/>
      <c r="R604" s="729"/>
      <c r="S604" s="729"/>
      <c r="T604" s="729"/>
      <c r="U604" s="729"/>
      <c r="V604" s="729" t="e">
        <f t="shared" si="103"/>
        <v>#DIV/0!</v>
      </c>
      <c r="W604" s="729"/>
      <c r="X604" s="770"/>
      <c r="Y604" s="770"/>
      <c r="Z604" s="840"/>
    </row>
    <row r="605" spans="1:26" s="182" customFormat="1" ht="22.6" customHeight="1" thickTop="1" thickBot="1" x14ac:dyDescent="0.3">
      <c r="A605" s="789">
        <v>1</v>
      </c>
      <c r="B605" s="781" t="s">
        <v>1350</v>
      </c>
      <c r="C605" s="617" t="s">
        <v>1362</v>
      </c>
      <c r="D605" s="617" t="s">
        <v>1384</v>
      </c>
      <c r="E605" s="781" t="s">
        <v>1350</v>
      </c>
      <c r="F605" s="781" t="s">
        <v>1362</v>
      </c>
      <c r="G605" s="781" t="s">
        <v>1350</v>
      </c>
      <c r="H605" s="781" t="s">
        <v>1391</v>
      </c>
      <c r="I605" s="781"/>
      <c r="J605" s="781"/>
      <c r="K605" s="786" t="s">
        <v>2581</v>
      </c>
      <c r="L605" s="729"/>
      <c r="M605" s="729"/>
      <c r="N605" s="729"/>
      <c r="O605" s="729">
        <f t="shared" si="102"/>
        <v>0</v>
      </c>
      <c r="P605" s="729"/>
      <c r="Q605" s="729"/>
      <c r="R605" s="729"/>
      <c r="S605" s="729"/>
      <c r="T605" s="729"/>
      <c r="U605" s="729"/>
      <c r="V605" s="729" t="e">
        <f t="shared" si="103"/>
        <v>#DIV/0!</v>
      </c>
      <c r="W605" s="729"/>
      <c r="X605" s="770"/>
      <c r="Y605" s="770"/>
      <c r="Z605" s="840"/>
    </row>
    <row r="606" spans="1:26" s="182" customFormat="1" ht="22.6" customHeight="1" thickTop="1" thickBot="1" x14ac:dyDescent="0.3">
      <c r="A606" s="789">
        <v>1</v>
      </c>
      <c r="B606" s="781" t="s">
        <v>1350</v>
      </c>
      <c r="C606" s="617" t="s">
        <v>1362</v>
      </c>
      <c r="D606" s="617" t="s">
        <v>1384</v>
      </c>
      <c r="E606" s="781" t="s">
        <v>1350</v>
      </c>
      <c r="F606" s="781" t="s">
        <v>1362</v>
      </c>
      <c r="G606" s="781" t="s">
        <v>1350</v>
      </c>
      <c r="H606" s="781" t="s">
        <v>1392</v>
      </c>
      <c r="I606" s="781"/>
      <c r="J606" s="781"/>
      <c r="K606" s="786" t="s">
        <v>2582</v>
      </c>
      <c r="L606" s="729"/>
      <c r="M606" s="729"/>
      <c r="N606" s="729"/>
      <c r="O606" s="729">
        <f t="shared" si="102"/>
        <v>0</v>
      </c>
      <c r="P606" s="729"/>
      <c r="Q606" s="729"/>
      <c r="R606" s="729"/>
      <c r="S606" s="729"/>
      <c r="T606" s="729"/>
      <c r="U606" s="729"/>
      <c r="V606" s="729" t="e">
        <f t="shared" si="103"/>
        <v>#DIV/0!</v>
      </c>
      <c r="W606" s="729"/>
      <c r="X606" s="770"/>
      <c r="Y606" s="770"/>
      <c r="Z606" s="840"/>
    </row>
    <row r="607" spans="1:26" s="182" customFormat="1" ht="22.6" customHeight="1" thickTop="1" thickBot="1" x14ac:dyDescent="0.3">
      <c r="A607" s="789">
        <v>1</v>
      </c>
      <c r="B607" s="781" t="s">
        <v>1350</v>
      </c>
      <c r="C607" s="617" t="s">
        <v>1362</v>
      </c>
      <c r="D607" s="617" t="s">
        <v>1384</v>
      </c>
      <c r="E607" s="781" t="s">
        <v>1350</v>
      </c>
      <c r="F607" s="781" t="s">
        <v>1362</v>
      </c>
      <c r="G607" s="781" t="s">
        <v>1350</v>
      </c>
      <c r="H607" s="781" t="s">
        <v>1444</v>
      </c>
      <c r="I607" s="781"/>
      <c r="J607" s="781"/>
      <c r="K607" s="786" t="s">
        <v>2583</v>
      </c>
      <c r="L607" s="729"/>
      <c r="M607" s="729"/>
      <c r="N607" s="729"/>
      <c r="O607" s="729">
        <f t="shared" si="102"/>
        <v>0</v>
      </c>
      <c r="P607" s="729"/>
      <c r="Q607" s="729"/>
      <c r="R607" s="729"/>
      <c r="S607" s="729"/>
      <c r="T607" s="729"/>
      <c r="U607" s="729"/>
      <c r="V607" s="729" t="e">
        <f t="shared" si="103"/>
        <v>#DIV/0!</v>
      </c>
      <c r="W607" s="729"/>
      <c r="X607" s="770"/>
      <c r="Y607" s="770"/>
      <c r="Z607" s="840"/>
    </row>
    <row r="608" spans="1:26" s="182" customFormat="1" ht="22.6" customHeight="1" thickTop="1" thickBot="1" x14ac:dyDescent="0.3">
      <c r="A608" s="789">
        <v>1</v>
      </c>
      <c r="B608" s="781" t="s">
        <v>1350</v>
      </c>
      <c r="C608" s="617" t="s">
        <v>1362</v>
      </c>
      <c r="D608" s="617" t="s">
        <v>1384</v>
      </c>
      <c r="E608" s="781" t="s">
        <v>1350</v>
      </c>
      <c r="F608" s="781" t="s">
        <v>1362</v>
      </c>
      <c r="G608" s="781" t="s">
        <v>1350</v>
      </c>
      <c r="H608" s="781" t="s">
        <v>1445</v>
      </c>
      <c r="I608" s="781"/>
      <c r="J608" s="781"/>
      <c r="K608" s="786" t="s">
        <v>2584</v>
      </c>
      <c r="L608" s="729"/>
      <c r="M608" s="729"/>
      <c r="N608" s="729"/>
      <c r="O608" s="729">
        <f t="shared" si="102"/>
        <v>0</v>
      </c>
      <c r="P608" s="729"/>
      <c r="Q608" s="729"/>
      <c r="R608" s="729"/>
      <c r="S608" s="729"/>
      <c r="T608" s="729"/>
      <c r="U608" s="729"/>
      <c r="V608" s="729" t="e">
        <f t="shared" si="103"/>
        <v>#DIV/0!</v>
      </c>
      <c r="W608" s="729"/>
      <c r="X608" s="770"/>
      <c r="Y608" s="770"/>
      <c r="Z608" s="840"/>
    </row>
    <row r="609" spans="1:26" s="182" customFormat="1" ht="22.6" customHeight="1" thickTop="1" thickBot="1" x14ac:dyDescent="0.3">
      <c r="A609" s="789">
        <v>1</v>
      </c>
      <c r="B609" s="781" t="s">
        <v>1350</v>
      </c>
      <c r="C609" s="617" t="s">
        <v>1362</v>
      </c>
      <c r="D609" s="617" t="s">
        <v>1384</v>
      </c>
      <c r="E609" s="781" t="s">
        <v>1350</v>
      </c>
      <c r="F609" s="781" t="s">
        <v>1362</v>
      </c>
      <c r="G609" s="781" t="s">
        <v>1350</v>
      </c>
      <c r="H609" s="781" t="s">
        <v>1446</v>
      </c>
      <c r="I609" s="781"/>
      <c r="J609" s="781"/>
      <c r="K609" s="786" t="s">
        <v>2585</v>
      </c>
      <c r="L609" s="729"/>
      <c r="M609" s="729"/>
      <c r="N609" s="729"/>
      <c r="O609" s="729">
        <f t="shared" si="102"/>
        <v>0</v>
      </c>
      <c r="P609" s="729"/>
      <c r="Q609" s="729"/>
      <c r="R609" s="729"/>
      <c r="S609" s="729"/>
      <c r="T609" s="729"/>
      <c r="U609" s="729"/>
      <c r="V609" s="729" t="e">
        <f t="shared" si="103"/>
        <v>#DIV/0!</v>
      </c>
      <c r="W609" s="729"/>
      <c r="X609" s="770"/>
      <c r="Y609" s="770"/>
      <c r="Z609" s="840"/>
    </row>
    <row r="610" spans="1:26" s="182" customFormat="1" ht="22.6" customHeight="1" thickTop="1" thickBot="1" x14ac:dyDescent="0.3">
      <c r="A610" s="789">
        <v>1</v>
      </c>
      <c r="B610" s="781" t="s">
        <v>1350</v>
      </c>
      <c r="C610" s="617" t="s">
        <v>1362</v>
      </c>
      <c r="D610" s="617" t="s">
        <v>1384</v>
      </c>
      <c r="E610" s="781" t="s">
        <v>1350</v>
      </c>
      <c r="F610" s="781" t="s">
        <v>1362</v>
      </c>
      <c r="G610" s="781" t="s">
        <v>1362</v>
      </c>
      <c r="H610" s="781"/>
      <c r="I610" s="781"/>
      <c r="J610" s="781"/>
      <c r="K610" s="783" t="s">
        <v>2560</v>
      </c>
      <c r="L610" s="729">
        <f>SUM(L611:L621)</f>
        <v>0</v>
      </c>
      <c r="M610" s="729">
        <f t="shared" ref="M610:U610" si="107">SUM(M611:M621)</f>
        <v>0</v>
      </c>
      <c r="N610" s="729">
        <f t="shared" si="107"/>
        <v>0</v>
      </c>
      <c r="O610" s="729">
        <f t="shared" si="102"/>
        <v>0</v>
      </c>
      <c r="P610" s="729">
        <f t="shared" si="107"/>
        <v>0</v>
      </c>
      <c r="Q610" s="729">
        <f t="shared" si="107"/>
        <v>0</v>
      </c>
      <c r="R610" s="729">
        <f t="shared" si="107"/>
        <v>0</v>
      </c>
      <c r="S610" s="729">
        <f t="shared" si="107"/>
        <v>0</v>
      </c>
      <c r="T610" s="729">
        <f t="shared" si="107"/>
        <v>0</v>
      </c>
      <c r="U610" s="729">
        <f t="shared" si="107"/>
        <v>0</v>
      </c>
      <c r="V610" s="729" t="e">
        <f t="shared" si="103"/>
        <v>#DIV/0!</v>
      </c>
      <c r="W610" s="729"/>
      <c r="X610" s="770" t="s">
        <v>2586</v>
      </c>
      <c r="Y610" s="770"/>
      <c r="Z610" s="840"/>
    </row>
    <row r="611" spans="1:26" s="182" customFormat="1" ht="22.6" customHeight="1" thickTop="1" thickBot="1" x14ac:dyDescent="0.3">
      <c r="A611" s="789">
        <v>1</v>
      </c>
      <c r="B611" s="781" t="s">
        <v>1350</v>
      </c>
      <c r="C611" s="617" t="s">
        <v>1362</v>
      </c>
      <c r="D611" s="617" t="s">
        <v>1384</v>
      </c>
      <c r="E611" s="781" t="s">
        <v>1350</v>
      </c>
      <c r="F611" s="781" t="s">
        <v>1362</v>
      </c>
      <c r="G611" s="781" t="s">
        <v>1362</v>
      </c>
      <c r="H611" s="781" t="s">
        <v>1350</v>
      </c>
      <c r="I611" s="781"/>
      <c r="J611" s="781"/>
      <c r="K611" s="783" t="s">
        <v>2587</v>
      </c>
      <c r="L611" s="729"/>
      <c r="M611" s="729"/>
      <c r="N611" s="729"/>
      <c r="O611" s="729">
        <f t="shared" si="102"/>
        <v>0</v>
      </c>
      <c r="P611" s="729"/>
      <c r="Q611" s="729"/>
      <c r="R611" s="729"/>
      <c r="S611" s="729"/>
      <c r="T611" s="729"/>
      <c r="U611" s="729"/>
      <c r="V611" s="729" t="e">
        <f t="shared" si="103"/>
        <v>#DIV/0!</v>
      </c>
      <c r="W611" s="729"/>
      <c r="X611" s="770"/>
      <c r="Y611" s="770"/>
      <c r="Z611" s="840"/>
    </row>
    <row r="612" spans="1:26" s="182" customFormat="1" ht="22.6" customHeight="1" thickTop="1" thickBot="1" x14ac:dyDescent="0.3">
      <c r="A612" s="789">
        <v>1</v>
      </c>
      <c r="B612" s="781" t="s">
        <v>1350</v>
      </c>
      <c r="C612" s="617" t="s">
        <v>1362</v>
      </c>
      <c r="D612" s="617" t="s">
        <v>1384</v>
      </c>
      <c r="E612" s="781" t="s">
        <v>1350</v>
      </c>
      <c r="F612" s="781" t="s">
        <v>1362</v>
      </c>
      <c r="G612" s="781" t="s">
        <v>1362</v>
      </c>
      <c r="H612" s="781" t="s">
        <v>1362</v>
      </c>
      <c r="I612" s="781"/>
      <c r="J612" s="781"/>
      <c r="K612" s="783" t="s">
        <v>2588</v>
      </c>
      <c r="L612" s="729"/>
      <c r="M612" s="729"/>
      <c r="N612" s="729"/>
      <c r="O612" s="729">
        <f t="shared" si="102"/>
        <v>0</v>
      </c>
      <c r="P612" s="729"/>
      <c r="Q612" s="729"/>
      <c r="R612" s="729"/>
      <c r="S612" s="729"/>
      <c r="T612" s="729"/>
      <c r="U612" s="729"/>
      <c r="V612" s="729" t="e">
        <f t="shared" si="103"/>
        <v>#DIV/0!</v>
      </c>
      <c r="W612" s="729"/>
      <c r="X612" s="770"/>
      <c r="Y612" s="770"/>
      <c r="Z612" s="840"/>
    </row>
    <row r="613" spans="1:26" s="182" customFormat="1" ht="22.6" customHeight="1" thickTop="1" thickBot="1" x14ac:dyDescent="0.3">
      <c r="A613" s="789">
        <v>1</v>
      </c>
      <c r="B613" s="781" t="s">
        <v>1350</v>
      </c>
      <c r="C613" s="617" t="s">
        <v>1362</v>
      </c>
      <c r="D613" s="617" t="s">
        <v>1384</v>
      </c>
      <c r="E613" s="781" t="s">
        <v>1350</v>
      </c>
      <c r="F613" s="781" t="s">
        <v>1362</v>
      </c>
      <c r="G613" s="781" t="s">
        <v>1362</v>
      </c>
      <c r="H613" s="781" t="s">
        <v>1374</v>
      </c>
      <c r="I613" s="781"/>
      <c r="J613" s="781"/>
      <c r="K613" s="786" t="s">
        <v>2589</v>
      </c>
      <c r="L613" s="729"/>
      <c r="M613" s="729"/>
      <c r="N613" s="729"/>
      <c r="O613" s="729">
        <f t="shared" si="102"/>
        <v>0</v>
      </c>
      <c r="P613" s="729"/>
      <c r="Q613" s="729"/>
      <c r="R613" s="729"/>
      <c r="S613" s="729"/>
      <c r="T613" s="729"/>
      <c r="U613" s="729"/>
      <c r="V613" s="729" t="e">
        <f t="shared" si="103"/>
        <v>#DIV/0!</v>
      </c>
      <c r="W613" s="729"/>
      <c r="X613" s="770"/>
      <c r="Y613" s="770"/>
      <c r="Z613" s="840"/>
    </row>
    <row r="614" spans="1:26" s="182" customFormat="1" ht="22.6" customHeight="1" thickTop="1" thickBot="1" x14ac:dyDescent="0.3">
      <c r="A614" s="789">
        <v>1</v>
      </c>
      <c r="B614" s="781" t="s">
        <v>1350</v>
      </c>
      <c r="C614" s="617" t="s">
        <v>1362</v>
      </c>
      <c r="D614" s="617" t="s">
        <v>1384</v>
      </c>
      <c r="E614" s="781" t="s">
        <v>1350</v>
      </c>
      <c r="F614" s="781" t="s">
        <v>1362</v>
      </c>
      <c r="G614" s="781" t="s">
        <v>1362</v>
      </c>
      <c r="H614" s="781" t="s">
        <v>1375</v>
      </c>
      <c r="I614" s="781"/>
      <c r="J614" s="781"/>
      <c r="K614" s="786" t="s">
        <v>2590</v>
      </c>
      <c r="L614" s="729"/>
      <c r="M614" s="729"/>
      <c r="N614" s="729"/>
      <c r="O614" s="729">
        <f t="shared" si="102"/>
        <v>0</v>
      </c>
      <c r="P614" s="729"/>
      <c r="Q614" s="729"/>
      <c r="R614" s="729"/>
      <c r="S614" s="729"/>
      <c r="T614" s="729"/>
      <c r="U614" s="729"/>
      <c r="V614" s="729" t="e">
        <f t="shared" si="103"/>
        <v>#DIV/0!</v>
      </c>
      <c r="W614" s="729"/>
      <c r="X614" s="770"/>
      <c r="Y614" s="770"/>
      <c r="Z614" s="840"/>
    </row>
    <row r="615" spans="1:26" s="182" customFormat="1" ht="22.6" customHeight="1" thickTop="1" thickBot="1" x14ac:dyDescent="0.3">
      <c r="A615" s="789">
        <v>1</v>
      </c>
      <c r="B615" s="781" t="s">
        <v>1350</v>
      </c>
      <c r="C615" s="617" t="s">
        <v>1362</v>
      </c>
      <c r="D615" s="617" t="s">
        <v>1384</v>
      </c>
      <c r="E615" s="781" t="s">
        <v>1350</v>
      </c>
      <c r="F615" s="781" t="s">
        <v>1362</v>
      </c>
      <c r="G615" s="781" t="s">
        <v>1362</v>
      </c>
      <c r="H615" s="781" t="s">
        <v>1384</v>
      </c>
      <c r="I615" s="781"/>
      <c r="J615" s="781"/>
      <c r="K615" s="786" t="s">
        <v>2591</v>
      </c>
      <c r="L615" s="729"/>
      <c r="M615" s="729"/>
      <c r="N615" s="729"/>
      <c r="O615" s="729">
        <f t="shared" si="102"/>
        <v>0</v>
      </c>
      <c r="P615" s="729"/>
      <c r="Q615" s="729"/>
      <c r="R615" s="729"/>
      <c r="S615" s="729"/>
      <c r="T615" s="729"/>
      <c r="U615" s="729"/>
      <c r="V615" s="729" t="e">
        <f t="shared" si="103"/>
        <v>#DIV/0!</v>
      </c>
      <c r="W615" s="729"/>
      <c r="X615" s="770"/>
      <c r="Y615" s="770"/>
      <c r="Z615" s="840"/>
    </row>
    <row r="616" spans="1:26" s="182" customFormat="1" ht="22.6" customHeight="1" thickTop="1" thickBot="1" x14ac:dyDescent="0.3">
      <c r="A616" s="789">
        <v>1</v>
      </c>
      <c r="B616" s="781" t="s">
        <v>1350</v>
      </c>
      <c r="C616" s="617" t="s">
        <v>1362</v>
      </c>
      <c r="D616" s="617" t="s">
        <v>1384</v>
      </c>
      <c r="E616" s="781" t="s">
        <v>1350</v>
      </c>
      <c r="F616" s="781" t="s">
        <v>1362</v>
      </c>
      <c r="G616" s="781" t="s">
        <v>1362</v>
      </c>
      <c r="H616" s="781" t="s">
        <v>1390</v>
      </c>
      <c r="I616" s="781"/>
      <c r="J616" s="781"/>
      <c r="K616" s="786" t="s">
        <v>2592</v>
      </c>
      <c r="L616" s="729"/>
      <c r="M616" s="729"/>
      <c r="N616" s="729"/>
      <c r="O616" s="729">
        <f t="shared" si="102"/>
        <v>0</v>
      </c>
      <c r="P616" s="729"/>
      <c r="Q616" s="729"/>
      <c r="R616" s="729"/>
      <c r="S616" s="729"/>
      <c r="T616" s="729"/>
      <c r="U616" s="729"/>
      <c r="V616" s="729" t="e">
        <f t="shared" si="103"/>
        <v>#DIV/0!</v>
      </c>
      <c r="W616" s="729"/>
      <c r="X616" s="770"/>
      <c r="Y616" s="770"/>
      <c r="Z616" s="840"/>
    </row>
    <row r="617" spans="1:26" s="182" customFormat="1" ht="22.6" customHeight="1" thickTop="1" thickBot="1" x14ac:dyDescent="0.3">
      <c r="A617" s="789">
        <v>1</v>
      </c>
      <c r="B617" s="781" t="s">
        <v>1350</v>
      </c>
      <c r="C617" s="617" t="s">
        <v>1362</v>
      </c>
      <c r="D617" s="617" t="s">
        <v>1384</v>
      </c>
      <c r="E617" s="781" t="s">
        <v>1350</v>
      </c>
      <c r="F617" s="781" t="s">
        <v>1362</v>
      </c>
      <c r="G617" s="781" t="s">
        <v>1362</v>
      </c>
      <c r="H617" s="781" t="s">
        <v>1391</v>
      </c>
      <c r="I617" s="781"/>
      <c r="J617" s="781"/>
      <c r="K617" s="786" t="s">
        <v>2593</v>
      </c>
      <c r="L617" s="729"/>
      <c r="M617" s="729"/>
      <c r="N617" s="729"/>
      <c r="O617" s="729">
        <f t="shared" si="102"/>
        <v>0</v>
      </c>
      <c r="P617" s="729"/>
      <c r="Q617" s="729"/>
      <c r="R617" s="729"/>
      <c r="S617" s="729"/>
      <c r="T617" s="729"/>
      <c r="U617" s="729"/>
      <c r="V617" s="729" t="e">
        <f t="shared" si="103"/>
        <v>#DIV/0!</v>
      </c>
      <c r="W617" s="729"/>
      <c r="X617" s="770"/>
      <c r="Y617" s="770"/>
      <c r="Z617" s="840"/>
    </row>
    <row r="618" spans="1:26" s="182" customFormat="1" ht="22.6" customHeight="1" thickTop="1" thickBot="1" x14ac:dyDescent="0.3">
      <c r="A618" s="789">
        <v>1</v>
      </c>
      <c r="B618" s="781" t="s">
        <v>1350</v>
      </c>
      <c r="C618" s="617" t="s">
        <v>1362</v>
      </c>
      <c r="D618" s="617" t="s">
        <v>1384</v>
      </c>
      <c r="E618" s="781" t="s">
        <v>1350</v>
      </c>
      <c r="F618" s="781" t="s">
        <v>1362</v>
      </c>
      <c r="G618" s="781" t="s">
        <v>1362</v>
      </c>
      <c r="H618" s="781" t="s">
        <v>1392</v>
      </c>
      <c r="I618" s="781"/>
      <c r="J618" s="781"/>
      <c r="K618" s="786" t="s">
        <v>2594</v>
      </c>
      <c r="L618" s="729"/>
      <c r="M618" s="729"/>
      <c r="N618" s="729"/>
      <c r="O618" s="729">
        <f t="shared" si="102"/>
        <v>0</v>
      </c>
      <c r="P618" s="729"/>
      <c r="Q618" s="729"/>
      <c r="R618" s="729"/>
      <c r="S618" s="729"/>
      <c r="T618" s="729"/>
      <c r="U618" s="729"/>
      <c r="V618" s="729" t="e">
        <f t="shared" si="103"/>
        <v>#DIV/0!</v>
      </c>
      <c r="W618" s="729"/>
      <c r="X618" s="770"/>
      <c r="Y618" s="770"/>
      <c r="Z618" s="840"/>
    </row>
    <row r="619" spans="1:26" s="182" customFormat="1" ht="22.6" customHeight="1" thickTop="1" thickBot="1" x14ac:dyDescent="0.3">
      <c r="A619" s="789">
        <v>1</v>
      </c>
      <c r="B619" s="781" t="s">
        <v>1350</v>
      </c>
      <c r="C619" s="617" t="s">
        <v>1362</v>
      </c>
      <c r="D619" s="617" t="s">
        <v>1384</v>
      </c>
      <c r="E619" s="781" t="s">
        <v>1350</v>
      </c>
      <c r="F619" s="781" t="s">
        <v>1362</v>
      </c>
      <c r="G619" s="781" t="s">
        <v>1362</v>
      </c>
      <c r="H619" s="781" t="s">
        <v>1444</v>
      </c>
      <c r="I619" s="781"/>
      <c r="J619" s="781"/>
      <c r="K619" s="786" t="s">
        <v>2595</v>
      </c>
      <c r="L619" s="729"/>
      <c r="M619" s="729"/>
      <c r="N619" s="729"/>
      <c r="O619" s="729">
        <f t="shared" si="102"/>
        <v>0</v>
      </c>
      <c r="P619" s="729"/>
      <c r="Q619" s="729"/>
      <c r="R619" s="729"/>
      <c r="S619" s="729"/>
      <c r="T619" s="729"/>
      <c r="U619" s="729"/>
      <c r="V619" s="729" t="e">
        <f t="shared" si="103"/>
        <v>#DIV/0!</v>
      </c>
      <c r="W619" s="729"/>
      <c r="X619" s="770"/>
      <c r="Y619" s="770"/>
      <c r="Z619" s="840"/>
    </row>
    <row r="620" spans="1:26" s="182" customFormat="1" ht="22.6" customHeight="1" thickTop="1" thickBot="1" x14ac:dyDescent="0.3">
      <c r="A620" s="789">
        <v>1</v>
      </c>
      <c r="B620" s="781" t="s">
        <v>1350</v>
      </c>
      <c r="C620" s="617" t="s">
        <v>1362</v>
      </c>
      <c r="D620" s="617" t="s">
        <v>1384</v>
      </c>
      <c r="E620" s="781" t="s">
        <v>1350</v>
      </c>
      <c r="F620" s="781" t="s">
        <v>1362</v>
      </c>
      <c r="G620" s="781" t="s">
        <v>1362</v>
      </c>
      <c r="H620" s="781" t="s">
        <v>1445</v>
      </c>
      <c r="I620" s="781"/>
      <c r="J620" s="781"/>
      <c r="K620" s="786" t="s">
        <v>2596</v>
      </c>
      <c r="L620" s="729"/>
      <c r="M620" s="729"/>
      <c r="N620" s="729"/>
      <c r="O620" s="729">
        <f t="shared" si="102"/>
        <v>0</v>
      </c>
      <c r="P620" s="729"/>
      <c r="Q620" s="729"/>
      <c r="R620" s="729"/>
      <c r="S620" s="729"/>
      <c r="T620" s="729"/>
      <c r="U620" s="729"/>
      <c r="V620" s="729" t="e">
        <f t="shared" si="103"/>
        <v>#DIV/0!</v>
      </c>
      <c r="W620" s="729"/>
      <c r="X620" s="770"/>
      <c r="Y620" s="770"/>
      <c r="Z620" s="840"/>
    </row>
    <row r="621" spans="1:26" s="182" customFormat="1" ht="22.6" customHeight="1" thickTop="1" thickBot="1" x14ac:dyDescent="0.3">
      <c r="A621" s="789">
        <v>1</v>
      </c>
      <c r="B621" s="781" t="s">
        <v>1350</v>
      </c>
      <c r="C621" s="617" t="s">
        <v>1362</v>
      </c>
      <c r="D621" s="617" t="s">
        <v>1384</v>
      </c>
      <c r="E621" s="781" t="s">
        <v>1350</v>
      </c>
      <c r="F621" s="781" t="s">
        <v>1362</v>
      </c>
      <c r="G621" s="781" t="s">
        <v>1362</v>
      </c>
      <c r="H621" s="781" t="s">
        <v>1446</v>
      </c>
      <c r="I621" s="781"/>
      <c r="J621" s="781"/>
      <c r="K621" s="786" t="s">
        <v>2597</v>
      </c>
      <c r="L621" s="729"/>
      <c r="M621" s="729"/>
      <c r="N621" s="729"/>
      <c r="O621" s="729">
        <f t="shared" si="102"/>
        <v>0</v>
      </c>
      <c r="P621" s="729"/>
      <c r="Q621" s="729"/>
      <c r="R621" s="729"/>
      <c r="S621" s="729"/>
      <c r="T621" s="729"/>
      <c r="U621" s="729"/>
      <c r="V621" s="729" t="e">
        <f t="shared" si="103"/>
        <v>#DIV/0!</v>
      </c>
      <c r="W621" s="729"/>
      <c r="X621" s="770"/>
      <c r="Y621" s="770"/>
      <c r="Z621" s="840"/>
    </row>
    <row r="622" spans="1:26" s="182" customFormat="1" ht="22.6" customHeight="1" thickTop="1" thickBot="1" x14ac:dyDescent="0.3">
      <c r="A622" s="787">
        <v>1</v>
      </c>
      <c r="B622" s="778" t="s">
        <v>1350</v>
      </c>
      <c r="C622" s="764" t="s">
        <v>1362</v>
      </c>
      <c r="D622" s="764" t="s">
        <v>1384</v>
      </c>
      <c r="E622" s="778" t="s">
        <v>1350</v>
      </c>
      <c r="F622" s="778" t="s">
        <v>1374</v>
      </c>
      <c r="G622" s="778"/>
      <c r="H622" s="778"/>
      <c r="I622" s="778"/>
      <c r="J622" s="778"/>
      <c r="K622" s="779" t="s">
        <v>2598</v>
      </c>
      <c r="L622" s="730">
        <f>+L623+L635+L647</f>
        <v>508466570</v>
      </c>
      <c r="M622" s="730">
        <f t="shared" ref="M622:U622" si="108">+M623+M635+M647</f>
        <v>0</v>
      </c>
      <c r="N622" s="730">
        <f t="shared" si="108"/>
        <v>0</v>
      </c>
      <c r="O622" s="730">
        <f t="shared" si="102"/>
        <v>508466570</v>
      </c>
      <c r="P622" s="730">
        <f t="shared" si="108"/>
        <v>0</v>
      </c>
      <c r="Q622" s="730">
        <f>+Q623+Q635+Q647</f>
        <v>508466570</v>
      </c>
      <c r="R622" s="730">
        <f t="shared" si="108"/>
        <v>0</v>
      </c>
      <c r="S622" s="730">
        <f t="shared" si="108"/>
        <v>0</v>
      </c>
      <c r="T622" s="730">
        <f t="shared" si="108"/>
        <v>508466570</v>
      </c>
      <c r="U622" s="730">
        <f t="shared" si="108"/>
        <v>302204982</v>
      </c>
      <c r="V622" s="624">
        <f t="shared" si="103"/>
        <v>0.59434582297121319</v>
      </c>
      <c r="W622" s="730"/>
      <c r="X622" s="770" t="s">
        <v>2599</v>
      </c>
      <c r="Y622" s="770"/>
      <c r="Z622" s="840"/>
    </row>
    <row r="623" spans="1:26" s="182" customFormat="1" ht="22.6" customHeight="1" thickTop="1" thickBot="1" x14ac:dyDescent="0.3">
      <c r="A623" s="789">
        <v>1</v>
      </c>
      <c r="B623" s="781" t="s">
        <v>1350</v>
      </c>
      <c r="C623" s="617" t="s">
        <v>1362</v>
      </c>
      <c r="D623" s="617" t="s">
        <v>1384</v>
      </c>
      <c r="E623" s="781" t="s">
        <v>1350</v>
      </c>
      <c r="F623" s="781" t="s">
        <v>1374</v>
      </c>
      <c r="G623" s="781" t="s">
        <v>1350</v>
      </c>
      <c r="H623" s="781"/>
      <c r="I623" s="781"/>
      <c r="J623" s="781"/>
      <c r="K623" s="783" t="s">
        <v>2547</v>
      </c>
      <c r="L623" s="729">
        <f>SUM(L624:L634)</f>
        <v>508466570</v>
      </c>
      <c r="M623" s="729">
        <f t="shared" ref="M623:U623" si="109">SUM(M624:M634)</f>
        <v>0</v>
      </c>
      <c r="N623" s="729">
        <f t="shared" si="109"/>
        <v>0</v>
      </c>
      <c r="O623" s="729">
        <f t="shared" si="102"/>
        <v>508466570</v>
      </c>
      <c r="P623" s="729">
        <f t="shared" si="109"/>
        <v>0</v>
      </c>
      <c r="Q623" s="729">
        <f t="shared" si="109"/>
        <v>508466570</v>
      </c>
      <c r="R623" s="729">
        <f t="shared" si="109"/>
        <v>0</v>
      </c>
      <c r="S623" s="729">
        <f t="shared" si="109"/>
        <v>0</v>
      </c>
      <c r="T623" s="729">
        <f t="shared" si="109"/>
        <v>508466570</v>
      </c>
      <c r="U623" s="729">
        <f t="shared" si="109"/>
        <v>302204982</v>
      </c>
      <c r="V623" s="626">
        <f t="shared" si="103"/>
        <v>0.59434582297121319</v>
      </c>
      <c r="W623" s="729"/>
      <c r="X623" s="770" t="s">
        <v>2600</v>
      </c>
      <c r="Y623" s="770"/>
      <c r="Z623" s="840"/>
    </row>
    <row r="624" spans="1:26" s="182" customFormat="1" ht="22.6" customHeight="1" thickTop="1" thickBot="1" x14ac:dyDescent="0.3">
      <c r="A624" s="789">
        <v>1</v>
      </c>
      <c r="B624" s="781" t="s">
        <v>1350</v>
      </c>
      <c r="C624" s="617" t="s">
        <v>1362</v>
      </c>
      <c r="D624" s="617" t="s">
        <v>1384</v>
      </c>
      <c r="E624" s="781" t="s">
        <v>1350</v>
      </c>
      <c r="F624" s="781" t="s">
        <v>1374</v>
      </c>
      <c r="G624" s="781" t="s">
        <v>1350</v>
      </c>
      <c r="H624" s="781" t="s">
        <v>1350</v>
      </c>
      <c r="I624" s="781"/>
      <c r="J624" s="781"/>
      <c r="K624" s="783" t="s">
        <v>2575</v>
      </c>
      <c r="L624" s="729">
        <v>508466570</v>
      </c>
      <c r="M624" s="729"/>
      <c r="N624" s="729"/>
      <c r="O624" s="729">
        <f>L624+M624-N624</f>
        <v>508466570</v>
      </c>
      <c r="P624" s="729"/>
      <c r="Q624" s="729">
        <v>508466570</v>
      </c>
      <c r="R624" s="729"/>
      <c r="S624" s="729"/>
      <c r="T624" s="620">
        <f>SUBTOTAL(9,P624:R624)</f>
        <v>508466570</v>
      </c>
      <c r="U624" s="729">
        <v>302204982</v>
      </c>
      <c r="V624" s="626">
        <f t="shared" si="103"/>
        <v>0.59434582297121319</v>
      </c>
      <c r="W624" s="729"/>
      <c r="X624" s="770"/>
      <c r="Y624" s="770"/>
      <c r="Z624" s="840"/>
    </row>
    <row r="625" spans="1:26" s="182" customFormat="1" ht="22.6" customHeight="1" thickTop="1" thickBot="1" x14ac:dyDescent="0.3">
      <c r="A625" s="789">
        <v>1</v>
      </c>
      <c r="B625" s="781" t="s">
        <v>1350</v>
      </c>
      <c r="C625" s="617" t="s">
        <v>1362</v>
      </c>
      <c r="D625" s="617" t="s">
        <v>1384</v>
      </c>
      <c r="E625" s="781" t="s">
        <v>1350</v>
      </c>
      <c r="F625" s="781" t="s">
        <v>1374</v>
      </c>
      <c r="G625" s="781" t="s">
        <v>1350</v>
      </c>
      <c r="H625" s="781" t="s">
        <v>1362</v>
      </c>
      <c r="I625" s="781"/>
      <c r="J625" s="781"/>
      <c r="K625" s="783" t="s">
        <v>2576</v>
      </c>
      <c r="L625" s="729"/>
      <c r="M625" s="729"/>
      <c r="N625" s="729"/>
      <c r="O625" s="729">
        <f t="shared" si="102"/>
        <v>0</v>
      </c>
      <c r="P625" s="729"/>
      <c r="Q625" s="729"/>
      <c r="R625" s="729"/>
      <c r="S625" s="729"/>
      <c r="T625" s="729"/>
      <c r="U625" s="729"/>
      <c r="V625" s="729" t="e">
        <f t="shared" si="103"/>
        <v>#DIV/0!</v>
      </c>
      <c r="W625" s="729"/>
      <c r="X625" s="770"/>
      <c r="Y625" s="770"/>
      <c r="Z625" s="840"/>
    </row>
    <row r="626" spans="1:26" s="182" customFormat="1" ht="22.6" customHeight="1" thickTop="1" thickBot="1" x14ac:dyDescent="0.3">
      <c r="A626" s="789">
        <v>1</v>
      </c>
      <c r="B626" s="781" t="s">
        <v>1350</v>
      </c>
      <c r="C626" s="617" t="s">
        <v>1362</v>
      </c>
      <c r="D626" s="617" t="s">
        <v>1384</v>
      </c>
      <c r="E626" s="781" t="s">
        <v>1350</v>
      </c>
      <c r="F626" s="781" t="s">
        <v>1374</v>
      </c>
      <c r="G626" s="781" t="s">
        <v>1350</v>
      </c>
      <c r="H626" s="781" t="s">
        <v>1374</v>
      </c>
      <c r="I626" s="781"/>
      <c r="J626" s="781"/>
      <c r="K626" s="786" t="s">
        <v>2577</v>
      </c>
      <c r="L626" s="729"/>
      <c r="M626" s="729"/>
      <c r="N626" s="729"/>
      <c r="O626" s="729">
        <f t="shared" si="102"/>
        <v>0</v>
      </c>
      <c r="P626" s="729"/>
      <c r="Q626" s="729"/>
      <c r="R626" s="729"/>
      <c r="S626" s="729"/>
      <c r="T626" s="729"/>
      <c r="U626" s="729"/>
      <c r="V626" s="729" t="e">
        <f t="shared" si="103"/>
        <v>#DIV/0!</v>
      </c>
      <c r="W626" s="729"/>
      <c r="X626" s="770"/>
      <c r="Y626" s="770"/>
      <c r="Z626" s="840"/>
    </row>
    <row r="627" spans="1:26" s="182" customFormat="1" ht="22.6" customHeight="1" thickTop="1" thickBot="1" x14ac:dyDescent="0.3">
      <c r="A627" s="789">
        <v>1</v>
      </c>
      <c r="B627" s="781" t="s">
        <v>1350</v>
      </c>
      <c r="C627" s="617" t="s">
        <v>1362</v>
      </c>
      <c r="D627" s="617" t="s">
        <v>1384</v>
      </c>
      <c r="E627" s="781" t="s">
        <v>1350</v>
      </c>
      <c r="F627" s="781" t="s">
        <v>1374</v>
      </c>
      <c r="G627" s="781" t="s">
        <v>1350</v>
      </c>
      <c r="H627" s="781" t="s">
        <v>1375</v>
      </c>
      <c r="I627" s="781"/>
      <c r="J627" s="781"/>
      <c r="K627" s="786" t="s">
        <v>2601</v>
      </c>
      <c r="L627" s="729"/>
      <c r="M627" s="729"/>
      <c r="N627" s="729"/>
      <c r="O627" s="729">
        <f t="shared" si="102"/>
        <v>0</v>
      </c>
      <c r="P627" s="729"/>
      <c r="Q627" s="729"/>
      <c r="R627" s="729"/>
      <c r="S627" s="729"/>
      <c r="T627" s="729"/>
      <c r="U627" s="729"/>
      <c r="V627" s="729" t="e">
        <f t="shared" si="103"/>
        <v>#DIV/0!</v>
      </c>
      <c r="W627" s="729"/>
      <c r="X627" s="770"/>
      <c r="Y627" s="770"/>
      <c r="Z627" s="840"/>
    </row>
    <row r="628" spans="1:26" s="182" customFormat="1" ht="22.6" customHeight="1" thickTop="1" thickBot="1" x14ac:dyDescent="0.3">
      <c r="A628" s="789">
        <v>1</v>
      </c>
      <c r="B628" s="781" t="s">
        <v>1350</v>
      </c>
      <c r="C628" s="617" t="s">
        <v>1362</v>
      </c>
      <c r="D628" s="617" t="s">
        <v>1384</v>
      </c>
      <c r="E628" s="781" t="s">
        <v>1350</v>
      </c>
      <c r="F628" s="781" t="s">
        <v>1374</v>
      </c>
      <c r="G628" s="781" t="s">
        <v>1350</v>
      </c>
      <c r="H628" s="781" t="s">
        <v>1384</v>
      </c>
      <c r="I628" s="781"/>
      <c r="J628" s="781"/>
      <c r="K628" s="786" t="s">
        <v>2579</v>
      </c>
      <c r="L628" s="729"/>
      <c r="M628" s="729"/>
      <c r="N628" s="729"/>
      <c r="O628" s="729">
        <f t="shared" si="102"/>
        <v>0</v>
      </c>
      <c r="P628" s="729"/>
      <c r="Q628" s="729"/>
      <c r="R628" s="729"/>
      <c r="S628" s="729"/>
      <c r="T628" s="729"/>
      <c r="U628" s="729"/>
      <c r="V628" s="729" t="e">
        <f t="shared" si="103"/>
        <v>#DIV/0!</v>
      </c>
      <c r="W628" s="729"/>
      <c r="X628" s="770"/>
      <c r="Y628" s="770"/>
      <c r="Z628" s="840"/>
    </row>
    <row r="629" spans="1:26" s="182" customFormat="1" ht="22.6" customHeight="1" thickTop="1" thickBot="1" x14ac:dyDescent="0.3">
      <c r="A629" s="789">
        <v>1</v>
      </c>
      <c r="B629" s="781" t="s">
        <v>1350</v>
      </c>
      <c r="C629" s="617" t="s">
        <v>1362</v>
      </c>
      <c r="D629" s="617" t="s">
        <v>1384</v>
      </c>
      <c r="E629" s="781" t="s">
        <v>1350</v>
      </c>
      <c r="F629" s="781" t="s">
        <v>1374</v>
      </c>
      <c r="G629" s="781" t="s">
        <v>1350</v>
      </c>
      <c r="H629" s="781" t="s">
        <v>1390</v>
      </c>
      <c r="I629" s="781"/>
      <c r="J629" s="781"/>
      <c r="K629" s="786" t="s">
        <v>2580</v>
      </c>
      <c r="L629" s="729"/>
      <c r="M629" s="729"/>
      <c r="N629" s="729"/>
      <c r="O629" s="729">
        <f t="shared" si="102"/>
        <v>0</v>
      </c>
      <c r="P629" s="729"/>
      <c r="Q629" s="729"/>
      <c r="R629" s="729"/>
      <c r="S629" s="729"/>
      <c r="T629" s="729"/>
      <c r="U629" s="729"/>
      <c r="V629" s="729" t="e">
        <f t="shared" si="103"/>
        <v>#DIV/0!</v>
      </c>
      <c r="W629" s="729"/>
      <c r="X629" s="770"/>
      <c r="Y629" s="770"/>
      <c r="Z629" s="840"/>
    </row>
    <row r="630" spans="1:26" s="182" customFormat="1" ht="22.6" customHeight="1" thickTop="1" thickBot="1" x14ac:dyDescent="0.3">
      <c r="A630" s="789">
        <v>1</v>
      </c>
      <c r="B630" s="781" t="s">
        <v>1350</v>
      </c>
      <c r="C630" s="617" t="s">
        <v>1362</v>
      </c>
      <c r="D630" s="617" t="s">
        <v>1384</v>
      </c>
      <c r="E630" s="781" t="s">
        <v>1350</v>
      </c>
      <c r="F630" s="781" t="s">
        <v>1374</v>
      </c>
      <c r="G630" s="781" t="s">
        <v>1350</v>
      </c>
      <c r="H630" s="781" t="s">
        <v>1391</v>
      </c>
      <c r="I630" s="781"/>
      <c r="J630" s="781"/>
      <c r="K630" s="786" t="s">
        <v>2581</v>
      </c>
      <c r="L630" s="729"/>
      <c r="M630" s="729"/>
      <c r="N630" s="729"/>
      <c r="O630" s="729">
        <f t="shared" si="102"/>
        <v>0</v>
      </c>
      <c r="P630" s="729"/>
      <c r="Q630" s="729"/>
      <c r="R630" s="729"/>
      <c r="S630" s="729"/>
      <c r="T630" s="729"/>
      <c r="U630" s="729"/>
      <c r="V630" s="729" t="e">
        <f t="shared" si="103"/>
        <v>#DIV/0!</v>
      </c>
      <c r="W630" s="729"/>
      <c r="X630" s="770"/>
      <c r="Y630" s="770"/>
      <c r="Z630" s="840"/>
    </row>
    <row r="631" spans="1:26" s="182" customFormat="1" ht="22.6" customHeight="1" thickTop="1" thickBot="1" x14ac:dyDescent="0.3">
      <c r="A631" s="789">
        <v>1</v>
      </c>
      <c r="B631" s="781" t="s">
        <v>1350</v>
      </c>
      <c r="C631" s="617" t="s">
        <v>1362</v>
      </c>
      <c r="D631" s="617" t="s">
        <v>1384</v>
      </c>
      <c r="E631" s="781" t="s">
        <v>1350</v>
      </c>
      <c r="F631" s="781" t="s">
        <v>1374</v>
      </c>
      <c r="G631" s="781" t="s">
        <v>1350</v>
      </c>
      <c r="H631" s="781" t="s">
        <v>1392</v>
      </c>
      <c r="I631" s="781"/>
      <c r="J631" s="781"/>
      <c r="K631" s="786" t="s">
        <v>2582</v>
      </c>
      <c r="L631" s="729"/>
      <c r="M631" s="729"/>
      <c r="N631" s="729"/>
      <c r="O631" s="729">
        <f t="shared" si="102"/>
        <v>0</v>
      </c>
      <c r="P631" s="729"/>
      <c r="Q631" s="729"/>
      <c r="R631" s="729"/>
      <c r="S631" s="729"/>
      <c r="T631" s="729"/>
      <c r="U631" s="729"/>
      <c r="V631" s="729" t="e">
        <f t="shared" si="103"/>
        <v>#DIV/0!</v>
      </c>
      <c r="W631" s="729"/>
      <c r="X631" s="770"/>
      <c r="Y631" s="770"/>
      <c r="Z631" s="840"/>
    </row>
    <row r="632" spans="1:26" s="182" customFormat="1" ht="22.6" customHeight="1" thickTop="1" thickBot="1" x14ac:dyDescent="0.3">
      <c r="A632" s="789">
        <v>1</v>
      </c>
      <c r="B632" s="781" t="s">
        <v>1350</v>
      </c>
      <c r="C632" s="617" t="s">
        <v>1362</v>
      </c>
      <c r="D632" s="617" t="s">
        <v>1384</v>
      </c>
      <c r="E632" s="781" t="s">
        <v>1350</v>
      </c>
      <c r="F632" s="781" t="s">
        <v>1374</v>
      </c>
      <c r="G632" s="781" t="s">
        <v>1350</v>
      </c>
      <c r="H632" s="781" t="s">
        <v>1444</v>
      </c>
      <c r="I632" s="781"/>
      <c r="J632" s="781"/>
      <c r="K632" s="786" t="s">
        <v>2583</v>
      </c>
      <c r="L632" s="729"/>
      <c r="M632" s="729"/>
      <c r="N632" s="729"/>
      <c r="O632" s="729">
        <f t="shared" si="102"/>
        <v>0</v>
      </c>
      <c r="P632" s="729"/>
      <c r="Q632" s="729"/>
      <c r="R632" s="729"/>
      <c r="S632" s="729"/>
      <c r="T632" s="729"/>
      <c r="U632" s="729"/>
      <c r="V632" s="729" t="e">
        <f t="shared" si="103"/>
        <v>#DIV/0!</v>
      </c>
      <c r="W632" s="729"/>
      <c r="X632" s="770"/>
      <c r="Y632" s="770"/>
      <c r="Z632" s="840"/>
    </row>
    <row r="633" spans="1:26" s="182" customFormat="1" ht="22.6" customHeight="1" thickTop="1" thickBot="1" x14ac:dyDescent="0.3">
      <c r="A633" s="789">
        <v>1</v>
      </c>
      <c r="B633" s="781" t="s">
        <v>1350</v>
      </c>
      <c r="C633" s="617" t="s">
        <v>1362</v>
      </c>
      <c r="D633" s="617" t="s">
        <v>1384</v>
      </c>
      <c r="E633" s="781" t="s">
        <v>1350</v>
      </c>
      <c r="F633" s="781" t="s">
        <v>1374</v>
      </c>
      <c r="G633" s="781" t="s">
        <v>1350</v>
      </c>
      <c r="H633" s="781" t="s">
        <v>1445</v>
      </c>
      <c r="I633" s="781"/>
      <c r="J633" s="781"/>
      <c r="K633" s="786" t="s">
        <v>2584</v>
      </c>
      <c r="L633" s="729"/>
      <c r="M633" s="729"/>
      <c r="N633" s="729"/>
      <c r="O633" s="729">
        <f t="shared" si="102"/>
        <v>0</v>
      </c>
      <c r="P633" s="729"/>
      <c r="Q633" s="729"/>
      <c r="R633" s="729"/>
      <c r="S633" s="729"/>
      <c r="T633" s="729"/>
      <c r="U633" s="729"/>
      <c r="V633" s="729" t="e">
        <f t="shared" si="103"/>
        <v>#DIV/0!</v>
      </c>
      <c r="W633" s="729"/>
      <c r="X633" s="770"/>
      <c r="Y633" s="770"/>
      <c r="Z633" s="840"/>
    </row>
    <row r="634" spans="1:26" s="182" customFormat="1" ht="22.6" customHeight="1" thickTop="1" thickBot="1" x14ac:dyDescent="0.3">
      <c r="A634" s="789">
        <v>1</v>
      </c>
      <c r="B634" s="781" t="s">
        <v>1350</v>
      </c>
      <c r="C634" s="617" t="s">
        <v>1362</v>
      </c>
      <c r="D634" s="617" t="s">
        <v>1384</v>
      </c>
      <c r="E634" s="781" t="s">
        <v>1350</v>
      </c>
      <c r="F634" s="781" t="s">
        <v>1374</v>
      </c>
      <c r="G634" s="781" t="s">
        <v>1350</v>
      </c>
      <c r="H634" s="781" t="s">
        <v>1446</v>
      </c>
      <c r="I634" s="781"/>
      <c r="J634" s="781"/>
      <c r="K634" s="786" t="s">
        <v>2585</v>
      </c>
      <c r="L634" s="729"/>
      <c r="M634" s="729"/>
      <c r="N634" s="729"/>
      <c r="O634" s="729">
        <f t="shared" si="102"/>
        <v>0</v>
      </c>
      <c r="P634" s="729"/>
      <c r="Q634" s="729"/>
      <c r="R634" s="729"/>
      <c r="S634" s="729"/>
      <c r="T634" s="729"/>
      <c r="U634" s="729"/>
      <c r="V634" s="729" t="e">
        <f t="shared" si="103"/>
        <v>#DIV/0!</v>
      </c>
      <c r="W634" s="729"/>
      <c r="X634" s="770"/>
      <c r="Y634" s="770"/>
      <c r="Z634" s="840"/>
    </row>
    <row r="635" spans="1:26" s="182" customFormat="1" ht="22.6" customHeight="1" thickTop="1" thickBot="1" x14ac:dyDescent="0.3">
      <c r="A635" s="789">
        <v>1</v>
      </c>
      <c r="B635" s="781" t="s">
        <v>1350</v>
      </c>
      <c r="C635" s="617" t="s">
        <v>1362</v>
      </c>
      <c r="D635" s="617" t="s">
        <v>1384</v>
      </c>
      <c r="E635" s="781" t="s">
        <v>1350</v>
      </c>
      <c r="F635" s="781" t="s">
        <v>1374</v>
      </c>
      <c r="G635" s="781" t="s">
        <v>1362</v>
      </c>
      <c r="H635" s="781"/>
      <c r="I635" s="781"/>
      <c r="J635" s="781"/>
      <c r="K635" s="783" t="s">
        <v>2560</v>
      </c>
      <c r="L635" s="729">
        <f>SUM(L636:L646)</f>
        <v>0</v>
      </c>
      <c r="M635" s="729">
        <f t="shared" ref="M635:U635" si="110">SUM(M636:M646)</f>
        <v>0</v>
      </c>
      <c r="N635" s="729">
        <f t="shared" si="110"/>
        <v>0</v>
      </c>
      <c r="O635" s="729">
        <f t="shared" si="102"/>
        <v>0</v>
      </c>
      <c r="P635" s="729">
        <f t="shared" si="110"/>
        <v>0</v>
      </c>
      <c r="Q635" s="729">
        <f t="shared" si="110"/>
        <v>0</v>
      </c>
      <c r="R635" s="729">
        <f t="shared" si="110"/>
        <v>0</v>
      </c>
      <c r="S635" s="729">
        <f t="shared" si="110"/>
        <v>0</v>
      </c>
      <c r="T635" s="729">
        <f t="shared" si="110"/>
        <v>0</v>
      </c>
      <c r="U635" s="729">
        <f t="shared" si="110"/>
        <v>0</v>
      </c>
      <c r="V635" s="729" t="e">
        <f t="shared" si="103"/>
        <v>#DIV/0!</v>
      </c>
      <c r="W635" s="729"/>
      <c r="X635" s="770" t="s">
        <v>2602</v>
      </c>
      <c r="Y635" s="770"/>
      <c r="Z635" s="840"/>
    </row>
    <row r="636" spans="1:26" s="182" customFormat="1" ht="22.6" customHeight="1" thickTop="1" thickBot="1" x14ac:dyDescent="0.3">
      <c r="A636" s="789">
        <v>1</v>
      </c>
      <c r="B636" s="781" t="s">
        <v>1350</v>
      </c>
      <c r="C636" s="617" t="s">
        <v>1362</v>
      </c>
      <c r="D636" s="617" t="s">
        <v>1384</v>
      </c>
      <c r="E636" s="781" t="s">
        <v>1350</v>
      </c>
      <c r="F636" s="781" t="s">
        <v>1374</v>
      </c>
      <c r="G636" s="781" t="s">
        <v>1362</v>
      </c>
      <c r="H636" s="781" t="s">
        <v>1350</v>
      </c>
      <c r="I636" s="781"/>
      <c r="J636" s="781"/>
      <c r="K636" s="783" t="s">
        <v>2603</v>
      </c>
      <c r="L636" s="729"/>
      <c r="M636" s="729"/>
      <c r="N636" s="729"/>
      <c r="O636" s="729">
        <f t="shared" si="102"/>
        <v>0</v>
      </c>
      <c r="P636" s="729"/>
      <c r="Q636" s="729"/>
      <c r="R636" s="729"/>
      <c r="S636" s="729"/>
      <c r="T636" s="729"/>
      <c r="U636" s="729"/>
      <c r="V636" s="729" t="e">
        <f t="shared" si="103"/>
        <v>#DIV/0!</v>
      </c>
      <c r="W636" s="729"/>
      <c r="X636" s="770"/>
      <c r="Y636" s="770"/>
      <c r="Z636" s="840"/>
    </row>
    <row r="637" spans="1:26" s="182" customFormat="1" ht="22.6" customHeight="1" thickTop="1" thickBot="1" x14ac:dyDescent="0.3">
      <c r="A637" s="789">
        <v>1</v>
      </c>
      <c r="B637" s="781" t="s">
        <v>1350</v>
      </c>
      <c r="C637" s="617" t="s">
        <v>1362</v>
      </c>
      <c r="D637" s="617" t="s">
        <v>1384</v>
      </c>
      <c r="E637" s="781" t="s">
        <v>1350</v>
      </c>
      <c r="F637" s="781" t="s">
        <v>1374</v>
      </c>
      <c r="G637" s="781" t="s">
        <v>1362</v>
      </c>
      <c r="H637" s="781" t="s">
        <v>1362</v>
      </c>
      <c r="I637" s="781"/>
      <c r="J637" s="781"/>
      <c r="K637" s="783" t="s">
        <v>2604</v>
      </c>
      <c r="L637" s="729"/>
      <c r="M637" s="729"/>
      <c r="N637" s="729"/>
      <c r="O637" s="729">
        <f t="shared" si="102"/>
        <v>0</v>
      </c>
      <c r="P637" s="729"/>
      <c r="Q637" s="729"/>
      <c r="R637" s="729"/>
      <c r="S637" s="729"/>
      <c r="T637" s="729"/>
      <c r="U637" s="729"/>
      <c r="V637" s="729" t="e">
        <f t="shared" si="103"/>
        <v>#DIV/0!</v>
      </c>
      <c r="W637" s="729"/>
      <c r="X637" s="770"/>
      <c r="Y637" s="770"/>
      <c r="Z637" s="840"/>
    </row>
    <row r="638" spans="1:26" s="182" customFormat="1" ht="22.6" customHeight="1" thickTop="1" thickBot="1" x14ac:dyDescent="0.3">
      <c r="A638" s="789">
        <v>1</v>
      </c>
      <c r="B638" s="781" t="s">
        <v>1350</v>
      </c>
      <c r="C638" s="617" t="s">
        <v>1362</v>
      </c>
      <c r="D638" s="617" t="s">
        <v>1384</v>
      </c>
      <c r="E638" s="781" t="s">
        <v>1350</v>
      </c>
      <c r="F638" s="781" t="s">
        <v>1374</v>
      </c>
      <c r="G638" s="781" t="s">
        <v>1362</v>
      </c>
      <c r="H638" s="781" t="s">
        <v>1374</v>
      </c>
      <c r="I638" s="781"/>
      <c r="J638" s="781"/>
      <c r="K638" s="786" t="s">
        <v>2605</v>
      </c>
      <c r="L638" s="729"/>
      <c r="M638" s="729"/>
      <c r="N638" s="729"/>
      <c r="O638" s="729">
        <f t="shared" si="102"/>
        <v>0</v>
      </c>
      <c r="P638" s="729"/>
      <c r="Q638" s="729"/>
      <c r="R638" s="729"/>
      <c r="S638" s="729"/>
      <c r="T638" s="729"/>
      <c r="U638" s="729"/>
      <c r="V638" s="729" t="e">
        <f t="shared" si="103"/>
        <v>#DIV/0!</v>
      </c>
      <c r="W638" s="729"/>
      <c r="X638" s="770"/>
      <c r="Y638" s="770"/>
      <c r="Z638" s="840"/>
    </row>
    <row r="639" spans="1:26" s="182" customFormat="1" ht="22.6" customHeight="1" thickTop="1" thickBot="1" x14ac:dyDescent="0.3">
      <c r="A639" s="789">
        <v>1</v>
      </c>
      <c r="B639" s="781" t="s">
        <v>1350</v>
      </c>
      <c r="C639" s="617" t="s">
        <v>1362</v>
      </c>
      <c r="D639" s="617" t="s">
        <v>1384</v>
      </c>
      <c r="E639" s="781" t="s">
        <v>1350</v>
      </c>
      <c r="F639" s="781" t="s">
        <v>1374</v>
      </c>
      <c r="G639" s="781" t="s">
        <v>1362</v>
      </c>
      <c r="H639" s="781" t="s">
        <v>1375</v>
      </c>
      <c r="I639" s="781"/>
      <c r="J639" s="781"/>
      <c r="K639" s="786" t="s">
        <v>2606</v>
      </c>
      <c r="L639" s="729"/>
      <c r="M639" s="729"/>
      <c r="N639" s="729"/>
      <c r="O639" s="729">
        <f t="shared" si="102"/>
        <v>0</v>
      </c>
      <c r="P639" s="729"/>
      <c r="Q639" s="729"/>
      <c r="R639" s="729"/>
      <c r="S639" s="729"/>
      <c r="T639" s="729"/>
      <c r="U639" s="729"/>
      <c r="V639" s="729" t="e">
        <f t="shared" si="103"/>
        <v>#DIV/0!</v>
      </c>
      <c r="W639" s="729"/>
      <c r="X639" s="770"/>
      <c r="Y639" s="770"/>
      <c r="Z639" s="840"/>
    </row>
    <row r="640" spans="1:26" s="182" customFormat="1" ht="22.6" customHeight="1" thickTop="1" thickBot="1" x14ac:dyDescent="0.3">
      <c r="A640" s="789">
        <v>1</v>
      </c>
      <c r="B640" s="781" t="s">
        <v>1350</v>
      </c>
      <c r="C640" s="617" t="s">
        <v>1362</v>
      </c>
      <c r="D640" s="617" t="s">
        <v>1384</v>
      </c>
      <c r="E640" s="781" t="s">
        <v>1350</v>
      </c>
      <c r="F640" s="781" t="s">
        <v>1374</v>
      </c>
      <c r="G640" s="781" t="s">
        <v>1362</v>
      </c>
      <c r="H640" s="781" t="s">
        <v>1384</v>
      </c>
      <c r="I640" s="781"/>
      <c r="J640" s="781"/>
      <c r="K640" s="786" t="s">
        <v>2607</v>
      </c>
      <c r="L640" s="729"/>
      <c r="M640" s="729"/>
      <c r="N640" s="729"/>
      <c r="O640" s="729">
        <f t="shared" si="102"/>
        <v>0</v>
      </c>
      <c r="P640" s="729"/>
      <c r="Q640" s="729"/>
      <c r="R640" s="729"/>
      <c r="S640" s="729"/>
      <c r="T640" s="729"/>
      <c r="U640" s="729"/>
      <c r="V640" s="729" t="e">
        <f t="shared" si="103"/>
        <v>#DIV/0!</v>
      </c>
      <c r="W640" s="729"/>
      <c r="X640" s="770"/>
      <c r="Y640" s="770"/>
      <c r="Z640" s="840"/>
    </row>
    <row r="641" spans="1:26" s="182" customFormat="1" ht="22.6" customHeight="1" thickTop="1" thickBot="1" x14ac:dyDescent="0.3">
      <c r="A641" s="789">
        <v>1</v>
      </c>
      <c r="B641" s="781" t="s">
        <v>1350</v>
      </c>
      <c r="C641" s="617" t="s">
        <v>1362</v>
      </c>
      <c r="D641" s="617" t="s">
        <v>1384</v>
      </c>
      <c r="E641" s="781" t="s">
        <v>1350</v>
      </c>
      <c r="F641" s="781" t="s">
        <v>1374</v>
      </c>
      <c r="G641" s="781" t="s">
        <v>1362</v>
      </c>
      <c r="H641" s="781" t="s">
        <v>1390</v>
      </c>
      <c r="I641" s="781"/>
      <c r="J641" s="781"/>
      <c r="K641" s="786" t="s">
        <v>2608</v>
      </c>
      <c r="L641" s="729"/>
      <c r="M641" s="729"/>
      <c r="N641" s="729"/>
      <c r="O641" s="729">
        <f t="shared" si="102"/>
        <v>0</v>
      </c>
      <c r="P641" s="729"/>
      <c r="Q641" s="729"/>
      <c r="R641" s="729"/>
      <c r="S641" s="729"/>
      <c r="T641" s="729"/>
      <c r="U641" s="729"/>
      <c r="V641" s="729" t="e">
        <f t="shared" si="103"/>
        <v>#DIV/0!</v>
      </c>
      <c r="W641" s="729"/>
      <c r="X641" s="770"/>
      <c r="Y641" s="770"/>
      <c r="Z641" s="840"/>
    </row>
    <row r="642" spans="1:26" s="182" customFormat="1" ht="22.6" customHeight="1" thickTop="1" thickBot="1" x14ac:dyDescent="0.3">
      <c r="A642" s="789">
        <v>1</v>
      </c>
      <c r="B642" s="781" t="s">
        <v>1350</v>
      </c>
      <c r="C642" s="617" t="s">
        <v>1362</v>
      </c>
      <c r="D642" s="617" t="s">
        <v>1384</v>
      </c>
      <c r="E642" s="781" t="s">
        <v>1350</v>
      </c>
      <c r="F642" s="781" t="s">
        <v>1374</v>
      </c>
      <c r="G642" s="781" t="s">
        <v>1362</v>
      </c>
      <c r="H642" s="781" t="s">
        <v>1391</v>
      </c>
      <c r="I642" s="781"/>
      <c r="J642" s="781"/>
      <c r="K642" s="786" t="s">
        <v>2609</v>
      </c>
      <c r="L642" s="729"/>
      <c r="M642" s="729"/>
      <c r="N642" s="729"/>
      <c r="O642" s="729">
        <f t="shared" si="102"/>
        <v>0</v>
      </c>
      <c r="P642" s="729"/>
      <c r="Q642" s="729"/>
      <c r="R642" s="729"/>
      <c r="S642" s="729"/>
      <c r="T642" s="729"/>
      <c r="U642" s="729"/>
      <c r="V642" s="729" t="e">
        <f t="shared" si="103"/>
        <v>#DIV/0!</v>
      </c>
      <c r="W642" s="729"/>
      <c r="X642" s="770"/>
      <c r="Y642" s="770"/>
      <c r="Z642" s="840"/>
    </row>
    <row r="643" spans="1:26" s="182" customFormat="1" ht="22.6" customHeight="1" thickTop="1" thickBot="1" x14ac:dyDescent="0.3">
      <c r="A643" s="789">
        <v>1</v>
      </c>
      <c r="B643" s="781" t="s">
        <v>1350</v>
      </c>
      <c r="C643" s="617" t="s">
        <v>1362</v>
      </c>
      <c r="D643" s="617" t="s">
        <v>1384</v>
      </c>
      <c r="E643" s="781" t="s">
        <v>1350</v>
      </c>
      <c r="F643" s="781" t="s">
        <v>1374</v>
      </c>
      <c r="G643" s="781" t="s">
        <v>1362</v>
      </c>
      <c r="H643" s="781" t="s">
        <v>1392</v>
      </c>
      <c r="I643" s="781"/>
      <c r="J643" s="781"/>
      <c r="K643" s="786" t="s">
        <v>2610</v>
      </c>
      <c r="L643" s="729"/>
      <c r="M643" s="729"/>
      <c r="N643" s="729"/>
      <c r="O643" s="729">
        <f t="shared" si="102"/>
        <v>0</v>
      </c>
      <c r="P643" s="729"/>
      <c r="Q643" s="729"/>
      <c r="R643" s="729"/>
      <c r="S643" s="729"/>
      <c r="T643" s="729"/>
      <c r="U643" s="729"/>
      <c r="V643" s="729" t="e">
        <f t="shared" si="103"/>
        <v>#DIV/0!</v>
      </c>
      <c r="W643" s="729"/>
      <c r="X643" s="770"/>
      <c r="Y643" s="770"/>
      <c r="Z643" s="840"/>
    </row>
    <row r="644" spans="1:26" s="182" customFormat="1" ht="22.6" customHeight="1" thickTop="1" thickBot="1" x14ac:dyDescent="0.3">
      <c r="A644" s="789">
        <v>1</v>
      </c>
      <c r="B644" s="781" t="s">
        <v>1350</v>
      </c>
      <c r="C644" s="617" t="s">
        <v>1362</v>
      </c>
      <c r="D644" s="617" t="s">
        <v>1384</v>
      </c>
      <c r="E644" s="781" t="s">
        <v>1350</v>
      </c>
      <c r="F644" s="781" t="s">
        <v>1374</v>
      </c>
      <c r="G644" s="781" t="s">
        <v>1362</v>
      </c>
      <c r="H644" s="781" t="s">
        <v>1444</v>
      </c>
      <c r="I644" s="781"/>
      <c r="J644" s="781"/>
      <c r="K644" s="786" t="s">
        <v>2611</v>
      </c>
      <c r="L644" s="729"/>
      <c r="M644" s="729"/>
      <c r="N644" s="729"/>
      <c r="O644" s="729">
        <f t="shared" si="102"/>
        <v>0</v>
      </c>
      <c r="P644" s="729"/>
      <c r="Q644" s="729"/>
      <c r="R644" s="729"/>
      <c r="S644" s="729"/>
      <c r="T644" s="729"/>
      <c r="U644" s="729"/>
      <c r="V644" s="729" t="e">
        <f t="shared" si="103"/>
        <v>#DIV/0!</v>
      </c>
      <c r="W644" s="729"/>
      <c r="X644" s="770"/>
      <c r="Y644" s="770"/>
      <c r="Z644" s="840"/>
    </row>
    <row r="645" spans="1:26" s="182" customFormat="1" ht="22.6" customHeight="1" thickTop="1" thickBot="1" x14ac:dyDescent="0.3">
      <c r="A645" s="789">
        <v>1</v>
      </c>
      <c r="B645" s="781" t="s">
        <v>1350</v>
      </c>
      <c r="C645" s="617" t="s">
        <v>1362</v>
      </c>
      <c r="D645" s="617" t="s">
        <v>1384</v>
      </c>
      <c r="E645" s="781" t="s">
        <v>1350</v>
      </c>
      <c r="F645" s="781" t="s">
        <v>1374</v>
      </c>
      <c r="G645" s="781" t="s">
        <v>1362</v>
      </c>
      <c r="H645" s="781" t="s">
        <v>1445</v>
      </c>
      <c r="I645" s="781"/>
      <c r="J645" s="781"/>
      <c r="K645" s="786" t="s">
        <v>2612</v>
      </c>
      <c r="L645" s="729"/>
      <c r="M645" s="729"/>
      <c r="N645" s="729"/>
      <c r="O645" s="729">
        <f t="shared" si="102"/>
        <v>0</v>
      </c>
      <c r="P645" s="729"/>
      <c r="Q645" s="729"/>
      <c r="R645" s="729"/>
      <c r="S645" s="729"/>
      <c r="T645" s="729"/>
      <c r="U645" s="729"/>
      <c r="V645" s="729" t="e">
        <f t="shared" si="103"/>
        <v>#DIV/0!</v>
      </c>
      <c r="W645" s="729"/>
      <c r="X645" s="770"/>
      <c r="Y645" s="770"/>
      <c r="Z645" s="840"/>
    </row>
    <row r="646" spans="1:26" s="182" customFormat="1" ht="22.6" customHeight="1" thickTop="1" thickBot="1" x14ac:dyDescent="0.3">
      <c r="A646" s="789">
        <v>1</v>
      </c>
      <c r="B646" s="781" t="s">
        <v>1350</v>
      </c>
      <c r="C646" s="617" t="s">
        <v>1362</v>
      </c>
      <c r="D646" s="617" t="s">
        <v>1384</v>
      </c>
      <c r="E646" s="781" t="s">
        <v>1350</v>
      </c>
      <c r="F646" s="781" t="s">
        <v>1374</v>
      </c>
      <c r="G646" s="781" t="s">
        <v>1362</v>
      </c>
      <c r="H646" s="781" t="s">
        <v>1446</v>
      </c>
      <c r="I646" s="781"/>
      <c r="J646" s="781"/>
      <c r="K646" s="786" t="s">
        <v>2613</v>
      </c>
      <c r="L646" s="729"/>
      <c r="M646" s="729"/>
      <c r="N646" s="729"/>
      <c r="O646" s="729">
        <f t="shared" si="102"/>
        <v>0</v>
      </c>
      <c r="P646" s="729"/>
      <c r="Q646" s="729"/>
      <c r="R646" s="729"/>
      <c r="S646" s="729"/>
      <c r="T646" s="729"/>
      <c r="U646" s="729"/>
      <c r="V646" s="729" t="e">
        <f t="shared" si="103"/>
        <v>#DIV/0!</v>
      </c>
      <c r="W646" s="729"/>
      <c r="X646" s="770"/>
      <c r="Y646" s="770"/>
      <c r="Z646" s="840"/>
    </row>
    <row r="647" spans="1:26" s="182" customFormat="1" ht="22.6" customHeight="1" thickTop="1" thickBot="1" x14ac:dyDescent="0.3">
      <c r="A647" s="789">
        <v>1</v>
      </c>
      <c r="B647" s="781" t="s">
        <v>1350</v>
      </c>
      <c r="C647" s="617" t="s">
        <v>1362</v>
      </c>
      <c r="D647" s="617" t="s">
        <v>1384</v>
      </c>
      <c r="E647" s="781" t="s">
        <v>1350</v>
      </c>
      <c r="F647" s="781" t="s">
        <v>1374</v>
      </c>
      <c r="G647" s="781" t="s">
        <v>1374</v>
      </c>
      <c r="H647" s="781"/>
      <c r="I647" s="781"/>
      <c r="J647" s="781"/>
      <c r="K647" s="783" t="s">
        <v>1466</v>
      </c>
      <c r="L647" s="729">
        <f>SUM(L648:L658)</f>
        <v>0</v>
      </c>
      <c r="M647" s="729">
        <f t="shared" ref="M647:U647" si="111">SUM(M648:M658)</f>
        <v>0</v>
      </c>
      <c r="N647" s="729">
        <f t="shared" si="111"/>
        <v>0</v>
      </c>
      <c r="O647" s="729">
        <f t="shared" si="102"/>
        <v>0</v>
      </c>
      <c r="P647" s="729">
        <f t="shared" si="111"/>
        <v>0</v>
      </c>
      <c r="Q647" s="729">
        <f t="shared" si="111"/>
        <v>0</v>
      </c>
      <c r="R647" s="729">
        <f t="shared" si="111"/>
        <v>0</v>
      </c>
      <c r="S647" s="729">
        <f t="shared" si="111"/>
        <v>0</v>
      </c>
      <c r="T647" s="729">
        <f t="shared" si="111"/>
        <v>0</v>
      </c>
      <c r="U647" s="729">
        <f t="shared" si="111"/>
        <v>0</v>
      </c>
      <c r="V647" s="729" t="e">
        <f t="shared" si="103"/>
        <v>#DIV/0!</v>
      </c>
      <c r="W647" s="729"/>
      <c r="X647" s="770" t="s">
        <v>2614</v>
      </c>
      <c r="Y647" s="770"/>
      <c r="Z647" s="840"/>
    </row>
    <row r="648" spans="1:26" s="182" customFormat="1" ht="22.6" customHeight="1" thickTop="1" thickBot="1" x14ac:dyDescent="0.3">
      <c r="A648" s="789">
        <v>1</v>
      </c>
      <c r="B648" s="781" t="s">
        <v>1350</v>
      </c>
      <c r="C648" s="617" t="s">
        <v>1362</v>
      </c>
      <c r="D648" s="617" t="s">
        <v>1384</v>
      </c>
      <c r="E648" s="781" t="s">
        <v>1350</v>
      </c>
      <c r="F648" s="781" t="s">
        <v>1374</v>
      </c>
      <c r="G648" s="781" t="s">
        <v>1374</v>
      </c>
      <c r="H648" s="781" t="s">
        <v>1350</v>
      </c>
      <c r="I648" s="781"/>
      <c r="J648" s="781"/>
      <c r="K648" s="783" t="s">
        <v>2615</v>
      </c>
      <c r="L648" s="729"/>
      <c r="M648" s="729"/>
      <c r="N648" s="729"/>
      <c r="O648" s="729">
        <f t="shared" ref="O648:O716" si="112">L648+M648-N648</f>
        <v>0</v>
      </c>
      <c r="P648" s="729"/>
      <c r="Q648" s="729"/>
      <c r="R648" s="729"/>
      <c r="S648" s="729"/>
      <c r="T648" s="729"/>
      <c r="U648" s="729"/>
      <c r="V648" s="729" t="e">
        <f t="shared" ref="V648:V716" si="113">U648/O648</f>
        <v>#DIV/0!</v>
      </c>
      <c r="W648" s="729"/>
      <c r="X648" s="770"/>
      <c r="Y648" s="770"/>
      <c r="Z648" s="840"/>
    </row>
    <row r="649" spans="1:26" s="182" customFormat="1" ht="22.6" customHeight="1" thickTop="1" thickBot="1" x14ac:dyDescent="0.3">
      <c r="A649" s="789">
        <v>1</v>
      </c>
      <c r="B649" s="781" t="s">
        <v>1350</v>
      </c>
      <c r="C649" s="617" t="s">
        <v>1362</v>
      </c>
      <c r="D649" s="617" t="s">
        <v>1384</v>
      </c>
      <c r="E649" s="781" t="s">
        <v>1350</v>
      </c>
      <c r="F649" s="781" t="s">
        <v>1374</v>
      </c>
      <c r="G649" s="781" t="s">
        <v>1374</v>
      </c>
      <c r="H649" s="781" t="s">
        <v>1362</v>
      </c>
      <c r="I649" s="781"/>
      <c r="J649" s="781"/>
      <c r="K649" s="783" t="s">
        <v>2616</v>
      </c>
      <c r="L649" s="729"/>
      <c r="M649" s="729"/>
      <c r="N649" s="729"/>
      <c r="O649" s="729">
        <f t="shared" si="112"/>
        <v>0</v>
      </c>
      <c r="P649" s="729"/>
      <c r="Q649" s="729"/>
      <c r="R649" s="729"/>
      <c r="S649" s="729"/>
      <c r="T649" s="729"/>
      <c r="U649" s="729"/>
      <c r="V649" s="729" t="e">
        <f t="shared" si="113"/>
        <v>#DIV/0!</v>
      </c>
      <c r="W649" s="729"/>
      <c r="X649" s="770"/>
      <c r="Y649" s="770"/>
      <c r="Z649" s="840"/>
    </row>
    <row r="650" spans="1:26" s="182" customFormat="1" ht="22.6" customHeight="1" thickTop="1" thickBot="1" x14ac:dyDescent="0.3">
      <c r="A650" s="789">
        <v>1</v>
      </c>
      <c r="B650" s="781" t="s">
        <v>1350</v>
      </c>
      <c r="C650" s="617" t="s">
        <v>1362</v>
      </c>
      <c r="D650" s="617" t="s">
        <v>1384</v>
      </c>
      <c r="E650" s="781" t="s">
        <v>1350</v>
      </c>
      <c r="F650" s="781" t="s">
        <v>1374</v>
      </c>
      <c r="G650" s="781" t="s">
        <v>1374</v>
      </c>
      <c r="H650" s="781" t="s">
        <v>1374</v>
      </c>
      <c r="I650" s="781"/>
      <c r="J650" s="781"/>
      <c r="K650" s="786" t="s">
        <v>2617</v>
      </c>
      <c r="L650" s="729"/>
      <c r="M650" s="729"/>
      <c r="N650" s="729"/>
      <c r="O650" s="729">
        <f t="shared" si="112"/>
        <v>0</v>
      </c>
      <c r="P650" s="729"/>
      <c r="Q650" s="729"/>
      <c r="R650" s="729"/>
      <c r="S650" s="729"/>
      <c r="T650" s="729"/>
      <c r="U650" s="729"/>
      <c r="V650" s="729" t="e">
        <f t="shared" si="113"/>
        <v>#DIV/0!</v>
      </c>
      <c r="W650" s="729"/>
      <c r="X650" s="770"/>
      <c r="Y650" s="770"/>
      <c r="Z650" s="840"/>
    </row>
    <row r="651" spans="1:26" s="182" customFormat="1" ht="22.6" customHeight="1" thickTop="1" thickBot="1" x14ac:dyDescent="0.3">
      <c r="A651" s="789">
        <v>1</v>
      </c>
      <c r="B651" s="781" t="s">
        <v>1350</v>
      </c>
      <c r="C651" s="617" t="s">
        <v>1362</v>
      </c>
      <c r="D651" s="617" t="s">
        <v>1384</v>
      </c>
      <c r="E651" s="781" t="s">
        <v>1350</v>
      </c>
      <c r="F651" s="781" t="s">
        <v>1374</v>
      </c>
      <c r="G651" s="781" t="s">
        <v>1374</v>
      </c>
      <c r="H651" s="781" t="s">
        <v>1375</v>
      </c>
      <c r="I651" s="781"/>
      <c r="J651" s="781"/>
      <c r="K651" s="786" t="s">
        <v>2618</v>
      </c>
      <c r="L651" s="729"/>
      <c r="M651" s="729"/>
      <c r="N651" s="729"/>
      <c r="O651" s="729">
        <f t="shared" si="112"/>
        <v>0</v>
      </c>
      <c r="P651" s="729"/>
      <c r="Q651" s="729"/>
      <c r="R651" s="729"/>
      <c r="S651" s="729"/>
      <c r="T651" s="729"/>
      <c r="U651" s="729"/>
      <c r="V651" s="729" t="e">
        <f t="shared" si="113"/>
        <v>#DIV/0!</v>
      </c>
      <c r="W651" s="729"/>
      <c r="X651" s="770"/>
      <c r="Y651" s="770"/>
      <c r="Z651" s="840"/>
    </row>
    <row r="652" spans="1:26" s="182" customFormat="1" ht="22.6" customHeight="1" thickTop="1" thickBot="1" x14ac:dyDescent="0.3">
      <c r="A652" s="789">
        <v>1</v>
      </c>
      <c r="B652" s="781" t="s">
        <v>1350</v>
      </c>
      <c r="C652" s="617" t="s">
        <v>1362</v>
      </c>
      <c r="D652" s="617" t="s">
        <v>1384</v>
      </c>
      <c r="E652" s="781" t="s">
        <v>1350</v>
      </c>
      <c r="F652" s="781" t="s">
        <v>1374</v>
      </c>
      <c r="G652" s="781" t="s">
        <v>1374</v>
      </c>
      <c r="H652" s="781" t="s">
        <v>1384</v>
      </c>
      <c r="I652" s="781"/>
      <c r="J652" s="781"/>
      <c r="K652" s="786" t="s">
        <v>2619</v>
      </c>
      <c r="L652" s="729"/>
      <c r="M652" s="729"/>
      <c r="N652" s="729"/>
      <c r="O652" s="729">
        <f t="shared" si="112"/>
        <v>0</v>
      </c>
      <c r="P652" s="729"/>
      <c r="Q652" s="729"/>
      <c r="R652" s="729"/>
      <c r="S652" s="729"/>
      <c r="T652" s="729"/>
      <c r="U652" s="729"/>
      <c r="V652" s="729" t="e">
        <f t="shared" si="113"/>
        <v>#DIV/0!</v>
      </c>
      <c r="W652" s="729"/>
      <c r="X652" s="770"/>
      <c r="Y652" s="770"/>
      <c r="Z652" s="840"/>
    </row>
    <row r="653" spans="1:26" s="182" customFormat="1" ht="22.6" customHeight="1" thickTop="1" thickBot="1" x14ac:dyDescent="0.3">
      <c r="A653" s="789">
        <v>1</v>
      </c>
      <c r="B653" s="781" t="s">
        <v>1350</v>
      </c>
      <c r="C653" s="617" t="s">
        <v>1362</v>
      </c>
      <c r="D653" s="617" t="s">
        <v>1384</v>
      </c>
      <c r="E653" s="781" t="s">
        <v>1350</v>
      </c>
      <c r="F653" s="781" t="s">
        <v>1374</v>
      </c>
      <c r="G653" s="781" t="s">
        <v>1374</v>
      </c>
      <c r="H653" s="781" t="s">
        <v>1390</v>
      </c>
      <c r="I653" s="781"/>
      <c r="J653" s="781"/>
      <c r="K653" s="786" t="s">
        <v>2620</v>
      </c>
      <c r="L653" s="729"/>
      <c r="M653" s="729"/>
      <c r="N653" s="729"/>
      <c r="O653" s="729">
        <f t="shared" si="112"/>
        <v>0</v>
      </c>
      <c r="P653" s="729"/>
      <c r="Q653" s="729"/>
      <c r="R653" s="729"/>
      <c r="S653" s="729"/>
      <c r="T653" s="729"/>
      <c r="U653" s="729"/>
      <c r="V653" s="729" t="e">
        <f t="shared" si="113"/>
        <v>#DIV/0!</v>
      </c>
      <c r="W653" s="729"/>
      <c r="X653" s="770"/>
      <c r="Y653" s="770"/>
      <c r="Z653" s="840"/>
    </row>
    <row r="654" spans="1:26" s="182" customFormat="1" ht="22.6" customHeight="1" thickTop="1" thickBot="1" x14ac:dyDescent="0.3">
      <c r="A654" s="789">
        <v>1</v>
      </c>
      <c r="B654" s="781" t="s">
        <v>1350</v>
      </c>
      <c r="C654" s="617" t="s">
        <v>1362</v>
      </c>
      <c r="D654" s="617" t="s">
        <v>1384</v>
      </c>
      <c r="E654" s="781" t="s">
        <v>1350</v>
      </c>
      <c r="F654" s="781" t="s">
        <v>1374</v>
      </c>
      <c r="G654" s="781" t="s">
        <v>1374</v>
      </c>
      <c r="H654" s="781" t="s">
        <v>1391</v>
      </c>
      <c r="I654" s="781"/>
      <c r="J654" s="781"/>
      <c r="K654" s="786" t="s">
        <v>2621</v>
      </c>
      <c r="L654" s="729"/>
      <c r="M654" s="729"/>
      <c r="N654" s="729"/>
      <c r="O654" s="729">
        <f t="shared" si="112"/>
        <v>0</v>
      </c>
      <c r="P654" s="729"/>
      <c r="Q654" s="729"/>
      <c r="R654" s="729"/>
      <c r="S654" s="729"/>
      <c r="T654" s="729"/>
      <c r="U654" s="729"/>
      <c r="V654" s="729" t="e">
        <f t="shared" si="113"/>
        <v>#DIV/0!</v>
      </c>
      <c r="W654" s="729"/>
      <c r="X654" s="770"/>
      <c r="Y654" s="770"/>
      <c r="Z654" s="840"/>
    </row>
    <row r="655" spans="1:26" s="182" customFormat="1" ht="22.6" customHeight="1" thickTop="1" thickBot="1" x14ac:dyDescent="0.3">
      <c r="A655" s="789">
        <v>1</v>
      </c>
      <c r="B655" s="781" t="s">
        <v>1350</v>
      </c>
      <c r="C655" s="617" t="s">
        <v>1362</v>
      </c>
      <c r="D655" s="617" t="s">
        <v>1384</v>
      </c>
      <c r="E655" s="781" t="s">
        <v>1350</v>
      </c>
      <c r="F655" s="781" t="s">
        <v>1374</v>
      </c>
      <c r="G655" s="781" t="s">
        <v>1374</v>
      </c>
      <c r="H655" s="781" t="s">
        <v>1392</v>
      </c>
      <c r="I655" s="781"/>
      <c r="J655" s="781"/>
      <c r="K655" s="786" t="s">
        <v>2622</v>
      </c>
      <c r="L655" s="729"/>
      <c r="M655" s="729"/>
      <c r="N655" s="729"/>
      <c r="O655" s="729">
        <f t="shared" si="112"/>
        <v>0</v>
      </c>
      <c r="P655" s="729"/>
      <c r="Q655" s="729"/>
      <c r="R655" s="729"/>
      <c r="S655" s="729"/>
      <c r="T655" s="729"/>
      <c r="U655" s="729"/>
      <c r="V655" s="729" t="e">
        <f t="shared" si="113"/>
        <v>#DIV/0!</v>
      </c>
      <c r="W655" s="729"/>
      <c r="X655" s="770"/>
      <c r="Y655" s="770"/>
      <c r="Z655" s="840"/>
    </row>
    <row r="656" spans="1:26" s="182" customFormat="1" ht="22.6" customHeight="1" thickTop="1" thickBot="1" x14ac:dyDescent="0.3">
      <c r="A656" s="789">
        <v>1</v>
      </c>
      <c r="B656" s="781" t="s">
        <v>1350</v>
      </c>
      <c r="C656" s="617" t="s">
        <v>1362</v>
      </c>
      <c r="D656" s="617" t="s">
        <v>1384</v>
      </c>
      <c r="E656" s="781" t="s">
        <v>1350</v>
      </c>
      <c r="F656" s="781" t="s">
        <v>1374</v>
      </c>
      <c r="G656" s="781" t="s">
        <v>1374</v>
      </c>
      <c r="H656" s="781" t="s">
        <v>1444</v>
      </c>
      <c r="I656" s="781"/>
      <c r="J656" s="781"/>
      <c r="K656" s="786" t="s">
        <v>2623</v>
      </c>
      <c r="L656" s="729"/>
      <c r="M656" s="729"/>
      <c r="N656" s="729"/>
      <c r="O656" s="729">
        <f t="shared" si="112"/>
        <v>0</v>
      </c>
      <c r="P656" s="729"/>
      <c r="Q656" s="729"/>
      <c r="R656" s="729"/>
      <c r="S656" s="729"/>
      <c r="T656" s="729"/>
      <c r="U656" s="729"/>
      <c r="V656" s="729" t="e">
        <f t="shared" si="113"/>
        <v>#DIV/0!</v>
      </c>
      <c r="W656" s="729"/>
      <c r="X656" s="770"/>
      <c r="Y656" s="770"/>
      <c r="Z656" s="840"/>
    </row>
    <row r="657" spans="1:26" s="182" customFormat="1" ht="22.6" customHeight="1" thickTop="1" thickBot="1" x14ac:dyDescent="0.3">
      <c r="A657" s="789">
        <v>1</v>
      </c>
      <c r="B657" s="781" t="s">
        <v>1350</v>
      </c>
      <c r="C657" s="617" t="s">
        <v>1362</v>
      </c>
      <c r="D657" s="617" t="s">
        <v>1384</v>
      </c>
      <c r="E657" s="781" t="s">
        <v>1350</v>
      </c>
      <c r="F657" s="781" t="s">
        <v>1374</v>
      </c>
      <c r="G657" s="781" t="s">
        <v>1374</v>
      </c>
      <c r="H657" s="781" t="s">
        <v>1445</v>
      </c>
      <c r="I657" s="781"/>
      <c r="J657" s="781"/>
      <c r="K657" s="786" t="s">
        <v>2624</v>
      </c>
      <c r="L657" s="729"/>
      <c r="M657" s="729"/>
      <c r="N657" s="729"/>
      <c r="O657" s="729">
        <f t="shared" si="112"/>
        <v>0</v>
      </c>
      <c r="P657" s="729"/>
      <c r="Q657" s="729"/>
      <c r="R657" s="729"/>
      <c r="S657" s="729"/>
      <c r="T657" s="729"/>
      <c r="U657" s="729"/>
      <c r="V657" s="729" t="e">
        <f t="shared" si="113"/>
        <v>#DIV/0!</v>
      </c>
      <c r="W657" s="729"/>
      <c r="X657" s="770"/>
      <c r="Y657" s="770"/>
      <c r="Z657" s="840"/>
    </row>
    <row r="658" spans="1:26" s="182" customFormat="1" ht="22.6" customHeight="1" thickTop="1" thickBot="1" x14ac:dyDescent="0.3">
      <c r="A658" s="789">
        <v>1</v>
      </c>
      <c r="B658" s="781" t="s">
        <v>1350</v>
      </c>
      <c r="C658" s="617" t="s">
        <v>1362</v>
      </c>
      <c r="D658" s="617" t="s">
        <v>1384</v>
      </c>
      <c r="E658" s="781" t="s">
        <v>1350</v>
      </c>
      <c r="F658" s="781" t="s">
        <v>1374</v>
      </c>
      <c r="G658" s="781" t="s">
        <v>1374</v>
      </c>
      <c r="H658" s="781" t="s">
        <v>1446</v>
      </c>
      <c r="I658" s="781"/>
      <c r="J658" s="781"/>
      <c r="K658" s="786" t="s">
        <v>2625</v>
      </c>
      <c r="L658" s="729"/>
      <c r="M658" s="729"/>
      <c r="N658" s="729"/>
      <c r="O658" s="729">
        <f t="shared" si="112"/>
        <v>0</v>
      </c>
      <c r="P658" s="729"/>
      <c r="Q658" s="729"/>
      <c r="R658" s="729"/>
      <c r="S658" s="729"/>
      <c r="T658" s="729"/>
      <c r="U658" s="729"/>
      <c r="V658" s="729" t="e">
        <f t="shared" si="113"/>
        <v>#DIV/0!</v>
      </c>
      <c r="W658" s="729"/>
      <c r="X658" s="770"/>
      <c r="Y658" s="770"/>
      <c r="Z658" s="840"/>
    </row>
    <row r="659" spans="1:26" s="182" customFormat="1" ht="22.6" customHeight="1" thickTop="1" thickBot="1" x14ac:dyDescent="0.3">
      <c r="A659" s="787">
        <v>1</v>
      </c>
      <c r="B659" s="778" t="s">
        <v>1350</v>
      </c>
      <c r="C659" s="764" t="s">
        <v>1362</v>
      </c>
      <c r="D659" s="764" t="s">
        <v>1384</v>
      </c>
      <c r="E659" s="778" t="s">
        <v>1362</v>
      </c>
      <c r="F659" s="778"/>
      <c r="G659" s="778"/>
      <c r="H659" s="778"/>
      <c r="I659" s="778"/>
      <c r="J659" s="778"/>
      <c r="K659" s="788" t="s">
        <v>2626</v>
      </c>
      <c r="L659" s="730">
        <f>+L660+L672</f>
        <v>0</v>
      </c>
      <c r="M659" s="730">
        <f t="shared" ref="M659:U659" si="114">+M660+M672</f>
        <v>0</v>
      </c>
      <c r="N659" s="730">
        <f t="shared" si="114"/>
        <v>0</v>
      </c>
      <c r="O659" s="730">
        <f t="shared" si="112"/>
        <v>0</v>
      </c>
      <c r="P659" s="730">
        <f t="shared" si="114"/>
        <v>0</v>
      </c>
      <c r="Q659" s="730">
        <f t="shared" si="114"/>
        <v>0</v>
      </c>
      <c r="R659" s="730">
        <f t="shared" si="114"/>
        <v>0</v>
      </c>
      <c r="S659" s="730">
        <f t="shared" si="114"/>
        <v>0</v>
      </c>
      <c r="T659" s="730">
        <f t="shared" si="114"/>
        <v>0</v>
      </c>
      <c r="U659" s="730">
        <f t="shared" si="114"/>
        <v>0</v>
      </c>
      <c r="V659" s="730" t="e">
        <f t="shared" si="113"/>
        <v>#DIV/0!</v>
      </c>
      <c r="W659" s="730"/>
      <c r="X659" s="770" t="s">
        <v>1470</v>
      </c>
      <c r="Y659" s="770"/>
      <c r="Z659" s="840"/>
    </row>
    <row r="660" spans="1:26" s="182" customFormat="1" ht="22.6" customHeight="1" thickTop="1" thickBot="1" x14ac:dyDescent="0.3">
      <c r="A660" s="787">
        <v>1</v>
      </c>
      <c r="B660" s="778" t="s">
        <v>1350</v>
      </c>
      <c r="C660" s="764" t="s">
        <v>1362</v>
      </c>
      <c r="D660" s="764" t="s">
        <v>1384</v>
      </c>
      <c r="E660" s="778" t="s">
        <v>1362</v>
      </c>
      <c r="F660" s="778" t="s">
        <v>1350</v>
      </c>
      <c r="G660" s="778"/>
      <c r="H660" s="778"/>
      <c r="I660" s="778"/>
      <c r="J660" s="778"/>
      <c r="K660" s="779" t="s">
        <v>2627</v>
      </c>
      <c r="L660" s="730">
        <f>SUM(L661:L671)</f>
        <v>0</v>
      </c>
      <c r="M660" s="730">
        <f t="shared" ref="M660:U660" si="115">SUM(M661:M671)</f>
        <v>0</v>
      </c>
      <c r="N660" s="730">
        <f t="shared" si="115"/>
        <v>0</v>
      </c>
      <c r="O660" s="730">
        <f t="shared" si="112"/>
        <v>0</v>
      </c>
      <c r="P660" s="730">
        <f t="shared" si="115"/>
        <v>0</v>
      </c>
      <c r="Q660" s="730">
        <f t="shared" si="115"/>
        <v>0</v>
      </c>
      <c r="R660" s="730">
        <f t="shared" si="115"/>
        <v>0</v>
      </c>
      <c r="S660" s="730">
        <f t="shared" si="115"/>
        <v>0</v>
      </c>
      <c r="T660" s="730">
        <f t="shared" si="115"/>
        <v>0</v>
      </c>
      <c r="U660" s="730">
        <f t="shared" si="115"/>
        <v>0</v>
      </c>
      <c r="V660" s="730" t="e">
        <f t="shared" si="113"/>
        <v>#DIV/0!</v>
      </c>
      <c r="W660" s="730"/>
      <c r="X660" s="770" t="s">
        <v>2628</v>
      </c>
      <c r="Y660" s="770"/>
      <c r="Z660" s="840"/>
    </row>
    <row r="661" spans="1:26" s="182" customFormat="1" ht="22.6" customHeight="1" thickTop="1" thickBot="1" x14ac:dyDescent="0.3">
      <c r="A661" s="789">
        <v>1</v>
      </c>
      <c r="B661" s="781" t="s">
        <v>1350</v>
      </c>
      <c r="C661" s="617" t="s">
        <v>1362</v>
      </c>
      <c r="D661" s="617" t="s">
        <v>1384</v>
      </c>
      <c r="E661" s="781" t="s">
        <v>1362</v>
      </c>
      <c r="F661" s="781" t="s">
        <v>1350</v>
      </c>
      <c r="G661" s="781" t="s">
        <v>1350</v>
      </c>
      <c r="H661" s="781"/>
      <c r="I661" s="781"/>
      <c r="J661" s="781"/>
      <c r="K661" s="783" t="s">
        <v>2629</v>
      </c>
      <c r="L661" s="729"/>
      <c r="M661" s="729"/>
      <c r="N661" s="729"/>
      <c r="O661" s="729">
        <f t="shared" si="112"/>
        <v>0</v>
      </c>
      <c r="P661" s="729"/>
      <c r="Q661" s="729"/>
      <c r="R661" s="729"/>
      <c r="S661" s="729"/>
      <c r="T661" s="729"/>
      <c r="U661" s="729"/>
      <c r="V661" s="729" t="e">
        <f t="shared" si="113"/>
        <v>#DIV/0!</v>
      </c>
      <c r="W661" s="729"/>
      <c r="X661" s="770"/>
      <c r="Y661" s="770"/>
      <c r="Z661" s="840"/>
    </row>
    <row r="662" spans="1:26" s="182" customFormat="1" ht="22.6" customHeight="1" thickTop="1" thickBot="1" x14ac:dyDescent="0.3">
      <c r="A662" s="789">
        <v>1</v>
      </c>
      <c r="B662" s="781" t="s">
        <v>1350</v>
      </c>
      <c r="C662" s="617" t="s">
        <v>1362</v>
      </c>
      <c r="D662" s="617" t="s">
        <v>1384</v>
      </c>
      <c r="E662" s="781" t="s">
        <v>1362</v>
      </c>
      <c r="F662" s="781" t="s">
        <v>1350</v>
      </c>
      <c r="G662" s="781" t="s">
        <v>1362</v>
      </c>
      <c r="H662" s="781"/>
      <c r="I662" s="781"/>
      <c r="J662" s="781"/>
      <c r="K662" s="783" t="s">
        <v>2630</v>
      </c>
      <c r="L662" s="729"/>
      <c r="M662" s="729"/>
      <c r="N662" s="729"/>
      <c r="O662" s="729">
        <f t="shared" si="112"/>
        <v>0</v>
      </c>
      <c r="P662" s="729"/>
      <c r="Q662" s="729"/>
      <c r="R662" s="729"/>
      <c r="S662" s="729"/>
      <c r="T662" s="729"/>
      <c r="U662" s="729"/>
      <c r="V662" s="729" t="e">
        <f t="shared" si="113"/>
        <v>#DIV/0!</v>
      </c>
      <c r="W662" s="729"/>
      <c r="X662" s="770"/>
      <c r="Y662" s="770"/>
      <c r="Z662" s="840"/>
    </row>
    <row r="663" spans="1:26" s="182" customFormat="1" ht="22.6" customHeight="1" thickTop="1" thickBot="1" x14ac:dyDescent="0.3">
      <c r="A663" s="789">
        <v>1</v>
      </c>
      <c r="B663" s="781" t="s">
        <v>1350</v>
      </c>
      <c r="C663" s="617" t="s">
        <v>1362</v>
      </c>
      <c r="D663" s="617" t="s">
        <v>1384</v>
      </c>
      <c r="E663" s="781" t="s">
        <v>1362</v>
      </c>
      <c r="F663" s="781" t="s">
        <v>1350</v>
      </c>
      <c r="G663" s="781" t="s">
        <v>1374</v>
      </c>
      <c r="H663" s="781"/>
      <c r="I663" s="781"/>
      <c r="J663" s="781"/>
      <c r="K663" s="786" t="s">
        <v>2631</v>
      </c>
      <c r="L663" s="729"/>
      <c r="M663" s="729"/>
      <c r="N663" s="729"/>
      <c r="O663" s="729">
        <f t="shared" si="112"/>
        <v>0</v>
      </c>
      <c r="P663" s="729"/>
      <c r="Q663" s="729"/>
      <c r="R663" s="729"/>
      <c r="S663" s="729"/>
      <c r="T663" s="729"/>
      <c r="U663" s="729"/>
      <c r="V663" s="729" t="e">
        <f t="shared" si="113"/>
        <v>#DIV/0!</v>
      </c>
      <c r="W663" s="729"/>
      <c r="X663" s="770"/>
      <c r="Y663" s="770"/>
      <c r="Z663" s="840"/>
    </row>
    <row r="664" spans="1:26" s="182" customFormat="1" ht="22.6" customHeight="1" thickTop="1" thickBot="1" x14ac:dyDescent="0.3">
      <c r="A664" s="789">
        <v>1</v>
      </c>
      <c r="B664" s="781" t="s">
        <v>1350</v>
      </c>
      <c r="C664" s="617" t="s">
        <v>1362</v>
      </c>
      <c r="D664" s="617" t="s">
        <v>1384</v>
      </c>
      <c r="E664" s="781" t="s">
        <v>1362</v>
      </c>
      <c r="F664" s="781" t="s">
        <v>1350</v>
      </c>
      <c r="G664" s="781" t="s">
        <v>1375</v>
      </c>
      <c r="H664" s="781"/>
      <c r="I664" s="781"/>
      <c r="J664" s="781"/>
      <c r="K664" s="786" t="s">
        <v>2632</v>
      </c>
      <c r="L664" s="729"/>
      <c r="M664" s="729"/>
      <c r="N664" s="729"/>
      <c r="O664" s="729">
        <f t="shared" si="112"/>
        <v>0</v>
      </c>
      <c r="P664" s="729"/>
      <c r="Q664" s="729"/>
      <c r="R664" s="729"/>
      <c r="S664" s="729"/>
      <c r="T664" s="729"/>
      <c r="U664" s="729"/>
      <c r="V664" s="729" t="e">
        <f t="shared" si="113"/>
        <v>#DIV/0!</v>
      </c>
      <c r="W664" s="729"/>
      <c r="X664" s="770"/>
      <c r="Y664" s="770"/>
      <c r="Z664" s="840"/>
    </row>
    <row r="665" spans="1:26" s="182" customFormat="1" ht="22.6" customHeight="1" thickTop="1" thickBot="1" x14ac:dyDescent="0.3">
      <c r="A665" s="789">
        <v>1</v>
      </c>
      <c r="B665" s="781" t="s">
        <v>1350</v>
      </c>
      <c r="C665" s="617" t="s">
        <v>1362</v>
      </c>
      <c r="D665" s="617" t="s">
        <v>1384</v>
      </c>
      <c r="E665" s="781" t="s">
        <v>1362</v>
      </c>
      <c r="F665" s="781" t="s">
        <v>1350</v>
      </c>
      <c r="G665" s="781" t="s">
        <v>1384</v>
      </c>
      <c r="H665" s="781"/>
      <c r="I665" s="781"/>
      <c r="J665" s="781"/>
      <c r="K665" s="786" t="s">
        <v>2633</v>
      </c>
      <c r="L665" s="729"/>
      <c r="M665" s="729"/>
      <c r="N665" s="729"/>
      <c r="O665" s="729">
        <f t="shared" si="112"/>
        <v>0</v>
      </c>
      <c r="P665" s="729"/>
      <c r="Q665" s="729"/>
      <c r="R665" s="729"/>
      <c r="S665" s="729"/>
      <c r="T665" s="729"/>
      <c r="U665" s="729"/>
      <c r="V665" s="729" t="e">
        <f t="shared" si="113"/>
        <v>#DIV/0!</v>
      </c>
      <c r="W665" s="729"/>
      <c r="X665" s="770"/>
      <c r="Y665" s="770"/>
      <c r="Z665" s="840"/>
    </row>
    <row r="666" spans="1:26" s="182" customFormat="1" ht="22.6" customHeight="1" thickTop="1" thickBot="1" x14ac:dyDescent="0.3">
      <c r="A666" s="789">
        <v>1</v>
      </c>
      <c r="B666" s="781" t="s">
        <v>1350</v>
      </c>
      <c r="C666" s="617" t="s">
        <v>1362</v>
      </c>
      <c r="D666" s="617" t="s">
        <v>1384</v>
      </c>
      <c r="E666" s="781" t="s">
        <v>1362</v>
      </c>
      <c r="F666" s="781" t="s">
        <v>1350</v>
      </c>
      <c r="G666" s="781" t="s">
        <v>1390</v>
      </c>
      <c r="H666" s="781"/>
      <c r="I666" s="781"/>
      <c r="J666" s="781"/>
      <c r="K666" s="786" t="s">
        <v>2634</v>
      </c>
      <c r="L666" s="729"/>
      <c r="M666" s="729"/>
      <c r="N666" s="729"/>
      <c r="O666" s="729">
        <f t="shared" si="112"/>
        <v>0</v>
      </c>
      <c r="P666" s="729"/>
      <c r="Q666" s="729"/>
      <c r="R666" s="729"/>
      <c r="S666" s="729"/>
      <c r="T666" s="729"/>
      <c r="U666" s="729"/>
      <c r="V666" s="729" t="e">
        <f t="shared" si="113"/>
        <v>#DIV/0!</v>
      </c>
      <c r="W666" s="729"/>
      <c r="X666" s="770"/>
      <c r="Y666" s="770"/>
      <c r="Z666" s="840"/>
    </row>
    <row r="667" spans="1:26" s="182" customFormat="1" ht="22.6" customHeight="1" thickTop="1" thickBot="1" x14ac:dyDescent="0.3">
      <c r="A667" s="789">
        <v>1</v>
      </c>
      <c r="B667" s="781" t="s">
        <v>1350</v>
      </c>
      <c r="C667" s="617" t="s">
        <v>1362</v>
      </c>
      <c r="D667" s="617" t="s">
        <v>1384</v>
      </c>
      <c r="E667" s="781" t="s">
        <v>1362</v>
      </c>
      <c r="F667" s="781" t="s">
        <v>1350</v>
      </c>
      <c r="G667" s="781" t="s">
        <v>1391</v>
      </c>
      <c r="H667" s="781"/>
      <c r="I667" s="781"/>
      <c r="J667" s="781"/>
      <c r="K667" s="786" t="s">
        <v>2635</v>
      </c>
      <c r="L667" s="729"/>
      <c r="M667" s="729"/>
      <c r="N667" s="729"/>
      <c r="O667" s="729">
        <f t="shared" si="112"/>
        <v>0</v>
      </c>
      <c r="P667" s="729"/>
      <c r="Q667" s="729"/>
      <c r="R667" s="729"/>
      <c r="S667" s="729"/>
      <c r="T667" s="729"/>
      <c r="U667" s="729"/>
      <c r="V667" s="729" t="e">
        <f t="shared" si="113"/>
        <v>#DIV/0!</v>
      </c>
      <c r="W667" s="729"/>
      <c r="X667" s="770"/>
      <c r="Y667" s="770"/>
      <c r="Z667" s="840"/>
    </row>
    <row r="668" spans="1:26" s="182" customFormat="1" ht="22.6" customHeight="1" thickTop="1" thickBot="1" x14ac:dyDescent="0.3">
      <c r="A668" s="789">
        <v>1</v>
      </c>
      <c r="B668" s="781" t="s">
        <v>1350</v>
      </c>
      <c r="C668" s="617" t="s">
        <v>1362</v>
      </c>
      <c r="D668" s="617" t="s">
        <v>1384</v>
      </c>
      <c r="E668" s="781" t="s">
        <v>1362</v>
      </c>
      <c r="F668" s="781" t="s">
        <v>1350</v>
      </c>
      <c r="G668" s="781" t="s">
        <v>1392</v>
      </c>
      <c r="H668" s="781"/>
      <c r="I668" s="781"/>
      <c r="J668" s="781"/>
      <c r="K668" s="786" t="s">
        <v>2636</v>
      </c>
      <c r="L668" s="729"/>
      <c r="M668" s="729"/>
      <c r="N668" s="729"/>
      <c r="O668" s="729">
        <f t="shared" si="112"/>
        <v>0</v>
      </c>
      <c r="P668" s="729"/>
      <c r="Q668" s="729"/>
      <c r="R668" s="729"/>
      <c r="S668" s="729"/>
      <c r="T668" s="729"/>
      <c r="U668" s="729"/>
      <c r="V668" s="729" t="e">
        <f t="shared" si="113"/>
        <v>#DIV/0!</v>
      </c>
      <c r="W668" s="729"/>
      <c r="X668" s="770"/>
      <c r="Y668" s="770"/>
      <c r="Z668" s="840"/>
    </row>
    <row r="669" spans="1:26" s="182" customFormat="1" ht="22.6" customHeight="1" thickTop="1" thickBot="1" x14ac:dyDescent="0.3">
      <c r="A669" s="789">
        <v>1</v>
      </c>
      <c r="B669" s="781" t="s">
        <v>1350</v>
      </c>
      <c r="C669" s="617" t="s">
        <v>1362</v>
      </c>
      <c r="D669" s="617" t="s">
        <v>1384</v>
      </c>
      <c r="E669" s="781" t="s">
        <v>1362</v>
      </c>
      <c r="F669" s="781" t="s">
        <v>1350</v>
      </c>
      <c r="G669" s="781" t="s">
        <v>1444</v>
      </c>
      <c r="H669" s="781"/>
      <c r="I669" s="781"/>
      <c r="J669" s="781"/>
      <c r="K669" s="786" t="s">
        <v>2637</v>
      </c>
      <c r="L669" s="729"/>
      <c r="M669" s="729"/>
      <c r="N669" s="729"/>
      <c r="O669" s="729">
        <f t="shared" si="112"/>
        <v>0</v>
      </c>
      <c r="P669" s="729"/>
      <c r="Q669" s="729"/>
      <c r="R669" s="729"/>
      <c r="S669" s="729"/>
      <c r="T669" s="729"/>
      <c r="U669" s="729"/>
      <c r="V669" s="729" t="e">
        <f t="shared" si="113"/>
        <v>#DIV/0!</v>
      </c>
      <c r="W669" s="729"/>
      <c r="X669" s="770"/>
      <c r="Y669" s="770"/>
      <c r="Z669" s="840"/>
    </row>
    <row r="670" spans="1:26" s="182" customFormat="1" ht="22.6" customHeight="1" thickTop="1" thickBot="1" x14ac:dyDescent="0.3">
      <c r="A670" s="789">
        <v>1</v>
      </c>
      <c r="B670" s="781" t="s">
        <v>1350</v>
      </c>
      <c r="C670" s="617" t="s">
        <v>1362</v>
      </c>
      <c r="D670" s="617" t="s">
        <v>1384</v>
      </c>
      <c r="E670" s="781" t="s">
        <v>1362</v>
      </c>
      <c r="F670" s="781" t="s">
        <v>1350</v>
      </c>
      <c r="G670" s="781" t="s">
        <v>1445</v>
      </c>
      <c r="H670" s="781"/>
      <c r="I670" s="781"/>
      <c r="J670" s="781"/>
      <c r="K670" s="786" t="s">
        <v>2638</v>
      </c>
      <c r="L670" s="729"/>
      <c r="M670" s="729"/>
      <c r="N670" s="729"/>
      <c r="O670" s="729">
        <f t="shared" si="112"/>
        <v>0</v>
      </c>
      <c r="P670" s="729"/>
      <c r="Q670" s="729"/>
      <c r="R670" s="729"/>
      <c r="S670" s="729"/>
      <c r="T670" s="729"/>
      <c r="U670" s="729"/>
      <c r="V670" s="729" t="e">
        <f t="shared" si="113"/>
        <v>#DIV/0!</v>
      </c>
      <c r="W670" s="729"/>
      <c r="X670" s="770"/>
      <c r="Y670" s="770"/>
      <c r="Z670" s="840"/>
    </row>
    <row r="671" spans="1:26" s="182" customFormat="1" ht="22.6" customHeight="1" thickTop="1" thickBot="1" x14ac:dyDescent="0.3">
      <c r="A671" s="789">
        <v>1</v>
      </c>
      <c r="B671" s="781" t="s">
        <v>1350</v>
      </c>
      <c r="C671" s="617" t="s">
        <v>1362</v>
      </c>
      <c r="D671" s="617" t="s">
        <v>1384</v>
      </c>
      <c r="E671" s="781" t="s">
        <v>1362</v>
      </c>
      <c r="F671" s="781" t="s">
        <v>1350</v>
      </c>
      <c r="G671" s="781" t="s">
        <v>1446</v>
      </c>
      <c r="H671" s="781"/>
      <c r="I671" s="781"/>
      <c r="J671" s="781"/>
      <c r="K671" s="786" t="s">
        <v>2639</v>
      </c>
      <c r="L671" s="729"/>
      <c r="M671" s="729"/>
      <c r="N671" s="729"/>
      <c r="O671" s="729">
        <f t="shared" si="112"/>
        <v>0</v>
      </c>
      <c r="P671" s="729"/>
      <c r="Q671" s="729"/>
      <c r="R671" s="729"/>
      <c r="S671" s="729"/>
      <c r="T671" s="729"/>
      <c r="U671" s="729"/>
      <c r="V671" s="729" t="e">
        <f t="shared" si="113"/>
        <v>#DIV/0!</v>
      </c>
      <c r="W671" s="729"/>
      <c r="X671" s="770"/>
      <c r="Y671" s="770"/>
      <c r="Z671" s="840"/>
    </row>
    <row r="672" spans="1:26" s="182" customFormat="1" ht="22.6" customHeight="1" thickTop="1" thickBot="1" x14ac:dyDescent="0.3">
      <c r="A672" s="787">
        <v>1</v>
      </c>
      <c r="B672" s="778" t="s">
        <v>1350</v>
      </c>
      <c r="C672" s="764" t="s">
        <v>1362</v>
      </c>
      <c r="D672" s="764" t="s">
        <v>1384</v>
      </c>
      <c r="E672" s="778" t="s">
        <v>1362</v>
      </c>
      <c r="F672" s="778" t="s">
        <v>1362</v>
      </c>
      <c r="G672" s="778"/>
      <c r="H672" s="778"/>
      <c r="I672" s="778"/>
      <c r="J672" s="778"/>
      <c r="K672" s="779" t="s">
        <v>2640</v>
      </c>
      <c r="L672" s="730">
        <f>SUM(L673:L683)</f>
        <v>0</v>
      </c>
      <c r="M672" s="730">
        <f t="shared" ref="M672:U672" si="116">SUM(M673:M683)</f>
        <v>0</v>
      </c>
      <c r="N672" s="730">
        <f t="shared" si="116"/>
        <v>0</v>
      </c>
      <c r="O672" s="730">
        <f t="shared" si="112"/>
        <v>0</v>
      </c>
      <c r="P672" s="730">
        <f t="shared" si="116"/>
        <v>0</v>
      </c>
      <c r="Q672" s="730">
        <f t="shared" si="116"/>
        <v>0</v>
      </c>
      <c r="R672" s="730">
        <f t="shared" si="116"/>
        <v>0</v>
      </c>
      <c r="S672" s="730">
        <f t="shared" si="116"/>
        <v>0</v>
      </c>
      <c r="T672" s="730">
        <f t="shared" si="116"/>
        <v>0</v>
      </c>
      <c r="U672" s="730">
        <f t="shared" si="116"/>
        <v>0</v>
      </c>
      <c r="V672" s="730" t="e">
        <f t="shared" si="113"/>
        <v>#DIV/0!</v>
      </c>
      <c r="W672" s="730"/>
      <c r="X672" s="770" t="s">
        <v>2641</v>
      </c>
      <c r="Y672" s="770"/>
      <c r="Z672" s="840"/>
    </row>
    <row r="673" spans="1:26" s="182" customFormat="1" ht="22.6" customHeight="1" thickTop="1" thickBot="1" x14ac:dyDescent="0.3">
      <c r="A673" s="789">
        <v>1</v>
      </c>
      <c r="B673" s="781" t="s">
        <v>1350</v>
      </c>
      <c r="C673" s="617" t="s">
        <v>1362</v>
      </c>
      <c r="D673" s="617" t="s">
        <v>1384</v>
      </c>
      <c r="E673" s="781" t="s">
        <v>1362</v>
      </c>
      <c r="F673" s="781" t="s">
        <v>1362</v>
      </c>
      <c r="G673" s="781" t="s">
        <v>1350</v>
      </c>
      <c r="H673" s="781"/>
      <c r="I673" s="781"/>
      <c r="J673" s="781"/>
      <c r="K673" s="783" t="s">
        <v>2642</v>
      </c>
      <c r="L673" s="729"/>
      <c r="M673" s="729"/>
      <c r="N673" s="729"/>
      <c r="O673" s="729">
        <f t="shared" si="112"/>
        <v>0</v>
      </c>
      <c r="P673" s="729"/>
      <c r="Q673" s="729"/>
      <c r="R673" s="729"/>
      <c r="S673" s="729"/>
      <c r="T673" s="729"/>
      <c r="U673" s="729"/>
      <c r="V673" s="729" t="e">
        <f t="shared" si="113"/>
        <v>#DIV/0!</v>
      </c>
      <c r="W673" s="729"/>
      <c r="X673" s="770"/>
      <c r="Y673" s="770"/>
      <c r="Z673" s="840"/>
    </row>
    <row r="674" spans="1:26" s="182" customFormat="1" ht="22.6" customHeight="1" thickTop="1" thickBot="1" x14ac:dyDescent="0.3">
      <c r="A674" s="789">
        <v>1</v>
      </c>
      <c r="B674" s="781" t="s">
        <v>1350</v>
      </c>
      <c r="C674" s="617" t="s">
        <v>1362</v>
      </c>
      <c r="D674" s="617" t="s">
        <v>1384</v>
      </c>
      <c r="E674" s="781" t="s">
        <v>1362</v>
      </c>
      <c r="F674" s="781" t="s">
        <v>1362</v>
      </c>
      <c r="G674" s="781" t="s">
        <v>1362</v>
      </c>
      <c r="H674" s="781"/>
      <c r="I674" s="781"/>
      <c r="J674" s="781"/>
      <c r="K674" s="783" t="s">
        <v>2643</v>
      </c>
      <c r="L674" s="729"/>
      <c r="M674" s="729"/>
      <c r="N674" s="729"/>
      <c r="O674" s="729">
        <f t="shared" si="112"/>
        <v>0</v>
      </c>
      <c r="P674" s="729"/>
      <c r="Q674" s="729"/>
      <c r="R674" s="729"/>
      <c r="S674" s="729"/>
      <c r="T674" s="729"/>
      <c r="U674" s="729"/>
      <c r="V674" s="729" t="e">
        <f t="shared" si="113"/>
        <v>#DIV/0!</v>
      </c>
      <c r="W674" s="729"/>
      <c r="X674" s="770"/>
      <c r="Y674" s="770"/>
      <c r="Z674" s="840"/>
    </row>
    <row r="675" spans="1:26" s="182" customFormat="1" ht="22.6" customHeight="1" thickTop="1" thickBot="1" x14ac:dyDescent="0.3">
      <c r="A675" s="789">
        <v>1</v>
      </c>
      <c r="B675" s="781" t="s">
        <v>1350</v>
      </c>
      <c r="C675" s="617" t="s">
        <v>1362</v>
      </c>
      <c r="D675" s="617" t="s">
        <v>1384</v>
      </c>
      <c r="E675" s="781" t="s">
        <v>1362</v>
      </c>
      <c r="F675" s="781" t="s">
        <v>1362</v>
      </c>
      <c r="G675" s="781" t="s">
        <v>1374</v>
      </c>
      <c r="H675" s="781"/>
      <c r="I675" s="781"/>
      <c r="J675" s="781"/>
      <c r="K675" s="786" t="s">
        <v>2644</v>
      </c>
      <c r="L675" s="729"/>
      <c r="M675" s="729"/>
      <c r="N675" s="729"/>
      <c r="O675" s="729">
        <f t="shared" si="112"/>
        <v>0</v>
      </c>
      <c r="P675" s="729"/>
      <c r="Q675" s="729"/>
      <c r="R675" s="729"/>
      <c r="S675" s="729"/>
      <c r="T675" s="729"/>
      <c r="U675" s="729"/>
      <c r="V675" s="729" t="e">
        <f t="shared" si="113"/>
        <v>#DIV/0!</v>
      </c>
      <c r="W675" s="729"/>
      <c r="X675" s="770"/>
      <c r="Y675" s="770"/>
      <c r="Z675" s="840"/>
    </row>
    <row r="676" spans="1:26" s="182" customFormat="1" ht="22.6" customHeight="1" thickTop="1" thickBot="1" x14ac:dyDescent="0.3">
      <c r="A676" s="789">
        <v>1</v>
      </c>
      <c r="B676" s="781" t="s">
        <v>1350</v>
      </c>
      <c r="C676" s="617" t="s">
        <v>1362</v>
      </c>
      <c r="D676" s="617" t="s">
        <v>1384</v>
      </c>
      <c r="E676" s="781" t="s">
        <v>1362</v>
      </c>
      <c r="F676" s="781" t="s">
        <v>1362</v>
      </c>
      <c r="G676" s="781" t="s">
        <v>1375</v>
      </c>
      <c r="H676" s="781"/>
      <c r="I676" s="781"/>
      <c r="J676" s="781"/>
      <c r="K676" s="786" t="s">
        <v>2645</v>
      </c>
      <c r="L676" s="729"/>
      <c r="M676" s="729"/>
      <c r="N676" s="729"/>
      <c r="O676" s="729">
        <f t="shared" si="112"/>
        <v>0</v>
      </c>
      <c r="P676" s="729"/>
      <c r="Q676" s="729"/>
      <c r="R676" s="729"/>
      <c r="S676" s="729"/>
      <c r="T676" s="729"/>
      <c r="U676" s="729"/>
      <c r="V676" s="729" t="e">
        <f t="shared" si="113"/>
        <v>#DIV/0!</v>
      </c>
      <c r="W676" s="729"/>
      <c r="X676" s="770"/>
      <c r="Y676" s="770"/>
      <c r="Z676" s="840"/>
    </row>
    <row r="677" spans="1:26" s="182" customFormat="1" ht="22.6" customHeight="1" thickTop="1" thickBot="1" x14ac:dyDescent="0.3">
      <c r="A677" s="789">
        <v>1</v>
      </c>
      <c r="B677" s="781" t="s">
        <v>1350</v>
      </c>
      <c r="C677" s="617" t="s">
        <v>1362</v>
      </c>
      <c r="D677" s="617" t="s">
        <v>1384</v>
      </c>
      <c r="E677" s="781" t="s">
        <v>1362</v>
      </c>
      <c r="F677" s="781" t="s">
        <v>1362</v>
      </c>
      <c r="G677" s="781" t="s">
        <v>1384</v>
      </c>
      <c r="H677" s="781"/>
      <c r="I677" s="781"/>
      <c r="J677" s="781"/>
      <c r="K677" s="786" t="s">
        <v>2646</v>
      </c>
      <c r="L677" s="729"/>
      <c r="M677" s="729"/>
      <c r="N677" s="729"/>
      <c r="O677" s="729">
        <f t="shared" si="112"/>
        <v>0</v>
      </c>
      <c r="P677" s="729"/>
      <c r="Q677" s="729"/>
      <c r="R677" s="729"/>
      <c r="S677" s="729"/>
      <c r="T677" s="729"/>
      <c r="U677" s="729"/>
      <c r="V677" s="729" t="e">
        <f t="shared" si="113"/>
        <v>#DIV/0!</v>
      </c>
      <c r="W677" s="729"/>
      <c r="X677" s="770"/>
      <c r="Y677" s="770"/>
      <c r="Z677" s="840"/>
    </row>
    <row r="678" spans="1:26" s="182" customFormat="1" ht="22.6" customHeight="1" thickTop="1" thickBot="1" x14ac:dyDescent="0.3">
      <c r="A678" s="789">
        <v>1</v>
      </c>
      <c r="B678" s="781" t="s">
        <v>1350</v>
      </c>
      <c r="C678" s="617" t="s">
        <v>1362</v>
      </c>
      <c r="D678" s="617" t="s">
        <v>1384</v>
      </c>
      <c r="E678" s="781" t="s">
        <v>1362</v>
      </c>
      <c r="F678" s="781" t="s">
        <v>1362</v>
      </c>
      <c r="G678" s="781" t="s">
        <v>1390</v>
      </c>
      <c r="H678" s="781"/>
      <c r="I678" s="781"/>
      <c r="J678" s="781"/>
      <c r="K678" s="786" t="s">
        <v>2647</v>
      </c>
      <c r="L678" s="729"/>
      <c r="M678" s="729"/>
      <c r="N678" s="729"/>
      <c r="O678" s="729">
        <f t="shared" si="112"/>
        <v>0</v>
      </c>
      <c r="P678" s="729"/>
      <c r="Q678" s="729"/>
      <c r="R678" s="729"/>
      <c r="S678" s="729"/>
      <c r="T678" s="729"/>
      <c r="U678" s="729"/>
      <c r="V678" s="729" t="e">
        <f t="shared" si="113"/>
        <v>#DIV/0!</v>
      </c>
      <c r="W678" s="729"/>
      <c r="X678" s="770"/>
      <c r="Y678" s="770"/>
      <c r="Z678" s="840"/>
    </row>
    <row r="679" spans="1:26" s="182" customFormat="1" ht="22.6" customHeight="1" thickTop="1" thickBot="1" x14ac:dyDescent="0.3">
      <c r="A679" s="789">
        <v>1</v>
      </c>
      <c r="B679" s="781" t="s">
        <v>1350</v>
      </c>
      <c r="C679" s="617" t="s">
        <v>1362</v>
      </c>
      <c r="D679" s="617" t="s">
        <v>1384</v>
      </c>
      <c r="E679" s="781" t="s">
        <v>1362</v>
      </c>
      <c r="F679" s="781" t="s">
        <v>1362</v>
      </c>
      <c r="G679" s="781" t="s">
        <v>1391</v>
      </c>
      <c r="H679" s="781"/>
      <c r="I679" s="781"/>
      <c r="J679" s="781"/>
      <c r="K679" s="786" t="s">
        <v>2648</v>
      </c>
      <c r="L679" s="729"/>
      <c r="M679" s="729"/>
      <c r="N679" s="729"/>
      <c r="O679" s="729">
        <f t="shared" si="112"/>
        <v>0</v>
      </c>
      <c r="P679" s="729"/>
      <c r="Q679" s="729"/>
      <c r="R679" s="729"/>
      <c r="S679" s="729"/>
      <c r="T679" s="729"/>
      <c r="U679" s="729"/>
      <c r="V679" s="729" t="e">
        <f t="shared" si="113"/>
        <v>#DIV/0!</v>
      </c>
      <c r="W679" s="729"/>
      <c r="X679" s="770"/>
      <c r="Y679" s="770"/>
      <c r="Z679" s="840"/>
    </row>
    <row r="680" spans="1:26" s="182" customFormat="1" ht="22.6" customHeight="1" thickTop="1" thickBot="1" x14ac:dyDescent="0.3">
      <c r="A680" s="789">
        <v>1</v>
      </c>
      <c r="B680" s="781" t="s">
        <v>1350</v>
      </c>
      <c r="C680" s="617" t="s">
        <v>1362</v>
      </c>
      <c r="D680" s="617" t="s">
        <v>1384</v>
      </c>
      <c r="E680" s="781" t="s">
        <v>1362</v>
      </c>
      <c r="F680" s="781" t="s">
        <v>1362</v>
      </c>
      <c r="G680" s="781" t="s">
        <v>1392</v>
      </c>
      <c r="H680" s="781"/>
      <c r="I680" s="781"/>
      <c r="J680" s="781"/>
      <c r="K680" s="786" t="s">
        <v>2649</v>
      </c>
      <c r="L680" s="729"/>
      <c r="M680" s="729"/>
      <c r="N680" s="729"/>
      <c r="O680" s="729">
        <f t="shared" si="112"/>
        <v>0</v>
      </c>
      <c r="P680" s="729"/>
      <c r="Q680" s="729"/>
      <c r="R680" s="729"/>
      <c r="S680" s="729"/>
      <c r="T680" s="729"/>
      <c r="U680" s="729"/>
      <c r="V680" s="729" t="e">
        <f t="shared" si="113"/>
        <v>#DIV/0!</v>
      </c>
      <c r="W680" s="729"/>
      <c r="X680" s="770"/>
      <c r="Y680" s="770"/>
      <c r="Z680" s="840"/>
    </row>
    <row r="681" spans="1:26" s="182" customFormat="1" ht="22.6" customHeight="1" thickTop="1" thickBot="1" x14ac:dyDescent="0.3">
      <c r="A681" s="789">
        <v>1</v>
      </c>
      <c r="B681" s="781" t="s">
        <v>1350</v>
      </c>
      <c r="C681" s="617" t="s">
        <v>1362</v>
      </c>
      <c r="D681" s="617" t="s">
        <v>1384</v>
      </c>
      <c r="E681" s="781" t="s">
        <v>1362</v>
      </c>
      <c r="F681" s="781" t="s">
        <v>1362</v>
      </c>
      <c r="G681" s="781" t="s">
        <v>1444</v>
      </c>
      <c r="H681" s="781"/>
      <c r="I681" s="781"/>
      <c r="J681" s="781"/>
      <c r="K681" s="786" t="s">
        <v>2650</v>
      </c>
      <c r="L681" s="729"/>
      <c r="M681" s="729"/>
      <c r="N681" s="729"/>
      <c r="O681" s="729">
        <f t="shared" si="112"/>
        <v>0</v>
      </c>
      <c r="P681" s="729"/>
      <c r="Q681" s="729"/>
      <c r="R681" s="729"/>
      <c r="S681" s="729"/>
      <c r="T681" s="729"/>
      <c r="U681" s="729"/>
      <c r="V681" s="729" t="e">
        <f t="shared" si="113"/>
        <v>#DIV/0!</v>
      </c>
      <c r="W681" s="729"/>
      <c r="X681" s="770"/>
      <c r="Y681" s="770"/>
      <c r="Z681" s="840"/>
    </row>
    <row r="682" spans="1:26" s="182" customFormat="1" ht="22.6" customHeight="1" thickTop="1" thickBot="1" x14ac:dyDescent="0.3">
      <c r="A682" s="789">
        <v>1</v>
      </c>
      <c r="B682" s="781" t="s">
        <v>1350</v>
      </c>
      <c r="C682" s="617" t="s">
        <v>1362</v>
      </c>
      <c r="D682" s="617" t="s">
        <v>1384</v>
      </c>
      <c r="E682" s="781" t="s">
        <v>1362</v>
      </c>
      <c r="F682" s="781" t="s">
        <v>1362</v>
      </c>
      <c r="G682" s="781" t="s">
        <v>1445</v>
      </c>
      <c r="H682" s="781"/>
      <c r="I682" s="781"/>
      <c r="J682" s="781"/>
      <c r="K682" s="786" t="s">
        <v>2651</v>
      </c>
      <c r="L682" s="729"/>
      <c r="M682" s="729"/>
      <c r="N682" s="729"/>
      <c r="O682" s="729">
        <f t="shared" si="112"/>
        <v>0</v>
      </c>
      <c r="P682" s="729"/>
      <c r="Q682" s="729"/>
      <c r="R682" s="729"/>
      <c r="S682" s="729"/>
      <c r="T682" s="729"/>
      <c r="U682" s="729"/>
      <c r="V682" s="729" t="e">
        <f t="shared" si="113"/>
        <v>#DIV/0!</v>
      </c>
      <c r="W682" s="729"/>
      <c r="X682" s="770"/>
      <c r="Y682" s="770"/>
      <c r="Z682" s="840"/>
    </row>
    <row r="683" spans="1:26" s="182" customFormat="1" ht="22.6" customHeight="1" thickTop="1" thickBot="1" x14ac:dyDescent="0.3">
      <c r="A683" s="789">
        <v>1</v>
      </c>
      <c r="B683" s="781" t="s">
        <v>1350</v>
      </c>
      <c r="C683" s="617" t="s">
        <v>1362</v>
      </c>
      <c r="D683" s="617" t="s">
        <v>1384</v>
      </c>
      <c r="E683" s="781" t="s">
        <v>1362</v>
      </c>
      <c r="F683" s="781" t="s">
        <v>1362</v>
      </c>
      <c r="G683" s="781" t="s">
        <v>1446</v>
      </c>
      <c r="H683" s="781"/>
      <c r="I683" s="781"/>
      <c r="J683" s="781"/>
      <c r="K683" s="786" t="s">
        <v>2652</v>
      </c>
      <c r="L683" s="729"/>
      <c r="M683" s="729"/>
      <c r="N683" s="729"/>
      <c r="O683" s="729">
        <f t="shared" si="112"/>
        <v>0</v>
      </c>
      <c r="P683" s="729"/>
      <c r="Q683" s="729"/>
      <c r="R683" s="729"/>
      <c r="S683" s="729"/>
      <c r="T683" s="729"/>
      <c r="U683" s="729"/>
      <c r="V683" s="729" t="e">
        <f t="shared" si="113"/>
        <v>#DIV/0!</v>
      </c>
      <c r="W683" s="729"/>
      <c r="X683" s="770"/>
      <c r="Y683" s="770"/>
      <c r="Z683" s="840"/>
    </row>
    <row r="684" spans="1:26" s="182" customFormat="1" ht="22.6" customHeight="1" thickTop="1" thickBot="1" x14ac:dyDescent="0.3">
      <c r="A684" s="789">
        <v>1</v>
      </c>
      <c r="B684" s="781" t="s">
        <v>1350</v>
      </c>
      <c r="C684" s="617" t="s">
        <v>1362</v>
      </c>
      <c r="D684" s="617" t="s">
        <v>1390</v>
      </c>
      <c r="E684" s="781"/>
      <c r="F684" s="781"/>
      <c r="G684" s="781"/>
      <c r="H684" s="781"/>
      <c r="I684" s="781"/>
      <c r="J684" s="781"/>
      <c r="K684" s="786" t="s">
        <v>2653</v>
      </c>
      <c r="L684" s="729">
        <f>+L685</f>
        <v>0</v>
      </c>
      <c r="M684" s="729">
        <f t="shared" ref="M684:U684" si="117">+M685</f>
        <v>2500000000</v>
      </c>
      <c r="N684" s="729">
        <f t="shared" si="117"/>
        <v>0</v>
      </c>
      <c r="O684" s="729">
        <f>+O685</f>
        <v>2500000000</v>
      </c>
      <c r="P684" s="729">
        <f t="shared" si="117"/>
        <v>0</v>
      </c>
      <c r="Q684" s="729">
        <f t="shared" si="117"/>
        <v>2500000000</v>
      </c>
      <c r="R684" s="729">
        <f t="shared" si="117"/>
        <v>0</v>
      </c>
      <c r="S684" s="729">
        <f t="shared" si="117"/>
        <v>0</v>
      </c>
      <c r="T684" s="729">
        <f t="shared" si="117"/>
        <v>2500000000</v>
      </c>
      <c r="U684" s="729">
        <f t="shared" si="117"/>
        <v>1000000000</v>
      </c>
      <c r="V684" s="806">
        <f t="shared" si="113"/>
        <v>0.4</v>
      </c>
      <c r="W684" s="729"/>
      <c r="X684" s="770" t="s">
        <v>2654</v>
      </c>
      <c r="Y684" s="770"/>
      <c r="Z684" s="840"/>
    </row>
    <row r="685" spans="1:26" s="182" customFormat="1" ht="22.6" customHeight="1" thickTop="1" thickBot="1" x14ac:dyDescent="0.3">
      <c r="A685" s="789">
        <v>1</v>
      </c>
      <c r="B685" s="781" t="s">
        <v>1350</v>
      </c>
      <c r="C685" s="617" t="s">
        <v>1362</v>
      </c>
      <c r="D685" s="617" t="s">
        <v>1390</v>
      </c>
      <c r="E685" s="781" t="s">
        <v>1350</v>
      </c>
      <c r="F685" s="781"/>
      <c r="G685" s="781"/>
      <c r="H685" s="781"/>
      <c r="I685" s="781"/>
      <c r="J685" s="781"/>
      <c r="K685" s="786" t="s">
        <v>2655</v>
      </c>
      <c r="L685" s="729">
        <f>SUM(L686:L696)</f>
        <v>0</v>
      </c>
      <c r="M685" s="729">
        <f t="shared" ref="M685:U685" si="118">SUM(M686:M696)</f>
        <v>2500000000</v>
      </c>
      <c r="N685" s="729">
        <f t="shared" si="118"/>
        <v>0</v>
      </c>
      <c r="O685" s="729">
        <f>SUM(O686:O696)</f>
        <v>2500000000</v>
      </c>
      <c r="P685" s="729">
        <f t="shared" si="118"/>
        <v>0</v>
      </c>
      <c r="Q685" s="729">
        <f t="shared" si="118"/>
        <v>2500000000</v>
      </c>
      <c r="R685" s="729">
        <f t="shared" si="118"/>
        <v>0</v>
      </c>
      <c r="S685" s="729">
        <f t="shared" si="118"/>
        <v>0</v>
      </c>
      <c r="T685" s="729">
        <f t="shared" si="118"/>
        <v>2500000000</v>
      </c>
      <c r="U685" s="729">
        <f t="shared" si="118"/>
        <v>1000000000</v>
      </c>
      <c r="V685" s="806">
        <f t="shared" si="113"/>
        <v>0.4</v>
      </c>
      <c r="W685" s="729"/>
      <c r="X685" s="770" t="s">
        <v>2656</v>
      </c>
      <c r="Y685" s="770"/>
      <c r="Z685" s="840"/>
    </row>
    <row r="686" spans="1:26" s="182" customFormat="1" ht="22.6" customHeight="1" thickTop="1" thickBot="1" x14ac:dyDescent="0.3">
      <c r="A686" s="789">
        <v>1</v>
      </c>
      <c r="B686" s="781" t="s">
        <v>1350</v>
      </c>
      <c r="C686" s="617" t="s">
        <v>1362</v>
      </c>
      <c r="D686" s="617" t="s">
        <v>1390</v>
      </c>
      <c r="E686" s="781" t="s">
        <v>1350</v>
      </c>
      <c r="F686" s="781" t="s">
        <v>1350</v>
      </c>
      <c r="G686" s="781"/>
      <c r="H686" s="781"/>
      <c r="I686" s="781"/>
      <c r="J686" s="781"/>
      <c r="K686" s="783" t="s">
        <v>2657</v>
      </c>
      <c r="L686" s="729"/>
      <c r="M686" s="797">
        <v>2500000000</v>
      </c>
      <c r="N686" s="729"/>
      <c r="O686" s="729">
        <f>L686+M686-N686</f>
        <v>2500000000</v>
      </c>
      <c r="P686" s="729"/>
      <c r="Q686" s="797">
        <v>2500000000</v>
      </c>
      <c r="R686" s="729"/>
      <c r="S686" s="729"/>
      <c r="T686" s="620">
        <f>+O686</f>
        <v>2500000000</v>
      </c>
      <c r="U686" s="729">
        <v>1000000000</v>
      </c>
      <c r="V686" s="806">
        <f>U686/O686</f>
        <v>0.4</v>
      </c>
      <c r="W686" s="729"/>
      <c r="X686" s="770"/>
      <c r="Y686" s="770"/>
      <c r="Z686" s="840"/>
    </row>
    <row r="687" spans="1:26" s="182" customFormat="1" ht="22.6" customHeight="1" thickTop="1" thickBot="1" x14ac:dyDescent="0.3">
      <c r="A687" s="789">
        <v>2</v>
      </c>
      <c r="B687" s="781" t="s">
        <v>1350</v>
      </c>
      <c r="C687" s="617" t="s">
        <v>1362</v>
      </c>
      <c r="D687" s="617" t="s">
        <v>1390</v>
      </c>
      <c r="E687" s="781" t="s">
        <v>1350</v>
      </c>
      <c r="F687" s="781" t="s">
        <v>1362</v>
      </c>
      <c r="G687" s="781"/>
      <c r="H687" s="781"/>
      <c r="I687" s="781"/>
      <c r="J687" s="781"/>
      <c r="K687" s="783" t="s">
        <v>2658</v>
      </c>
      <c r="L687" s="729"/>
      <c r="M687" s="729"/>
      <c r="N687" s="729"/>
      <c r="O687" s="729">
        <f t="shared" ref="O687:O696" si="119">L687+M687-N687</f>
        <v>0</v>
      </c>
      <c r="P687" s="729"/>
      <c r="Q687" s="729"/>
      <c r="R687" s="729"/>
      <c r="S687" s="729"/>
      <c r="T687" s="729"/>
      <c r="U687" s="729"/>
      <c r="V687" s="729" t="e">
        <f t="shared" si="113"/>
        <v>#DIV/0!</v>
      </c>
      <c r="W687" s="729"/>
      <c r="X687" s="770"/>
      <c r="Y687" s="770"/>
      <c r="Z687" s="840"/>
    </row>
    <row r="688" spans="1:26" s="182" customFormat="1" ht="22.6" customHeight="1" thickTop="1" thickBot="1" x14ac:dyDescent="0.3">
      <c r="A688" s="789">
        <v>3</v>
      </c>
      <c r="B688" s="781" t="s">
        <v>1350</v>
      </c>
      <c r="C688" s="617" t="s">
        <v>1362</v>
      </c>
      <c r="D688" s="617" t="s">
        <v>1390</v>
      </c>
      <c r="E688" s="781" t="s">
        <v>1350</v>
      </c>
      <c r="F688" s="781" t="s">
        <v>1374</v>
      </c>
      <c r="G688" s="781"/>
      <c r="H688" s="781"/>
      <c r="I688" s="781"/>
      <c r="J688" s="781"/>
      <c r="K688" s="786" t="s">
        <v>2659</v>
      </c>
      <c r="L688" s="729"/>
      <c r="M688" s="729"/>
      <c r="N688" s="729"/>
      <c r="O688" s="729">
        <f t="shared" si="119"/>
        <v>0</v>
      </c>
      <c r="P688" s="729"/>
      <c r="Q688" s="729"/>
      <c r="R688" s="729"/>
      <c r="S688" s="729"/>
      <c r="T688" s="729"/>
      <c r="U688" s="729"/>
      <c r="V688" s="729" t="e">
        <f t="shared" si="113"/>
        <v>#DIV/0!</v>
      </c>
      <c r="W688" s="729"/>
      <c r="X688" s="770"/>
      <c r="Y688" s="770"/>
      <c r="Z688" s="840"/>
    </row>
    <row r="689" spans="1:26" s="182" customFormat="1" ht="22.6" customHeight="1" thickTop="1" thickBot="1" x14ac:dyDescent="0.3">
      <c r="A689" s="789">
        <v>4</v>
      </c>
      <c r="B689" s="781" t="s">
        <v>1350</v>
      </c>
      <c r="C689" s="617" t="s">
        <v>1362</v>
      </c>
      <c r="D689" s="617" t="s">
        <v>1390</v>
      </c>
      <c r="E689" s="781" t="s">
        <v>1350</v>
      </c>
      <c r="F689" s="781" t="s">
        <v>1375</v>
      </c>
      <c r="G689" s="781"/>
      <c r="H689" s="781"/>
      <c r="I689" s="781"/>
      <c r="J689" s="781"/>
      <c r="K689" s="786" t="s">
        <v>2660</v>
      </c>
      <c r="L689" s="729"/>
      <c r="M689" s="729"/>
      <c r="N689" s="729"/>
      <c r="O689" s="729">
        <f t="shared" si="119"/>
        <v>0</v>
      </c>
      <c r="P689" s="729"/>
      <c r="Q689" s="729"/>
      <c r="R689" s="729"/>
      <c r="S689" s="729"/>
      <c r="T689" s="729"/>
      <c r="U689" s="729"/>
      <c r="V689" s="729" t="e">
        <f t="shared" si="113"/>
        <v>#DIV/0!</v>
      </c>
      <c r="W689" s="729"/>
      <c r="X689" s="770"/>
      <c r="Y689" s="770"/>
      <c r="Z689" s="840"/>
    </row>
    <row r="690" spans="1:26" s="182" customFormat="1" ht="22.6" customHeight="1" thickTop="1" thickBot="1" x14ac:dyDescent="0.3">
      <c r="A690" s="789">
        <v>5</v>
      </c>
      <c r="B690" s="781" t="s">
        <v>1350</v>
      </c>
      <c r="C690" s="617" t="s">
        <v>1362</v>
      </c>
      <c r="D690" s="617" t="s">
        <v>1390</v>
      </c>
      <c r="E690" s="781" t="s">
        <v>1350</v>
      </c>
      <c r="F690" s="781" t="s">
        <v>1384</v>
      </c>
      <c r="G690" s="781"/>
      <c r="H690" s="781"/>
      <c r="I690" s="781"/>
      <c r="J690" s="781"/>
      <c r="K690" s="786" t="s">
        <v>2661</v>
      </c>
      <c r="L690" s="729"/>
      <c r="M690" s="729"/>
      <c r="N690" s="729"/>
      <c r="O690" s="729">
        <f t="shared" si="119"/>
        <v>0</v>
      </c>
      <c r="P690" s="729"/>
      <c r="Q690" s="729"/>
      <c r="R690" s="729"/>
      <c r="S690" s="729"/>
      <c r="T690" s="729"/>
      <c r="U690" s="729"/>
      <c r="V690" s="729" t="e">
        <f t="shared" si="113"/>
        <v>#DIV/0!</v>
      </c>
      <c r="W690" s="729"/>
      <c r="X690" s="770"/>
      <c r="Y690" s="770"/>
      <c r="Z690" s="840"/>
    </row>
    <row r="691" spans="1:26" s="182" customFormat="1" ht="22.6" customHeight="1" thickTop="1" thickBot="1" x14ac:dyDescent="0.3">
      <c r="A691" s="789">
        <v>6</v>
      </c>
      <c r="B691" s="781" t="s">
        <v>1350</v>
      </c>
      <c r="C691" s="617" t="s">
        <v>1362</v>
      </c>
      <c r="D691" s="617" t="s">
        <v>1390</v>
      </c>
      <c r="E691" s="781" t="s">
        <v>1350</v>
      </c>
      <c r="F691" s="781" t="s">
        <v>1390</v>
      </c>
      <c r="G691" s="781"/>
      <c r="H691" s="781"/>
      <c r="I691" s="781"/>
      <c r="J691" s="781"/>
      <c r="K691" s="786" t="s">
        <v>2662</v>
      </c>
      <c r="L691" s="729"/>
      <c r="M691" s="729"/>
      <c r="N691" s="729"/>
      <c r="O691" s="729">
        <f t="shared" si="119"/>
        <v>0</v>
      </c>
      <c r="P691" s="729"/>
      <c r="Q691" s="729"/>
      <c r="R691" s="729"/>
      <c r="S691" s="729"/>
      <c r="T691" s="729"/>
      <c r="U691" s="729"/>
      <c r="V691" s="729" t="e">
        <f t="shared" si="113"/>
        <v>#DIV/0!</v>
      </c>
      <c r="W691" s="729"/>
      <c r="X691" s="770"/>
      <c r="Y691" s="770"/>
      <c r="Z691" s="840"/>
    </row>
    <row r="692" spans="1:26" s="182" customFormat="1" ht="22.6" customHeight="1" thickTop="1" thickBot="1" x14ac:dyDescent="0.3">
      <c r="A692" s="789">
        <v>7</v>
      </c>
      <c r="B692" s="781" t="s">
        <v>1350</v>
      </c>
      <c r="C692" s="617" t="s">
        <v>1362</v>
      </c>
      <c r="D692" s="617" t="s">
        <v>1390</v>
      </c>
      <c r="E692" s="781" t="s">
        <v>1350</v>
      </c>
      <c r="F692" s="781" t="s">
        <v>1391</v>
      </c>
      <c r="G692" s="781"/>
      <c r="H692" s="781"/>
      <c r="I692" s="781"/>
      <c r="J692" s="781"/>
      <c r="K692" s="786" t="s">
        <v>2663</v>
      </c>
      <c r="L692" s="729"/>
      <c r="M692" s="729"/>
      <c r="N692" s="729"/>
      <c r="O692" s="729">
        <f t="shared" si="119"/>
        <v>0</v>
      </c>
      <c r="P692" s="729"/>
      <c r="Q692" s="729"/>
      <c r="R692" s="729"/>
      <c r="S692" s="729"/>
      <c r="T692" s="729"/>
      <c r="U692" s="729"/>
      <c r="V692" s="729" t="e">
        <f t="shared" si="113"/>
        <v>#DIV/0!</v>
      </c>
      <c r="W692" s="729"/>
      <c r="X692" s="770"/>
      <c r="Y692" s="770"/>
      <c r="Z692" s="840"/>
    </row>
    <row r="693" spans="1:26" s="182" customFormat="1" ht="22.6" customHeight="1" thickTop="1" thickBot="1" x14ac:dyDescent="0.3">
      <c r="A693" s="789">
        <v>8</v>
      </c>
      <c r="B693" s="781" t="s">
        <v>1350</v>
      </c>
      <c r="C693" s="617" t="s">
        <v>1362</v>
      </c>
      <c r="D693" s="617" t="s">
        <v>1390</v>
      </c>
      <c r="E693" s="781" t="s">
        <v>1350</v>
      </c>
      <c r="F693" s="781" t="s">
        <v>1392</v>
      </c>
      <c r="G693" s="781"/>
      <c r="H693" s="781"/>
      <c r="I693" s="781"/>
      <c r="J693" s="781"/>
      <c r="K693" s="786" t="s">
        <v>2664</v>
      </c>
      <c r="L693" s="729"/>
      <c r="M693" s="729"/>
      <c r="N693" s="729"/>
      <c r="O693" s="729">
        <f t="shared" si="119"/>
        <v>0</v>
      </c>
      <c r="P693" s="729"/>
      <c r="Q693" s="729"/>
      <c r="R693" s="729"/>
      <c r="S693" s="729"/>
      <c r="T693" s="729"/>
      <c r="U693" s="729"/>
      <c r="V693" s="729" t="e">
        <f t="shared" si="113"/>
        <v>#DIV/0!</v>
      </c>
      <c r="W693" s="729"/>
      <c r="X693" s="770"/>
      <c r="Y693" s="770"/>
      <c r="Z693" s="840"/>
    </row>
    <row r="694" spans="1:26" s="182" customFormat="1" ht="22.6" customHeight="1" thickTop="1" thickBot="1" x14ac:dyDescent="0.3">
      <c r="A694" s="789">
        <v>9</v>
      </c>
      <c r="B694" s="781" t="s">
        <v>1350</v>
      </c>
      <c r="C694" s="617" t="s">
        <v>1362</v>
      </c>
      <c r="D694" s="617" t="s">
        <v>1390</v>
      </c>
      <c r="E694" s="781" t="s">
        <v>1350</v>
      </c>
      <c r="F694" s="781" t="s">
        <v>1444</v>
      </c>
      <c r="G694" s="781"/>
      <c r="H694" s="781"/>
      <c r="I694" s="781"/>
      <c r="J694" s="781"/>
      <c r="K694" s="786" t="s">
        <v>2665</v>
      </c>
      <c r="L694" s="729"/>
      <c r="M694" s="729"/>
      <c r="N694" s="729"/>
      <c r="O694" s="729">
        <f t="shared" si="119"/>
        <v>0</v>
      </c>
      <c r="P694" s="729"/>
      <c r="Q694" s="729"/>
      <c r="R694" s="729"/>
      <c r="S694" s="729"/>
      <c r="T694" s="729"/>
      <c r="U694" s="729"/>
      <c r="V694" s="729" t="e">
        <f t="shared" si="113"/>
        <v>#DIV/0!</v>
      </c>
      <c r="W694" s="729"/>
      <c r="X694" s="770"/>
      <c r="Y694" s="770"/>
      <c r="Z694" s="840"/>
    </row>
    <row r="695" spans="1:26" s="182" customFormat="1" ht="22.6" customHeight="1" thickTop="1" thickBot="1" x14ac:dyDescent="0.3">
      <c r="A695" s="789">
        <v>10</v>
      </c>
      <c r="B695" s="781" t="s">
        <v>1350</v>
      </c>
      <c r="C695" s="617" t="s">
        <v>1362</v>
      </c>
      <c r="D695" s="617" t="s">
        <v>1390</v>
      </c>
      <c r="E695" s="781" t="s">
        <v>1350</v>
      </c>
      <c r="F695" s="781" t="s">
        <v>1445</v>
      </c>
      <c r="G695" s="781"/>
      <c r="H695" s="781"/>
      <c r="I695" s="781"/>
      <c r="J695" s="781"/>
      <c r="K695" s="786" t="s">
        <v>2666</v>
      </c>
      <c r="L695" s="729"/>
      <c r="M695" s="729"/>
      <c r="N695" s="729"/>
      <c r="O695" s="729">
        <f t="shared" si="119"/>
        <v>0</v>
      </c>
      <c r="P695" s="729"/>
      <c r="Q695" s="729"/>
      <c r="R695" s="729"/>
      <c r="S695" s="729"/>
      <c r="T695" s="729"/>
      <c r="U695" s="729"/>
      <c r="V695" s="729" t="e">
        <f t="shared" si="113"/>
        <v>#DIV/0!</v>
      </c>
      <c r="W695" s="729"/>
      <c r="X695" s="770"/>
      <c r="Y695" s="770"/>
      <c r="Z695" s="840"/>
    </row>
    <row r="696" spans="1:26" s="182" customFormat="1" ht="22.6" customHeight="1" thickTop="1" thickBot="1" x14ac:dyDescent="0.3">
      <c r="A696" s="789">
        <v>11</v>
      </c>
      <c r="B696" s="781" t="s">
        <v>1350</v>
      </c>
      <c r="C696" s="617" t="s">
        <v>1362</v>
      </c>
      <c r="D696" s="617" t="s">
        <v>1390</v>
      </c>
      <c r="E696" s="781" t="s">
        <v>1350</v>
      </c>
      <c r="F696" s="781" t="s">
        <v>1446</v>
      </c>
      <c r="G696" s="781"/>
      <c r="H696" s="781"/>
      <c r="I696" s="781"/>
      <c r="J696" s="781"/>
      <c r="K696" s="786" t="s">
        <v>2667</v>
      </c>
      <c r="L696" s="729"/>
      <c r="M696" s="729"/>
      <c r="N696" s="729"/>
      <c r="O696" s="729">
        <f t="shared" si="119"/>
        <v>0</v>
      </c>
      <c r="P696" s="729"/>
      <c r="Q696" s="729"/>
      <c r="R696" s="729"/>
      <c r="S696" s="729"/>
      <c r="T696" s="729"/>
      <c r="U696" s="729"/>
      <c r="V696" s="729" t="e">
        <f t="shared" si="113"/>
        <v>#DIV/0!</v>
      </c>
      <c r="W696" s="729"/>
      <c r="X696" s="770"/>
      <c r="Y696" s="770"/>
      <c r="Z696" s="840"/>
    </row>
    <row r="697" spans="1:26" s="1" customFormat="1" ht="36" customHeight="1" thickTop="1" thickBot="1" x14ac:dyDescent="0.3">
      <c r="A697" s="601" t="s">
        <v>1348</v>
      </c>
      <c r="B697" s="601" t="s">
        <v>1362</v>
      </c>
      <c r="C697" s="601"/>
      <c r="D697" s="601"/>
      <c r="E697" s="601"/>
      <c r="F697" s="602"/>
      <c r="G697" s="602"/>
      <c r="H697" s="602"/>
      <c r="I697" s="807"/>
      <c r="J697" s="807"/>
      <c r="K697" s="603" t="s">
        <v>2668</v>
      </c>
      <c r="L697" s="808">
        <f>+L698+L702</f>
        <v>4768431000</v>
      </c>
      <c r="M697" s="808">
        <f t="shared" ref="M697:U697" si="120">+M698+M702</f>
        <v>0</v>
      </c>
      <c r="N697" s="808">
        <f t="shared" si="120"/>
        <v>0</v>
      </c>
      <c r="O697" s="808">
        <f t="shared" si="112"/>
        <v>4768431000</v>
      </c>
      <c r="P697" s="808">
        <f t="shared" si="120"/>
        <v>4768431000</v>
      </c>
      <c r="Q697" s="808">
        <f t="shared" si="120"/>
        <v>0</v>
      </c>
      <c r="R697" s="808">
        <f t="shared" si="120"/>
        <v>0</v>
      </c>
      <c r="S697" s="808">
        <f t="shared" si="120"/>
        <v>0</v>
      </c>
      <c r="T697" s="808">
        <f t="shared" si="120"/>
        <v>4768431000</v>
      </c>
      <c r="U697" s="808">
        <f t="shared" si="120"/>
        <v>1679887979.95</v>
      </c>
      <c r="V697" s="808">
        <f t="shared" si="113"/>
        <v>0.35229365381401134</v>
      </c>
      <c r="W697" s="808"/>
      <c r="X697" s="770"/>
      <c r="Y697" s="770"/>
      <c r="Z697" s="843"/>
    </row>
    <row r="698" spans="1:26" s="1" customFormat="1" ht="18.7" customHeight="1" thickTop="1" thickBot="1" x14ac:dyDescent="0.3">
      <c r="A698" s="622">
        <v>1</v>
      </c>
      <c r="B698" s="764" t="s">
        <v>1362</v>
      </c>
      <c r="C698" s="617" t="s">
        <v>1350</v>
      </c>
      <c r="D698" s="617"/>
      <c r="E698" s="622"/>
      <c r="F698" s="617"/>
      <c r="G698" s="617"/>
      <c r="H698" s="617"/>
      <c r="I698" s="617"/>
      <c r="J698" s="617"/>
      <c r="K698" s="721" t="s">
        <v>2669</v>
      </c>
      <c r="L698" s="729">
        <f>SUM(L699:L701)</f>
        <v>4768431000</v>
      </c>
      <c r="M698" s="729">
        <f t="shared" ref="M698:U698" si="121">SUM(M699:M701)</f>
        <v>0</v>
      </c>
      <c r="N698" s="729">
        <f t="shared" si="121"/>
        <v>0</v>
      </c>
      <c r="O698" s="729">
        <f t="shared" si="112"/>
        <v>4768431000</v>
      </c>
      <c r="P698" s="729">
        <f t="shared" si="121"/>
        <v>4768431000</v>
      </c>
      <c r="Q698" s="729">
        <f t="shared" si="121"/>
        <v>0</v>
      </c>
      <c r="R698" s="729">
        <f>SUM(R699:R701)</f>
        <v>0</v>
      </c>
      <c r="S698" s="729">
        <f t="shared" si="121"/>
        <v>0</v>
      </c>
      <c r="T698" s="729">
        <f t="shared" si="121"/>
        <v>4768431000</v>
      </c>
      <c r="U698" s="729">
        <f t="shared" si="121"/>
        <v>1679887979.95</v>
      </c>
      <c r="V698" s="729">
        <f t="shared" si="113"/>
        <v>0.35229365381401134</v>
      </c>
      <c r="W698" s="729"/>
      <c r="X698" s="770"/>
      <c r="Y698" s="770"/>
      <c r="Z698" s="843"/>
    </row>
    <row r="699" spans="1:26" s="1" customFormat="1" ht="18.7" customHeight="1" thickTop="1" thickBot="1" x14ac:dyDescent="0.3">
      <c r="A699" s="622">
        <v>1</v>
      </c>
      <c r="B699" s="764" t="s">
        <v>1362</v>
      </c>
      <c r="C699" s="617" t="s">
        <v>1350</v>
      </c>
      <c r="D699" s="617" t="s">
        <v>1350</v>
      </c>
      <c r="E699" s="617"/>
      <c r="F699" s="617"/>
      <c r="G699" s="617"/>
      <c r="H699" s="617"/>
      <c r="I699" s="617"/>
      <c r="J699" s="617"/>
      <c r="K699" s="722" t="s">
        <v>1412</v>
      </c>
      <c r="L699" s="729">
        <v>4684600000</v>
      </c>
      <c r="M699" s="729"/>
      <c r="N699" s="729"/>
      <c r="O699" s="729">
        <f>L699+M699-N699</f>
        <v>4684600000</v>
      </c>
      <c r="P699" s="729">
        <v>4684600000</v>
      </c>
      <c r="Q699" s="729"/>
      <c r="R699" s="729"/>
      <c r="S699" s="729"/>
      <c r="T699" s="729">
        <f>SUBTOTAL(9,P699:R699)</f>
        <v>4684600000</v>
      </c>
      <c r="U699" s="729">
        <v>1653968051</v>
      </c>
      <c r="V699" s="729">
        <f t="shared" si="113"/>
        <v>0.3530649470605815</v>
      </c>
      <c r="W699" s="729"/>
      <c r="X699" s="770"/>
      <c r="Y699" s="770"/>
      <c r="Z699" s="843"/>
    </row>
    <row r="700" spans="1:26" s="1" customFormat="1" ht="18.7" customHeight="1" thickTop="1" thickBot="1" x14ac:dyDescent="0.3">
      <c r="A700" s="622">
        <v>1</v>
      </c>
      <c r="B700" s="764" t="s">
        <v>1362</v>
      </c>
      <c r="C700" s="617" t="s">
        <v>1350</v>
      </c>
      <c r="D700" s="617" t="s">
        <v>1362</v>
      </c>
      <c r="E700" s="617"/>
      <c r="F700" s="617"/>
      <c r="G700" s="617"/>
      <c r="H700" s="617"/>
      <c r="I700" s="617"/>
      <c r="J700" s="617"/>
      <c r="K700" s="722" t="s">
        <v>1413</v>
      </c>
      <c r="L700" s="729">
        <v>65600000</v>
      </c>
      <c r="M700" s="729"/>
      <c r="N700" s="729"/>
      <c r="O700" s="729">
        <f>L700+M700-N700</f>
        <v>65600000</v>
      </c>
      <c r="P700" s="729">
        <v>65600000</v>
      </c>
      <c r="Q700" s="729"/>
      <c r="R700" s="729"/>
      <c r="S700" s="729"/>
      <c r="T700" s="729">
        <f>SUBTOTAL(9,P700:R700)</f>
        <v>65600000</v>
      </c>
      <c r="U700" s="729">
        <v>23035928.949999999</v>
      </c>
      <c r="V700" s="729">
        <f t="shared" si="113"/>
        <v>0.35115745350609756</v>
      </c>
      <c r="W700" s="729"/>
      <c r="X700" s="770"/>
      <c r="Y700" s="770"/>
      <c r="Z700" s="843"/>
    </row>
    <row r="701" spans="1:26" s="1" customFormat="1" ht="18.7" customHeight="1" thickTop="1" thickBot="1" x14ac:dyDescent="0.3">
      <c r="A701" s="622">
        <v>1</v>
      </c>
      <c r="B701" s="764" t="s">
        <v>1362</v>
      </c>
      <c r="C701" s="617" t="s">
        <v>1350</v>
      </c>
      <c r="D701" s="617" t="s">
        <v>1374</v>
      </c>
      <c r="E701" s="617"/>
      <c r="F701" s="617"/>
      <c r="G701" s="617"/>
      <c r="H701" s="617"/>
      <c r="I701" s="617"/>
      <c r="J701" s="617"/>
      <c r="K701" s="722" t="s">
        <v>1414</v>
      </c>
      <c r="L701" s="729">
        <v>18231000</v>
      </c>
      <c r="M701" s="729"/>
      <c r="N701" s="729"/>
      <c r="O701" s="729">
        <f>L701+M701-N701</f>
        <v>18231000</v>
      </c>
      <c r="P701" s="729">
        <v>18231000</v>
      </c>
      <c r="Q701" s="729"/>
      <c r="R701" s="729"/>
      <c r="S701" s="729"/>
      <c r="T701" s="729">
        <f>SUBTOTAL(9,P701:R701)</f>
        <v>18231000</v>
      </c>
      <c r="U701" s="729">
        <v>2884000</v>
      </c>
      <c r="V701" s="729">
        <f t="shared" si="113"/>
        <v>0.15819209039548024</v>
      </c>
      <c r="W701" s="729"/>
      <c r="X701" s="770"/>
      <c r="Y701" s="770"/>
      <c r="Z701" s="843"/>
    </row>
    <row r="702" spans="1:26" s="1" customFormat="1" ht="18.7" customHeight="1" thickTop="1" thickBot="1" x14ac:dyDescent="0.3">
      <c r="A702" s="622">
        <v>1</v>
      </c>
      <c r="B702" s="764" t="s">
        <v>1362</v>
      </c>
      <c r="C702" s="617" t="s">
        <v>1362</v>
      </c>
      <c r="D702" s="617"/>
      <c r="E702" s="622"/>
      <c r="F702" s="617"/>
      <c r="G702" s="617"/>
      <c r="H702" s="617"/>
      <c r="I702" s="617"/>
      <c r="J702" s="617"/>
      <c r="K702" s="721" t="s">
        <v>2670</v>
      </c>
      <c r="L702" s="729"/>
      <c r="M702" s="729"/>
      <c r="N702" s="729"/>
      <c r="O702" s="729">
        <f t="shared" si="112"/>
        <v>0</v>
      </c>
      <c r="P702" s="729"/>
      <c r="Q702" s="729"/>
      <c r="R702" s="729"/>
      <c r="S702" s="729"/>
      <c r="T702" s="729"/>
      <c r="U702" s="729"/>
      <c r="V702" s="729" t="e">
        <f t="shared" si="113"/>
        <v>#DIV/0!</v>
      </c>
      <c r="W702" s="729"/>
      <c r="X702" s="770"/>
      <c r="Y702" s="770"/>
      <c r="Z702" s="843"/>
    </row>
    <row r="703" spans="1:26" s="1" customFormat="1" ht="36" customHeight="1" thickTop="1" thickBot="1" x14ac:dyDescent="0.3">
      <c r="A703" s="601">
        <v>1</v>
      </c>
      <c r="B703" s="601" t="s">
        <v>1374</v>
      </c>
      <c r="C703" s="601"/>
      <c r="D703" s="601"/>
      <c r="E703" s="601"/>
      <c r="F703" s="602"/>
      <c r="G703" s="602"/>
      <c r="H703" s="602"/>
      <c r="I703" s="807"/>
      <c r="J703" s="807"/>
      <c r="K703" s="808" t="s">
        <v>2671</v>
      </c>
      <c r="L703" s="808">
        <f>+L704+L708</f>
        <v>0</v>
      </c>
      <c r="M703" s="808">
        <f t="shared" ref="M703:U703" si="122">+M704+M708</f>
        <v>0</v>
      </c>
      <c r="N703" s="808">
        <f t="shared" si="122"/>
        <v>0</v>
      </c>
      <c r="O703" s="808">
        <f t="shared" si="112"/>
        <v>0</v>
      </c>
      <c r="P703" s="808">
        <f t="shared" si="122"/>
        <v>0</v>
      </c>
      <c r="Q703" s="808">
        <f t="shared" si="122"/>
        <v>0</v>
      </c>
      <c r="R703" s="808">
        <f t="shared" si="122"/>
        <v>0</v>
      </c>
      <c r="S703" s="808">
        <f t="shared" si="122"/>
        <v>0</v>
      </c>
      <c r="T703" s="808">
        <f t="shared" si="122"/>
        <v>0</v>
      </c>
      <c r="U703" s="808">
        <f t="shared" si="122"/>
        <v>0</v>
      </c>
      <c r="V703" s="808" t="e">
        <f t="shared" si="113"/>
        <v>#DIV/0!</v>
      </c>
      <c r="W703" s="808"/>
      <c r="X703" s="770"/>
      <c r="Y703" s="770"/>
      <c r="Z703" s="843"/>
    </row>
    <row r="704" spans="1:26" s="1" customFormat="1" ht="18.7" customHeight="1" thickTop="1" thickBot="1" x14ac:dyDescent="0.3">
      <c r="A704" s="622">
        <v>1</v>
      </c>
      <c r="B704" s="764" t="s">
        <v>1374</v>
      </c>
      <c r="C704" s="617" t="s">
        <v>1350</v>
      </c>
      <c r="D704" s="617"/>
      <c r="E704" s="622"/>
      <c r="F704" s="617"/>
      <c r="G704" s="617"/>
      <c r="H704" s="617"/>
      <c r="I704" s="617"/>
      <c r="J704" s="617"/>
      <c r="K704" s="721" t="s">
        <v>1415</v>
      </c>
      <c r="L704" s="729">
        <f>SUM(L705:L707)</f>
        <v>0</v>
      </c>
      <c r="M704" s="729">
        <f t="shared" ref="M704:U704" si="123">SUM(M705:M707)</f>
        <v>0</v>
      </c>
      <c r="N704" s="729">
        <f t="shared" si="123"/>
        <v>0</v>
      </c>
      <c r="O704" s="729">
        <f t="shared" si="112"/>
        <v>0</v>
      </c>
      <c r="P704" s="729">
        <f t="shared" si="123"/>
        <v>0</v>
      </c>
      <c r="Q704" s="729">
        <f t="shared" si="123"/>
        <v>0</v>
      </c>
      <c r="R704" s="729">
        <f t="shared" si="123"/>
        <v>0</v>
      </c>
      <c r="S704" s="729">
        <f t="shared" si="123"/>
        <v>0</v>
      </c>
      <c r="T704" s="729">
        <f t="shared" si="123"/>
        <v>0</v>
      </c>
      <c r="U704" s="729">
        <f t="shared" si="123"/>
        <v>0</v>
      </c>
      <c r="V704" s="729" t="e">
        <f t="shared" si="113"/>
        <v>#DIV/0!</v>
      </c>
      <c r="W704" s="729"/>
      <c r="X704" s="770"/>
      <c r="Y704" s="770"/>
      <c r="Z704" s="843"/>
    </row>
    <row r="705" spans="1:26" s="1" customFormat="1" ht="18.7" customHeight="1" thickTop="1" thickBot="1" x14ac:dyDescent="0.3">
      <c r="A705" s="622">
        <v>1</v>
      </c>
      <c r="B705" s="764" t="s">
        <v>1374</v>
      </c>
      <c r="C705" s="617" t="s">
        <v>1350</v>
      </c>
      <c r="D705" s="617" t="s">
        <v>1350</v>
      </c>
      <c r="E705" s="617"/>
      <c r="F705" s="617"/>
      <c r="G705" s="617"/>
      <c r="H705" s="617"/>
      <c r="I705" s="617"/>
      <c r="J705" s="617"/>
      <c r="K705" s="722" t="s">
        <v>1416</v>
      </c>
      <c r="L705" s="729"/>
      <c r="M705" s="729"/>
      <c r="N705" s="729"/>
      <c r="O705" s="729">
        <f t="shared" si="112"/>
        <v>0</v>
      </c>
      <c r="P705" s="729"/>
      <c r="Q705" s="729"/>
      <c r="R705" s="729"/>
      <c r="S705" s="729"/>
      <c r="T705" s="729"/>
      <c r="U705" s="729"/>
      <c r="V705" s="729" t="e">
        <f t="shared" si="113"/>
        <v>#DIV/0!</v>
      </c>
      <c r="W705" s="729"/>
      <c r="X705" s="770"/>
      <c r="Y705" s="770"/>
      <c r="Z705" s="843"/>
    </row>
    <row r="706" spans="1:26" s="1" customFormat="1" ht="18.7" customHeight="1" thickTop="1" thickBot="1" x14ac:dyDescent="0.3">
      <c r="A706" s="622">
        <v>1</v>
      </c>
      <c r="B706" s="764" t="s">
        <v>1374</v>
      </c>
      <c r="C706" s="617" t="s">
        <v>1350</v>
      </c>
      <c r="D706" s="617" t="s">
        <v>1362</v>
      </c>
      <c r="E706" s="617"/>
      <c r="F706" s="617"/>
      <c r="G706" s="617"/>
      <c r="H706" s="617"/>
      <c r="I706" s="617"/>
      <c r="J706" s="617"/>
      <c r="K706" s="722" t="s">
        <v>1417</v>
      </c>
      <c r="L706" s="729"/>
      <c r="M706" s="729"/>
      <c r="N706" s="729"/>
      <c r="O706" s="729">
        <f t="shared" si="112"/>
        <v>0</v>
      </c>
      <c r="P706" s="729"/>
      <c r="Q706" s="729"/>
      <c r="R706" s="729"/>
      <c r="S706" s="729"/>
      <c r="T706" s="729"/>
      <c r="U706" s="729"/>
      <c r="V706" s="729" t="e">
        <f t="shared" si="113"/>
        <v>#DIV/0!</v>
      </c>
      <c r="W706" s="729"/>
      <c r="X706" s="770"/>
      <c r="Y706" s="770"/>
      <c r="Z706" s="843"/>
    </row>
    <row r="707" spans="1:26" s="1" customFormat="1" ht="18.7" customHeight="1" thickTop="1" thickBot="1" x14ac:dyDescent="0.3">
      <c r="A707" s="622">
        <v>1</v>
      </c>
      <c r="B707" s="764" t="s">
        <v>1374</v>
      </c>
      <c r="C707" s="617" t="s">
        <v>1350</v>
      </c>
      <c r="D707" s="617" t="s">
        <v>1374</v>
      </c>
      <c r="E707" s="617"/>
      <c r="F707" s="617"/>
      <c r="G707" s="617"/>
      <c r="H707" s="617"/>
      <c r="I707" s="617"/>
      <c r="J707" s="617"/>
      <c r="K707" s="722" t="s">
        <v>1418</v>
      </c>
      <c r="L707" s="729"/>
      <c r="M707" s="729"/>
      <c r="N707" s="729"/>
      <c r="O707" s="729">
        <f t="shared" si="112"/>
        <v>0</v>
      </c>
      <c r="P707" s="729"/>
      <c r="Q707" s="729"/>
      <c r="R707" s="729"/>
      <c r="S707" s="729"/>
      <c r="T707" s="729"/>
      <c r="U707" s="729"/>
      <c r="V707" s="729" t="e">
        <f t="shared" si="113"/>
        <v>#DIV/0!</v>
      </c>
      <c r="W707" s="729"/>
      <c r="X707" s="770"/>
      <c r="Y707" s="770"/>
      <c r="Z707" s="843"/>
    </row>
    <row r="708" spans="1:26" s="1" customFormat="1" ht="18.7" customHeight="1" thickTop="1" thickBot="1" x14ac:dyDescent="0.3">
      <c r="A708" s="622">
        <v>1</v>
      </c>
      <c r="B708" s="764" t="s">
        <v>1374</v>
      </c>
      <c r="C708" s="617" t="s">
        <v>1362</v>
      </c>
      <c r="D708" s="617"/>
      <c r="E708" s="622"/>
      <c r="F708" s="617"/>
      <c r="G708" s="617"/>
      <c r="H708" s="617"/>
      <c r="I708" s="617"/>
      <c r="J708" s="617"/>
      <c r="K708" s="721" t="s">
        <v>1419</v>
      </c>
      <c r="L708" s="729"/>
      <c r="M708" s="729"/>
      <c r="N708" s="729"/>
      <c r="O708" s="729">
        <f t="shared" si="112"/>
        <v>0</v>
      </c>
      <c r="P708" s="729"/>
      <c r="Q708" s="729"/>
      <c r="R708" s="729"/>
      <c r="S708" s="729"/>
      <c r="T708" s="729"/>
      <c r="U708" s="729"/>
      <c r="V708" s="729" t="e">
        <f t="shared" si="113"/>
        <v>#DIV/0!</v>
      </c>
      <c r="W708" s="729"/>
      <c r="X708" s="770"/>
      <c r="Y708" s="770"/>
      <c r="Z708" s="843"/>
    </row>
    <row r="709" spans="1:26" s="1" customFormat="1" ht="36" customHeight="1" thickTop="1" thickBot="1" x14ac:dyDescent="0.3">
      <c r="A709" s="601">
        <v>1</v>
      </c>
      <c r="B709" s="601" t="s">
        <v>1375</v>
      </c>
      <c r="C709" s="601"/>
      <c r="D709" s="601"/>
      <c r="E709" s="601"/>
      <c r="F709" s="602"/>
      <c r="G709" s="602"/>
      <c r="H709" s="602"/>
      <c r="I709" s="807"/>
      <c r="J709" s="807"/>
      <c r="K709" s="603" t="s">
        <v>1420</v>
      </c>
      <c r="L709" s="808"/>
      <c r="M709" s="808"/>
      <c r="N709" s="808"/>
      <c r="O709" s="808">
        <f t="shared" si="112"/>
        <v>0</v>
      </c>
      <c r="P709" s="808"/>
      <c r="Q709" s="808"/>
      <c r="R709" s="808"/>
      <c r="S709" s="808"/>
      <c r="T709" s="808"/>
      <c r="U709" s="808"/>
      <c r="V709" s="808" t="e">
        <f t="shared" si="113"/>
        <v>#DIV/0!</v>
      </c>
      <c r="W709" s="808"/>
      <c r="X709" s="770"/>
      <c r="Y709" s="770"/>
      <c r="Z709" s="843"/>
    </row>
    <row r="710" spans="1:26" s="1" customFormat="1" ht="36" customHeight="1" thickTop="1" thickBot="1" x14ac:dyDescent="0.3">
      <c r="A710" s="601" t="s">
        <v>1348</v>
      </c>
      <c r="B710" s="601" t="s">
        <v>1384</v>
      </c>
      <c r="C710" s="601"/>
      <c r="D710" s="601"/>
      <c r="E710" s="601"/>
      <c r="F710" s="602"/>
      <c r="G710" s="602"/>
      <c r="H710" s="602"/>
      <c r="I710" s="807"/>
      <c r="J710" s="807"/>
      <c r="K710" s="603" t="s">
        <v>1421</v>
      </c>
      <c r="L710" s="808">
        <f>+L711+L715+L716</f>
        <v>79057608517</v>
      </c>
      <c r="M710" s="808">
        <f t="shared" ref="M710:U710" si="124">+M711+M715+M716</f>
        <v>0</v>
      </c>
      <c r="N710" s="808">
        <f t="shared" si="124"/>
        <v>0</v>
      </c>
      <c r="O710" s="808">
        <f t="shared" si="112"/>
        <v>79057608517</v>
      </c>
      <c r="P710" s="808">
        <f t="shared" si="124"/>
        <v>0</v>
      </c>
      <c r="Q710" s="808">
        <f t="shared" si="124"/>
        <v>79057608517</v>
      </c>
      <c r="R710" s="808">
        <f t="shared" si="124"/>
        <v>0</v>
      </c>
      <c r="S710" s="808">
        <f t="shared" si="124"/>
        <v>0</v>
      </c>
      <c r="T710" s="808">
        <f t="shared" si="124"/>
        <v>79057608517</v>
      </c>
      <c r="U710" s="808">
        <f t="shared" si="124"/>
        <v>0</v>
      </c>
      <c r="V710" s="808">
        <f t="shared" si="113"/>
        <v>0</v>
      </c>
      <c r="W710" s="808"/>
      <c r="X710" s="770"/>
      <c r="Y710" s="770"/>
      <c r="Z710" s="843"/>
    </row>
    <row r="711" spans="1:26" s="1" customFormat="1" ht="18.7" customHeight="1" thickTop="1" thickBot="1" x14ac:dyDescent="0.3">
      <c r="A711" s="622" t="s">
        <v>1348</v>
      </c>
      <c r="B711" s="764" t="s">
        <v>1384</v>
      </c>
      <c r="C711" s="617" t="s">
        <v>1350</v>
      </c>
      <c r="D711" s="617"/>
      <c r="E711" s="622"/>
      <c r="F711" s="617"/>
      <c r="G711" s="617"/>
      <c r="H711" s="617"/>
      <c r="I711" s="617"/>
      <c r="J711" s="617"/>
      <c r="K711" s="726" t="s">
        <v>1422</v>
      </c>
      <c r="L711" s="729">
        <f>SUM(L712:L714)</f>
        <v>0</v>
      </c>
      <c r="M711" s="729">
        <f t="shared" ref="M711:U711" si="125">SUM(M712:M714)</f>
        <v>0</v>
      </c>
      <c r="N711" s="729">
        <f t="shared" si="125"/>
        <v>0</v>
      </c>
      <c r="O711" s="729">
        <f t="shared" si="112"/>
        <v>0</v>
      </c>
      <c r="P711" s="729">
        <f t="shared" si="125"/>
        <v>0</v>
      </c>
      <c r="Q711" s="729">
        <f t="shared" si="125"/>
        <v>0</v>
      </c>
      <c r="R711" s="729">
        <f t="shared" si="125"/>
        <v>0</v>
      </c>
      <c r="S711" s="729">
        <f t="shared" si="125"/>
        <v>0</v>
      </c>
      <c r="T711" s="729">
        <f t="shared" si="125"/>
        <v>0</v>
      </c>
      <c r="U711" s="729">
        <f t="shared" si="125"/>
        <v>0</v>
      </c>
      <c r="V711" s="729" t="e">
        <f t="shared" si="113"/>
        <v>#DIV/0!</v>
      </c>
      <c r="W711" s="729"/>
      <c r="X711" s="770"/>
      <c r="Y711" s="770"/>
      <c r="Z711" s="843"/>
    </row>
    <row r="712" spans="1:26" s="1" customFormat="1" ht="18.7" customHeight="1" thickTop="1" thickBot="1" x14ac:dyDescent="0.3">
      <c r="A712" s="622" t="s">
        <v>1348</v>
      </c>
      <c r="B712" s="764" t="s">
        <v>1384</v>
      </c>
      <c r="C712" s="617" t="s">
        <v>1350</v>
      </c>
      <c r="D712" s="617" t="s">
        <v>1350</v>
      </c>
      <c r="E712" s="617"/>
      <c r="F712" s="617"/>
      <c r="G712" s="617"/>
      <c r="H712" s="617"/>
      <c r="I712" s="617"/>
      <c r="J712" s="617"/>
      <c r="K712" s="722" t="s">
        <v>2672</v>
      </c>
      <c r="L712" s="729"/>
      <c r="M712" s="729"/>
      <c r="N712" s="729"/>
      <c r="O712" s="729">
        <f t="shared" si="112"/>
        <v>0</v>
      </c>
      <c r="P712" s="729"/>
      <c r="Q712" s="729"/>
      <c r="R712" s="729"/>
      <c r="S712" s="729"/>
      <c r="T712" s="729"/>
      <c r="U712" s="729"/>
      <c r="V712" s="729" t="e">
        <f t="shared" si="113"/>
        <v>#DIV/0!</v>
      </c>
      <c r="W712" s="729"/>
      <c r="X712" s="770"/>
      <c r="Y712" s="770"/>
      <c r="Z712" s="843"/>
    </row>
    <row r="713" spans="1:26" s="1" customFormat="1" ht="18.7" customHeight="1" thickTop="1" thickBot="1" x14ac:dyDescent="0.3">
      <c r="A713" s="622" t="s">
        <v>1348</v>
      </c>
      <c r="B713" s="764" t="s">
        <v>1384</v>
      </c>
      <c r="C713" s="617" t="s">
        <v>1350</v>
      </c>
      <c r="D713" s="617" t="s">
        <v>1362</v>
      </c>
      <c r="E713" s="617"/>
      <c r="F713" s="617"/>
      <c r="G713" s="617"/>
      <c r="H713" s="617"/>
      <c r="I713" s="617"/>
      <c r="J713" s="617"/>
      <c r="K713" s="722" t="s">
        <v>2673</v>
      </c>
      <c r="L713" s="729"/>
      <c r="M713" s="729"/>
      <c r="N713" s="729"/>
      <c r="O713" s="729">
        <f t="shared" si="112"/>
        <v>0</v>
      </c>
      <c r="P713" s="729"/>
      <c r="Q713" s="729"/>
      <c r="R713" s="729"/>
      <c r="S713" s="729"/>
      <c r="T713" s="729"/>
      <c r="U713" s="729"/>
      <c r="V713" s="729" t="e">
        <f t="shared" si="113"/>
        <v>#DIV/0!</v>
      </c>
      <c r="W713" s="729"/>
      <c r="X713" s="770"/>
      <c r="Y713" s="770"/>
      <c r="Z713" s="843"/>
    </row>
    <row r="714" spans="1:26" s="1" customFormat="1" ht="18.7" customHeight="1" thickTop="1" thickBot="1" x14ac:dyDescent="0.3">
      <c r="A714" s="622" t="s">
        <v>1348</v>
      </c>
      <c r="B714" s="764" t="s">
        <v>1384</v>
      </c>
      <c r="C714" s="617" t="s">
        <v>1350</v>
      </c>
      <c r="D714" s="617" t="s">
        <v>1374</v>
      </c>
      <c r="E714" s="617"/>
      <c r="F714" s="617"/>
      <c r="G714" s="617"/>
      <c r="H714" s="617"/>
      <c r="I714" s="617"/>
      <c r="J714" s="617"/>
      <c r="K714" s="722" t="s">
        <v>2674</v>
      </c>
      <c r="L714" s="729"/>
      <c r="M714" s="729"/>
      <c r="N714" s="729"/>
      <c r="O714" s="729">
        <f t="shared" si="112"/>
        <v>0</v>
      </c>
      <c r="P714" s="729"/>
      <c r="Q714" s="729"/>
      <c r="R714" s="729"/>
      <c r="S714" s="729"/>
      <c r="T714" s="729"/>
      <c r="U714" s="729"/>
      <c r="V714" s="729" t="e">
        <f t="shared" si="113"/>
        <v>#DIV/0!</v>
      </c>
      <c r="W714" s="729"/>
      <c r="X714" s="770"/>
      <c r="Y714" s="770"/>
      <c r="Z714" s="843"/>
    </row>
    <row r="715" spans="1:26" s="1" customFormat="1" ht="18.7" customHeight="1" thickTop="1" thickBot="1" x14ac:dyDescent="0.3">
      <c r="A715" s="622" t="s">
        <v>1348</v>
      </c>
      <c r="B715" s="764" t="s">
        <v>1384</v>
      </c>
      <c r="C715" s="617" t="s">
        <v>1362</v>
      </c>
      <c r="D715" s="617"/>
      <c r="E715" s="622"/>
      <c r="F715" s="617"/>
      <c r="G715" s="617"/>
      <c r="H715" s="617"/>
      <c r="I715" s="617"/>
      <c r="J715" s="617"/>
      <c r="K715" s="726" t="s">
        <v>1423</v>
      </c>
      <c r="L715" s="730"/>
      <c r="M715" s="730"/>
      <c r="N715" s="730"/>
      <c r="O715" s="730">
        <f t="shared" si="112"/>
        <v>0</v>
      </c>
      <c r="P715" s="730"/>
      <c r="Q715" s="730"/>
      <c r="R715" s="730"/>
      <c r="S715" s="730"/>
      <c r="T715" s="730"/>
      <c r="U715" s="730"/>
      <c r="V715" s="729" t="e">
        <f t="shared" si="113"/>
        <v>#DIV/0!</v>
      </c>
      <c r="W715" s="729"/>
      <c r="X715" s="770"/>
      <c r="Y715" s="770"/>
      <c r="Z715" s="843"/>
    </row>
    <row r="716" spans="1:26" s="1" customFormat="1" ht="18.7" customHeight="1" thickTop="1" thickBot="1" x14ac:dyDescent="0.3">
      <c r="A716" s="622" t="s">
        <v>1348</v>
      </c>
      <c r="B716" s="764" t="s">
        <v>1384</v>
      </c>
      <c r="C716" s="617" t="s">
        <v>1374</v>
      </c>
      <c r="D716" s="617"/>
      <c r="E716" s="622"/>
      <c r="F716" s="617"/>
      <c r="G716" s="617"/>
      <c r="H716" s="617"/>
      <c r="I716" s="617"/>
      <c r="J716" s="617"/>
      <c r="K716" s="726" t="s">
        <v>1424</v>
      </c>
      <c r="L716" s="730">
        <v>79057608517</v>
      </c>
      <c r="M716" s="730"/>
      <c r="N716" s="730"/>
      <c r="O716" s="730">
        <f t="shared" si="112"/>
        <v>79057608517</v>
      </c>
      <c r="P716" s="730"/>
      <c r="Q716" s="730">
        <v>79057608517</v>
      </c>
      <c r="R716" s="730"/>
      <c r="S716" s="730"/>
      <c r="T716" s="730">
        <f>SUM(P716:R716)</f>
        <v>79057608517</v>
      </c>
      <c r="U716" s="730">
        <v>0</v>
      </c>
      <c r="V716" s="729">
        <f t="shared" si="113"/>
        <v>0</v>
      </c>
      <c r="W716" s="729"/>
      <c r="X716" s="770"/>
      <c r="Y716" s="770"/>
      <c r="Z716" s="843"/>
    </row>
    <row r="717" spans="1:26" s="1" customFormat="1" ht="36" customHeight="1" thickTop="1" x14ac:dyDescent="0.25">
      <c r="A717" s="412"/>
      <c r="B717" s="412"/>
      <c r="C717" s="412"/>
      <c r="D717" s="412"/>
      <c r="E717" s="412"/>
      <c r="F717" s="790"/>
      <c r="G717" s="790"/>
      <c r="H717" s="790"/>
      <c r="I717" s="790"/>
      <c r="J717" s="790"/>
      <c r="K717" s="412"/>
      <c r="L717" s="412"/>
      <c r="M717" s="412"/>
      <c r="N717" s="412"/>
      <c r="O717" s="412"/>
      <c r="P717" s="412"/>
      <c r="Q717" s="412"/>
      <c r="R717" s="412"/>
      <c r="S717" s="412"/>
      <c r="T717" s="412"/>
      <c r="U717" s="412"/>
      <c r="V717" s="412"/>
      <c r="W717" s="412"/>
      <c r="X717" s="412"/>
      <c r="Z717" s="843"/>
    </row>
    <row r="718" spans="1:26" ht="36" customHeight="1" x14ac:dyDescent="0.25">
      <c r="L718" s="809"/>
      <c r="M718" s="810"/>
      <c r="N718" s="810"/>
    </row>
    <row r="719" spans="1:26" ht="36" customHeight="1" x14ac:dyDescent="0.25">
      <c r="L719" s="810"/>
      <c r="M719" s="785"/>
      <c r="N719" s="785"/>
    </row>
    <row r="720" spans="1:26" ht="36" customHeight="1" x14ac:dyDescent="0.25">
      <c r="L720" s="811"/>
      <c r="M720" s="785"/>
      <c r="N720" s="785"/>
    </row>
  </sheetData>
  <autoFilter ref="A6:Z716"/>
  <mergeCells count="16">
    <mergeCell ref="Y5:Y6"/>
    <mergeCell ref="A1:W1"/>
    <mergeCell ref="A2:W2"/>
    <mergeCell ref="A3:W3"/>
    <mergeCell ref="A4:W4"/>
    <mergeCell ref="A5:I5"/>
    <mergeCell ref="K5:K6"/>
    <mergeCell ref="L5:L6"/>
    <mergeCell ref="M5:N5"/>
    <mergeCell ref="O5:O6"/>
    <mergeCell ref="P5:S5"/>
    <mergeCell ref="T5:T6"/>
    <mergeCell ref="U5:U6"/>
    <mergeCell ref="V5:V6"/>
    <mergeCell ref="W5:W6"/>
    <mergeCell ref="X5:X6"/>
  </mergeCells>
  <printOptions horizontalCentered="1" verticalCentered="1"/>
  <pageMargins left="0.78740157480314965" right="0.78740157480314965" top="0.98425196850393704" bottom="0.98425196850393704" header="0" footer="0"/>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selection activeCell="B13" sqref="B13"/>
    </sheetView>
  </sheetViews>
  <sheetFormatPr baseColWidth="10" defaultColWidth="11.375" defaultRowHeight="14.95" x14ac:dyDescent="0.25"/>
  <cols>
    <col min="1" max="1" width="34.125" style="671" customWidth="1"/>
    <col min="2" max="2" width="70.625" style="671" customWidth="1"/>
    <col min="3" max="16384" width="11.375" style="671"/>
  </cols>
  <sheetData>
    <row r="1" spans="1:2" ht="72" customHeight="1" thickBot="1" x14ac:dyDescent="0.3">
      <c r="A1" s="1008"/>
      <c r="B1" s="1008"/>
    </row>
    <row r="2" spans="1:2" ht="15.65" thickBot="1" x14ac:dyDescent="0.3">
      <c r="A2" s="1009" t="s">
        <v>1554</v>
      </c>
      <c r="B2" s="1010"/>
    </row>
    <row r="3" spans="1:2" ht="15.65" thickBot="1" x14ac:dyDescent="0.3">
      <c r="A3" s="1011" t="s">
        <v>1265</v>
      </c>
      <c r="B3" s="1012"/>
    </row>
    <row r="4" spans="1:2" ht="15.65" thickBot="1" x14ac:dyDescent="0.3">
      <c r="A4" s="672" t="s">
        <v>1555</v>
      </c>
      <c r="B4" s="672" t="s">
        <v>1267</v>
      </c>
    </row>
    <row r="5" spans="1:2" ht="30.6" thickBot="1" x14ac:dyDescent="0.3">
      <c r="A5" s="673" t="s">
        <v>1556</v>
      </c>
      <c r="B5" s="674" t="s">
        <v>1557</v>
      </c>
    </row>
    <row r="6" spans="1:2" ht="16.3" thickTop="1" thickBot="1" x14ac:dyDescent="0.3">
      <c r="A6" s="675" t="s">
        <v>1558</v>
      </c>
      <c r="B6" s="674" t="s">
        <v>1559</v>
      </c>
    </row>
    <row r="7" spans="1:2" ht="31.25" thickTop="1" thickBot="1" x14ac:dyDescent="0.3">
      <c r="A7" s="675" t="s">
        <v>1560</v>
      </c>
      <c r="B7" s="676" t="s">
        <v>1561</v>
      </c>
    </row>
    <row r="8" spans="1:2" ht="61.15" thickTop="1" thickBot="1" x14ac:dyDescent="0.3">
      <c r="A8" s="675" t="s">
        <v>1562</v>
      </c>
      <c r="B8" s="674" t="s">
        <v>1563</v>
      </c>
    </row>
    <row r="9" spans="1:2" ht="61.15" thickTop="1" thickBot="1" x14ac:dyDescent="0.3">
      <c r="A9" s="677" t="s">
        <v>1564</v>
      </c>
      <c r="B9" s="674" t="s">
        <v>1565</v>
      </c>
    </row>
    <row r="10" spans="1:2" ht="31.25" thickTop="1" thickBot="1" x14ac:dyDescent="0.3">
      <c r="A10" s="677" t="s">
        <v>1566</v>
      </c>
      <c r="B10" s="674" t="s">
        <v>1567</v>
      </c>
    </row>
    <row r="11" spans="1:2" ht="31.25" thickTop="1" thickBot="1" x14ac:dyDescent="0.3">
      <c r="A11" s="678" t="s">
        <v>1568</v>
      </c>
      <c r="B11" s="676" t="s">
        <v>1569</v>
      </c>
    </row>
    <row r="12" spans="1:2" ht="31.25" thickTop="1" thickBot="1" x14ac:dyDescent="0.3">
      <c r="A12" s="675" t="s">
        <v>1570</v>
      </c>
      <c r="B12" s="676" t="s">
        <v>1571</v>
      </c>
    </row>
    <row r="13" spans="1:2" ht="106" thickTop="1" thickBot="1" x14ac:dyDescent="0.3">
      <c r="A13" s="678" t="s">
        <v>1572</v>
      </c>
      <c r="B13" s="674" t="s">
        <v>1573</v>
      </c>
    </row>
    <row r="14" spans="1:2" ht="46.2" thickTop="1" thickBot="1" x14ac:dyDescent="0.3">
      <c r="A14" s="678" t="s">
        <v>1574</v>
      </c>
      <c r="B14" s="674" t="s">
        <v>1575</v>
      </c>
    </row>
    <row r="15" spans="1:2" ht="91.05" thickTop="1" thickBot="1" x14ac:dyDescent="0.3">
      <c r="A15" s="679" t="s">
        <v>1576</v>
      </c>
      <c r="B15" s="676" t="s">
        <v>1577</v>
      </c>
    </row>
    <row r="16" spans="1:2" ht="16.3" thickTop="1" thickBot="1" x14ac:dyDescent="0.3">
      <c r="A16" s="675" t="s">
        <v>1578</v>
      </c>
      <c r="B16" s="676" t="s">
        <v>1579</v>
      </c>
    </row>
    <row r="17" spans="1:2" ht="31.25" thickTop="1" thickBot="1" x14ac:dyDescent="0.3">
      <c r="A17" s="680" t="s">
        <v>1580</v>
      </c>
      <c r="B17" s="676" t="s">
        <v>1581</v>
      </c>
    </row>
    <row r="18" spans="1:2" ht="31.25" thickTop="1" thickBot="1" x14ac:dyDescent="0.3">
      <c r="A18" s="675" t="s">
        <v>1582</v>
      </c>
      <c r="B18" s="681" t="s">
        <v>1583</v>
      </c>
    </row>
    <row r="19" spans="1:2" ht="15.65" thickTop="1" x14ac:dyDescent="0.25"/>
  </sheetData>
  <mergeCells count="3">
    <mergeCell ref="A1:B1"/>
    <mergeCell ref="A2:B2"/>
    <mergeCell ref="A3:B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186"/>
  <sheetViews>
    <sheetView zoomScale="90" zoomScaleNormal="90" zoomScaleSheetLayoutView="100" workbookViewId="0">
      <selection activeCell="AE51" sqref="AE51"/>
    </sheetView>
  </sheetViews>
  <sheetFormatPr baseColWidth="10" defaultColWidth="14.375" defaultRowHeight="14.3" x14ac:dyDescent="0.25"/>
  <cols>
    <col min="1" max="1" width="16" style="632" customWidth="1"/>
    <col min="2" max="2" width="14.125" style="632" customWidth="1"/>
    <col min="3" max="3" width="14.375" style="632" customWidth="1"/>
    <col min="4" max="4" width="14.625" style="632" customWidth="1"/>
    <col min="5" max="7" width="10.75" style="632" customWidth="1"/>
    <col min="8" max="8" width="69" style="632" customWidth="1"/>
    <col min="9" max="9" width="20.25" style="812" customWidth="1"/>
    <col min="10" max="28" width="20.25" style="632" customWidth="1"/>
    <col min="29" max="29" width="51.375" style="632" customWidth="1"/>
    <col min="30" max="16384" width="14.375" style="632"/>
  </cols>
  <sheetData>
    <row r="1" spans="1:29" x14ac:dyDescent="0.25">
      <c r="A1" s="1016" t="s">
        <v>2681</v>
      </c>
      <c r="B1" s="1016"/>
      <c r="C1" s="1016"/>
      <c r="D1" s="1016"/>
      <c r="E1" s="1016"/>
      <c r="F1" s="1016"/>
      <c r="G1" s="1016"/>
      <c r="H1" s="1016"/>
      <c r="I1" s="1016"/>
      <c r="J1" s="1016"/>
      <c r="K1" s="1016"/>
      <c r="L1" s="1016"/>
      <c r="M1" s="1016"/>
      <c r="N1" s="1016"/>
      <c r="O1" s="1016"/>
      <c r="P1" s="1016"/>
      <c r="Q1" s="1016"/>
      <c r="R1" s="1016"/>
      <c r="S1" s="1016"/>
      <c r="T1" s="1016"/>
      <c r="U1" s="1016"/>
      <c r="V1" s="1016"/>
      <c r="W1" s="1016"/>
      <c r="X1" s="1016"/>
      <c r="Y1" s="1016"/>
      <c r="Z1" s="1016"/>
      <c r="AA1" s="1016"/>
      <c r="AB1" s="1016"/>
      <c r="AC1" s="1016"/>
    </row>
    <row r="2" spans="1:29" x14ac:dyDescent="0.25">
      <c r="A2" s="1016" t="s">
        <v>1984</v>
      </c>
      <c r="B2" s="1016"/>
      <c r="C2" s="1016"/>
      <c r="D2" s="1016"/>
      <c r="E2" s="1016"/>
      <c r="F2" s="1016"/>
      <c r="G2" s="1016"/>
      <c r="H2" s="1016"/>
      <c r="I2" s="1016"/>
      <c r="J2" s="1016"/>
      <c r="K2" s="1016"/>
      <c r="L2" s="1016"/>
      <c r="M2" s="1016"/>
      <c r="N2" s="1016"/>
      <c r="O2" s="1016"/>
      <c r="P2" s="1016"/>
      <c r="Q2" s="1016"/>
      <c r="R2" s="1016"/>
      <c r="S2" s="1016"/>
      <c r="T2" s="1016"/>
      <c r="U2" s="1016"/>
      <c r="V2" s="1016"/>
      <c r="W2" s="1016"/>
      <c r="X2" s="1016"/>
      <c r="Y2" s="1016"/>
      <c r="Z2" s="1016"/>
      <c r="AA2" s="1016"/>
      <c r="AB2" s="1016"/>
      <c r="AC2" s="1016"/>
    </row>
    <row r="3" spans="1:29" ht="14.95" thickBot="1" x14ac:dyDescent="0.3">
      <c r="A3" s="1016" t="s">
        <v>1985</v>
      </c>
      <c r="B3" s="1016"/>
      <c r="C3" s="1016"/>
      <c r="D3" s="1016"/>
      <c r="E3" s="1016"/>
      <c r="F3" s="1016"/>
      <c r="G3" s="1016"/>
      <c r="H3" s="1016"/>
      <c r="I3" s="1016"/>
      <c r="J3" s="1016"/>
      <c r="K3" s="1016"/>
      <c r="L3" s="1016"/>
      <c r="M3" s="1016"/>
      <c r="N3" s="1016"/>
      <c r="O3" s="1016"/>
      <c r="P3" s="1016"/>
      <c r="Q3" s="1016"/>
      <c r="R3" s="1016"/>
      <c r="S3" s="1016"/>
      <c r="T3" s="1016"/>
      <c r="U3" s="1016"/>
      <c r="V3" s="1016"/>
      <c r="W3" s="1016"/>
      <c r="X3" s="1016"/>
      <c r="Y3" s="1016"/>
      <c r="Z3" s="1016"/>
      <c r="AA3" s="1016"/>
      <c r="AB3" s="1016"/>
      <c r="AC3" s="1016"/>
    </row>
    <row r="4" spans="1:29" ht="30.75" customHeight="1" thickTop="1" thickBot="1" x14ac:dyDescent="0.3">
      <c r="A4" s="1017" t="s">
        <v>1335</v>
      </c>
      <c r="B4" s="1017" t="s">
        <v>1278</v>
      </c>
      <c r="C4" s="1019" t="s">
        <v>1336</v>
      </c>
      <c r="D4" s="1017" t="s">
        <v>1281</v>
      </c>
      <c r="E4" s="1017" t="s">
        <v>1337</v>
      </c>
      <c r="F4" s="1017" t="s">
        <v>1338</v>
      </c>
      <c r="G4" s="1017" t="s">
        <v>1339</v>
      </c>
      <c r="H4" s="1019" t="s">
        <v>1522</v>
      </c>
      <c r="I4" s="1013" t="s">
        <v>1472</v>
      </c>
      <c r="J4" s="1014"/>
      <c r="K4" s="1014"/>
      <c r="L4" s="1015"/>
      <c r="M4" s="1013" t="s">
        <v>1473</v>
      </c>
      <c r="N4" s="1014"/>
      <c r="O4" s="1014"/>
      <c r="P4" s="1015"/>
      <c r="Q4" s="1013" t="s">
        <v>1474</v>
      </c>
      <c r="R4" s="1014"/>
      <c r="S4" s="1014"/>
      <c r="T4" s="1015"/>
      <c r="U4" s="1013" t="s">
        <v>1475</v>
      </c>
      <c r="V4" s="1014"/>
      <c r="W4" s="1014"/>
      <c r="X4" s="1015"/>
      <c r="Y4" s="1013" t="s">
        <v>1476</v>
      </c>
      <c r="Z4" s="1014"/>
      <c r="AA4" s="1014"/>
      <c r="AB4" s="1015"/>
      <c r="AC4" s="633" t="s">
        <v>1477</v>
      </c>
    </row>
    <row r="5" spans="1:29" ht="15.65" thickTop="1" thickBot="1" x14ac:dyDescent="0.3">
      <c r="A5" s="1018"/>
      <c r="B5" s="1018"/>
      <c r="C5" s="1020"/>
      <c r="D5" s="1018"/>
      <c r="E5" s="1018"/>
      <c r="F5" s="1018"/>
      <c r="G5" s="1018"/>
      <c r="H5" s="1020"/>
      <c r="I5" s="634" t="s">
        <v>1478</v>
      </c>
      <c r="J5" s="765" t="s">
        <v>1479</v>
      </c>
      <c r="K5" s="765" t="s">
        <v>1480</v>
      </c>
      <c r="L5" s="765" t="s">
        <v>1481</v>
      </c>
      <c r="M5" s="765" t="s">
        <v>1478</v>
      </c>
      <c r="N5" s="765" t="s">
        <v>1479</v>
      </c>
      <c r="O5" s="765" t="s">
        <v>1480</v>
      </c>
      <c r="P5" s="765" t="s">
        <v>1481</v>
      </c>
      <c r="Q5" s="765" t="s">
        <v>1478</v>
      </c>
      <c r="R5" s="765" t="s">
        <v>1479</v>
      </c>
      <c r="S5" s="765" t="s">
        <v>1480</v>
      </c>
      <c r="T5" s="765" t="s">
        <v>1481</v>
      </c>
      <c r="U5" s="765" t="s">
        <v>1478</v>
      </c>
      <c r="V5" s="765" t="s">
        <v>1479</v>
      </c>
      <c r="W5" s="765" t="s">
        <v>1480</v>
      </c>
      <c r="X5" s="765" t="s">
        <v>1481</v>
      </c>
      <c r="Y5" s="765" t="s">
        <v>1478</v>
      </c>
      <c r="Z5" s="765" t="s">
        <v>1479</v>
      </c>
      <c r="AA5" s="765" t="s">
        <v>1480</v>
      </c>
      <c r="AB5" s="765" t="s">
        <v>1482</v>
      </c>
      <c r="AC5" s="765"/>
    </row>
    <row r="6" spans="1:29" ht="16.3" thickTop="1" thickBot="1" x14ac:dyDescent="0.35">
      <c r="A6" s="635" t="s">
        <v>1483</v>
      </c>
      <c r="B6" s="635" t="s">
        <v>1350</v>
      </c>
      <c r="C6" s="635"/>
      <c r="D6" s="635"/>
      <c r="E6" s="635"/>
      <c r="F6" s="635"/>
      <c r="G6" s="635"/>
      <c r="H6" s="636" t="s">
        <v>1484</v>
      </c>
      <c r="I6" s="637">
        <f t="shared" ref="I6:X6" si="0">+I7+I8+I11+I27</f>
        <v>15815968581</v>
      </c>
      <c r="J6" s="813">
        <f t="shared" si="0"/>
        <v>8070905543</v>
      </c>
      <c r="K6" s="813">
        <f t="shared" si="0"/>
        <v>5640257569</v>
      </c>
      <c r="L6" s="813">
        <f t="shared" si="0"/>
        <v>5622613736</v>
      </c>
      <c r="M6" s="813">
        <f t="shared" si="0"/>
        <v>4768431000</v>
      </c>
      <c r="N6" s="813">
        <f t="shared" si="0"/>
        <v>1749861218</v>
      </c>
      <c r="O6" s="813">
        <f t="shared" si="0"/>
        <v>1709261174</v>
      </c>
      <c r="P6" s="813">
        <f t="shared" si="0"/>
        <v>1709261174</v>
      </c>
      <c r="Q6" s="813">
        <f t="shared" si="0"/>
        <v>0</v>
      </c>
      <c r="R6" s="813">
        <f t="shared" si="0"/>
        <v>0</v>
      </c>
      <c r="S6" s="813">
        <f t="shared" si="0"/>
        <v>0</v>
      </c>
      <c r="T6" s="813">
        <f t="shared" si="0"/>
        <v>0</v>
      </c>
      <c r="U6" s="813">
        <f t="shared" si="0"/>
        <v>0</v>
      </c>
      <c r="V6" s="813">
        <f t="shared" si="0"/>
        <v>0</v>
      </c>
      <c r="W6" s="813">
        <f t="shared" si="0"/>
        <v>0</v>
      </c>
      <c r="X6" s="813">
        <f t="shared" si="0"/>
        <v>0</v>
      </c>
      <c r="Y6" s="813">
        <f>+I6+M6+Q6+U6</f>
        <v>20584399581</v>
      </c>
      <c r="Z6" s="813">
        <f t="shared" ref="Z6:AB21" si="1">+J6+N6+R6+V6</f>
        <v>9820766761</v>
      </c>
      <c r="AA6" s="813">
        <f t="shared" si="1"/>
        <v>7349518743</v>
      </c>
      <c r="AB6" s="813">
        <f t="shared" si="1"/>
        <v>7331874910</v>
      </c>
      <c r="AC6" s="638"/>
    </row>
    <row r="7" spans="1:29" ht="16.3" thickTop="1" thickBot="1" x14ac:dyDescent="0.35">
      <c r="A7" s="639" t="s">
        <v>1483</v>
      </c>
      <c r="B7" s="639" t="s">
        <v>1350</v>
      </c>
      <c r="C7" s="639" t="s">
        <v>1350</v>
      </c>
      <c r="D7" s="639"/>
      <c r="E7" s="639"/>
      <c r="F7" s="639"/>
      <c r="G7" s="639"/>
      <c r="H7" s="640" t="s">
        <v>1282</v>
      </c>
      <c r="I7" s="641">
        <v>5182051864</v>
      </c>
      <c r="J7" s="814">
        <v>2181056651</v>
      </c>
      <c r="K7" s="814">
        <v>2181056651</v>
      </c>
      <c r="L7" s="814">
        <v>2181056651</v>
      </c>
      <c r="M7" s="814">
        <v>4684600000</v>
      </c>
      <c r="N7" s="814">
        <v>1681377218</v>
      </c>
      <c r="O7" s="814">
        <v>1681377218</v>
      </c>
      <c r="P7" s="814">
        <v>1681377218</v>
      </c>
      <c r="Q7" s="814"/>
      <c r="R7" s="814"/>
      <c r="S7" s="814"/>
      <c r="T7" s="814"/>
      <c r="U7" s="814"/>
      <c r="V7" s="814"/>
      <c r="W7" s="814"/>
      <c r="X7" s="814"/>
      <c r="Y7" s="814">
        <f t="shared" ref="Y7:AB22" si="2">+I7+M7+Q7+U7</f>
        <v>9866651864</v>
      </c>
      <c r="Z7" s="814">
        <f t="shared" si="1"/>
        <v>3862433869</v>
      </c>
      <c r="AA7" s="814">
        <f t="shared" si="1"/>
        <v>3862433869</v>
      </c>
      <c r="AB7" s="814">
        <f t="shared" si="1"/>
        <v>3862433869</v>
      </c>
      <c r="AC7" s="638"/>
    </row>
    <row r="8" spans="1:29" ht="16.3" thickTop="1" thickBot="1" x14ac:dyDescent="0.35">
      <c r="A8" s="642">
        <v>2</v>
      </c>
      <c r="B8" s="639" t="s">
        <v>1350</v>
      </c>
      <c r="C8" s="639" t="s">
        <v>1362</v>
      </c>
      <c r="D8" s="639"/>
      <c r="E8" s="639"/>
      <c r="F8" s="639"/>
      <c r="G8" s="639"/>
      <c r="H8" s="640" t="s">
        <v>1485</v>
      </c>
      <c r="I8" s="641">
        <f>+I9+I10</f>
        <v>9052618808</v>
      </c>
      <c r="J8" s="814">
        <f t="shared" ref="J8:X8" si="3">+J9+J10</f>
        <v>5675019507</v>
      </c>
      <c r="K8" s="814">
        <f t="shared" si="3"/>
        <v>3244371533</v>
      </c>
      <c r="L8" s="814">
        <f t="shared" si="3"/>
        <v>3228440664</v>
      </c>
      <c r="M8" s="814">
        <f t="shared" si="3"/>
        <v>65600000</v>
      </c>
      <c r="N8" s="814">
        <f t="shared" si="3"/>
        <v>65600000</v>
      </c>
      <c r="O8" s="814">
        <f t="shared" si="3"/>
        <v>24999956</v>
      </c>
      <c r="P8" s="814">
        <f t="shared" si="3"/>
        <v>24999956</v>
      </c>
      <c r="Q8" s="814">
        <f t="shared" si="3"/>
        <v>0</v>
      </c>
      <c r="R8" s="814">
        <f t="shared" si="3"/>
        <v>0</v>
      </c>
      <c r="S8" s="814">
        <f t="shared" si="3"/>
        <v>0</v>
      </c>
      <c r="T8" s="814">
        <f t="shared" si="3"/>
        <v>0</v>
      </c>
      <c r="U8" s="814">
        <f t="shared" si="3"/>
        <v>0</v>
      </c>
      <c r="V8" s="814">
        <f t="shared" si="3"/>
        <v>0</v>
      </c>
      <c r="W8" s="814">
        <f t="shared" si="3"/>
        <v>0</v>
      </c>
      <c r="X8" s="814">
        <f t="shared" si="3"/>
        <v>0</v>
      </c>
      <c r="Y8" s="814">
        <f t="shared" si="2"/>
        <v>9118218808</v>
      </c>
      <c r="Z8" s="814">
        <f t="shared" si="1"/>
        <v>5740619507</v>
      </c>
      <c r="AA8" s="814">
        <f t="shared" si="1"/>
        <v>3269371489</v>
      </c>
      <c r="AB8" s="814">
        <f t="shared" si="1"/>
        <v>3253440620</v>
      </c>
      <c r="AC8" s="638"/>
    </row>
    <row r="9" spans="1:29" ht="16.3" thickTop="1" thickBot="1" x14ac:dyDescent="0.35">
      <c r="A9" s="643">
        <v>2</v>
      </c>
      <c r="B9" s="644" t="s">
        <v>1350</v>
      </c>
      <c r="C9" s="644" t="s">
        <v>1362</v>
      </c>
      <c r="D9" s="644" t="s">
        <v>1350</v>
      </c>
      <c r="E9" s="645"/>
      <c r="F9" s="645"/>
      <c r="G9" s="645"/>
      <c r="H9" s="646" t="s">
        <v>1486</v>
      </c>
      <c r="I9" s="647">
        <v>36107173</v>
      </c>
      <c r="J9" s="815">
        <v>762500</v>
      </c>
      <c r="K9" s="815">
        <v>762500</v>
      </c>
      <c r="L9" s="815">
        <v>762500</v>
      </c>
      <c r="M9" s="815"/>
      <c r="N9" s="815"/>
      <c r="O9" s="815"/>
      <c r="P9" s="815"/>
      <c r="Q9" s="815"/>
      <c r="R9" s="815"/>
      <c r="S9" s="815"/>
      <c r="T9" s="815"/>
      <c r="U9" s="815"/>
      <c r="V9" s="815"/>
      <c r="W9" s="815"/>
      <c r="X9" s="815"/>
      <c r="Y9" s="815">
        <f t="shared" si="2"/>
        <v>36107173</v>
      </c>
      <c r="Z9" s="815">
        <f t="shared" si="1"/>
        <v>762500</v>
      </c>
      <c r="AA9" s="815">
        <f t="shared" si="1"/>
        <v>762500</v>
      </c>
      <c r="AB9" s="815">
        <f t="shared" si="1"/>
        <v>762500</v>
      </c>
      <c r="AC9" s="638"/>
    </row>
    <row r="10" spans="1:29" ht="16.3" thickTop="1" thickBot="1" x14ac:dyDescent="0.35">
      <c r="A10" s="643">
        <v>2</v>
      </c>
      <c r="B10" s="644" t="s">
        <v>1350</v>
      </c>
      <c r="C10" s="644" t="s">
        <v>1362</v>
      </c>
      <c r="D10" s="644" t="s">
        <v>1350</v>
      </c>
      <c r="E10" s="645"/>
      <c r="F10" s="645"/>
      <c r="G10" s="645"/>
      <c r="H10" s="646" t="s">
        <v>1487</v>
      </c>
      <c r="I10" s="647">
        <v>9016511635</v>
      </c>
      <c r="J10" s="815">
        <v>5674257007</v>
      </c>
      <c r="K10" s="815">
        <v>3243609033</v>
      </c>
      <c r="L10" s="815">
        <v>3227678164</v>
      </c>
      <c r="M10" s="815">
        <v>65600000</v>
      </c>
      <c r="N10" s="815">
        <v>65600000</v>
      </c>
      <c r="O10" s="815">
        <v>24999956</v>
      </c>
      <c r="P10" s="815">
        <v>24999956</v>
      </c>
      <c r="Q10" s="815"/>
      <c r="R10" s="815"/>
      <c r="S10" s="815"/>
      <c r="T10" s="815"/>
      <c r="U10" s="815"/>
      <c r="V10" s="815"/>
      <c r="W10" s="815"/>
      <c r="X10" s="815"/>
      <c r="Y10" s="815">
        <f t="shared" si="2"/>
        <v>9082111635</v>
      </c>
      <c r="Z10" s="815">
        <f t="shared" si="1"/>
        <v>5739857007</v>
      </c>
      <c r="AA10" s="815">
        <f t="shared" si="1"/>
        <v>3268608989</v>
      </c>
      <c r="AB10" s="815">
        <f t="shared" si="1"/>
        <v>3252678120</v>
      </c>
      <c r="AC10" s="638"/>
    </row>
    <row r="11" spans="1:29" s="816" customFormat="1" ht="16.3" thickTop="1" thickBot="1" x14ac:dyDescent="0.35">
      <c r="A11" s="642">
        <v>2</v>
      </c>
      <c r="B11" s="639" t="s">
        <v>1350</v>
      </c>
      <c r="C11" s="639" t="s">
        <v>1374</v>
      </c>
      <c r="D11" s="639"/>
      <c r="E11" s="639"/>
      <c r="F11" s="639"/>
      <c r="G11" s="639"/>
      <c r="H11" s="640" t="s">
        <v>1283</v>
      </c>
      <c r="I11" s="641">
        <f>+I12+I19+I24</f>
        <v>1505703064</v>
      </c>
      <c r="J11" s="641">
        <f t="shared" ref="J11:L11" si="4">+J12+J19+J24</f>
        <v>189593963</v>
      </c>
      <c r="K11" s="641">
        <f t="shared" si="4"/>
        <v>189593963</v>
      </c>
      <c r="L11" s="641">
        <f t="shared" si="4"/>
        <v>189593963</v>
      </c>
      <c r="M11" s="814">
        <f t="shared" ref="M11:X11" si="5">+M12+M17+M24</f>
        <v>0</v>
      </c>
      <c r="N11" s="814">
        <f t="shared" si="5"/>
        <v>0</v>
      </c>
      <c r="O11" s="814">
        <f t="shared" si="5"/>
        <v>0</v>
      </c>
      <c r="P11" s="814">
        <f t="shared" si="5"/>
        <v>0</v>
      </c>
      <c r="Q11" s="814">
        <f t="shared" si="5"/>
        <v>0</v>
      </c>
      <c r="R11" s="814">
        <f t="shared" si="5"/>
        <v>0</v>
      </c>
      <c r="S11" s="814">
        <f t="shared" si="5"/>
        <v>0</v>
      </c>
      <c r="T11" s="814">
        <f t="shared" si="5"/>
        <v>0</v>
      </c>
      <c r="U11" s="814">
        <f t="shared" si="5"/>
        <v>0</v>
      </c>
      <c r="V11" s="814">
        <f t="shared" si="5"/>
        <v>0</v>
      </c>
      <c r="W11" s="814">
        <f t="shared" si="5"/>
        <v>0</v>
      </c>
      <c r="X11" s="814">
        <f t="shared" si="5"/>
        <v>0</v>
      </c>
      <c r="Y11" s="814">
        <f t="shared" si="2"/>
        <v>1505703064</v>
      </c>
      <c r="Z11" s="814">
        <f t="shared" si="1"/>
        <v>189593963</v>
      </c>
      <c r="AA11" s="814">
        <f t="shared" si="1"/>
        <v>189593963</v>
      </c>
      <c r="AB11" s="814">
        <f t="shared" si="1"/>
        <v>189593963</v>
      </c>
      <c r="AC11" s="638"/>
    </row>
    <row r="12" spans="1:29" s="816" customFormat="1" ht="16.3" thickTop="1" thickBot="1" x14ac:dyDescent="0.35">
      <c r="A12" s="648">
        <v>2</v>
      </c>
      <c r="B12" s="649" t="s">
        <v>1350</v>
      </c>
      <c r="C12" s="649" t="s">
        <v>1374</v>
      </c>
      <c r="D12" s="649" t="s">
        <v>1350</v>
      </c>
      <c r="E12" s="649"/>
      <c r="F12" s="649"/>
      <c r="G12" s="649"/>
      <c r="H12" s="650" t="s">
        <v>1488</v>
      </c>
      <c r="I12" s="651">
        <f>+I13+I17</f>
        <v>1134834504</v>
      </c>
      <c r="J12" s="817">
        <f t="shared" ref="J12:X12" si="6">+J13+J17</f>
        <v>174167851</v>
      </c>
      <c r="K12" s="817">
        <f t="shared" si="6"/>
        <v>174167851</v>
      </c>
      <c r="L12" s="817">
        <f t="shared" si="6"/>
        <v>174167851</v>
      </c>
      <c r="M12" s="817">
        <f t="shared" si="6"/>
        <v>0</v>
      </c>
      <c r="N12" s="817">
        <f t="shared" si="6"/>
        <v>0</v>
      </c>
      <c r="O12" s="817">
        <f t="shared" si="6"/>
        <v>0</v>
      </c>
      <c r="P12" s="817">
        <f t="shared" si="6"/>
        <v>0</v>
      </c>
      <c r="Q12" s="817">
        <f t="shared" si="6"/>
        <v>0</v>
      </c>
      <c r="R12" s="817">
        <f t="shared" si="6"/>
        <v>0</v>
      </c>
      <c r="S12" s="817">
        <f t="shared" si="6"/>
        <v>0</v>
      </c>
      <c r="T12" s="817">
        <f t="shared" si="6"/>
        <v>0</v>
      </c>
      <c r="U12" s="817">
        <f t="shared" si="6"/>
        <v>0</v>
      </c>
      <c r="V12" s="817">
        <f t="shared" si="6"/>
        <v>0</v>
      </c>
      <c r="W12" s="817">
        <f t="shared" si="6"/>
        <v>0</v>
      </c>
      <c r="X12" s="817">
        <f t="shared" si="6"/>
        <v>0</v>
      </c>
      <c r="Y12" s="817">
        <f t="shared" si="2"/>
        <v>1134834504</v>
      </c>
      <c r="Z12" s="817">
        <f t="shared" si="1"/>
        <v>174167851</v>
      </c>
      <c r="AA12" s="817">
        <f t="shared" si="1"/>
        <v>174167851</v>
      </c>
      <c r="AB12" s="817">
        <f t="shared" si="1"/>
        <v>174167851</v>
      </c>
      <c r="AC12" s="638"/>
    </row>
    <row r="13" spans="1:29" s="821" customFormat="1" ht="16.3" thickTop="1" thickBot="1" x14ac:dyDescent="0.35">
      <c r="A13" s="643">
        <v>2</v>
      </c>
      <c r="B13" s="818" t="s">
        <v>1350</v>
      </c>
      <c r="C13" s="818" t="s">
        <v>1374</v>
      </c>
      <c r="D13" s="818" t="s">
        <v>1350</v>
      </c>
      <c r="E13" s="818" t="s">
        <v>1350</v>
      </c>
      <c r="F13" s="818"/>
      <c r="G13" s="818"/>
      <c r="H13" s="819" t="s">
        <v>1489</v>
      </c>
      <c r="I13" s="652">
        <f>+I14</f>
        <v>1112812115</v>
      </c>
      <c r="J13" s="820">
        <f t="shared" ref="J13:X13" si="7">+J14</f>
        <v>152145462</v>
      </c>
      <c r="K13" s="820">
        <f t="shared" si="7"/>
        <v>152145462</v>
      </c>
      <c r="L13" s="820">
        <f t="shared" si="7"/>
        <v>152145462</v>
      </c>
      <c r="M13" s="820">
        <f t="shared" si="7"/>
        <v>0</v>
      </c>
      <c r="N13" s="820">
        <f t="shared" si="7"/>
        <v>0</v>
      </c>
      <c r="O13" s="820">
        <f t="shared" si="7"/>
        <v>0</v>
      </c>
      <c r="P13" s="820">
        <f t="shared" si="7"/>
        <v>0</v>
      </c>
      <c r="Q13" s="820">
        <f t="shared" si="7"/>
        <v>0</v>
      </c>
      <c r="R13" s="820">
        <f t="shared" si="7"/>
        <v>0</v>
      </c>
      <c r="S13" s="820">
        <f t="shared" si="7"/>
        <v>0</v>
      </c>
      <c r="T13" s="820">
        <f t="shared" si="7"/>
        <v>0</v>
      </c>
      <c r="U13" s="820">
        <f t="shared" si="7"/>
        <v>0</v>
      </c>
      <c r="V13" s="820">
        <f t="shared" si="7"/>
        <v>0</v>
      </c>
      <c r="W13" s="820">
        <f t="shared" si="7"/>
        <v>0</v>
      </c>
      <c r="X13" s="820">
        <f t="shared" si="7"/>
        <v>0</v>
      </c>
      <c r="Y13" s="820">
        <f t="shared" si="2"/>
        <v>1112812115</v>
      </c>
      <c r="Z13" s="820">
        <f t="shared" si="1"/>
        <v>152145462</v>
      </c>
      <c r="AA13" s="820">
        <f t="shared" si="1"/>
        <v>152145462</v>
      </c>
      <c r="AB13" s="820">
        <f t="shared" si="1"/>
        <v>152145462</v>
      </c>
      <c r="AC13" s="638"/>
    </row>
    <row r="14" spans="1:29" ht="16.3" thickTop="1" thickBot="1" x14ac:dyDescent="0.35">
      <c r="A14" s="643">
        <v>2</v>
      </c>
      <c r="B14" s="644" t="s">
        <v>1350</v>
      </c>
      <c r="C14" s="644" t="s">
        <v>1374</v>
      </c>
      <c r="D14" s="644" t="s">
        <v>1350</v>
      </c>
      <c r="E14" s="644" t="s">
        <v>1350</v>
      </c>
      <c r="F14" s="644" t="s">
        <v>1350</v>
      </c>
      <c r="G14" s="645"/>
      <c r="H14" s="822" t="s">
        <v>1490</v>
      </c>
      <c r="I14" s="647">
        <f>+I15+I16</f>
        <v>1112812115</v>
      </c>
      <c r="J14" s="815">
        <f t="shared" ref="J14:X14" si="8">+J15+J16</f>
        <v>152145462</v>
      </c>
      <c r="K14" s="815">
        <f t="shared" si="8"/>
        <v>152145462</v>
      </c>
      <c r="L14" s="815">
        <f t="shared" si="8"/>
        <v>152145462</v>
      </c>
      <c r="M14" s="815">
        <f t="shared" si="8"/>
        <v>0</v>
      </c>
      <c r="N14" s="815">
        <f t="shared" si="8"/>
        <v>0</v>
      </c>
      <c r="O14" s="815">
        <f t="shared" si="8"/>
        <v>0</v>
      </c>
      <c r="P14" s="815">
        <f t="shared" si="8"/>
        <v>0</v>
      </c>
      <c r="Q14" s="815">
        <f t="shared" si="8"/>
        <v>0</v>
      </c>
      <c r="R14" s="815">
        <f t="shared" si="8"/>
        <v>0</v>
      </c>
      <c r="S14" s="815">
        <f t="shared" si="8"/>
        <v>0</v>
      </c>
      <c r="T14" s="815">
        <f t="shared" si="8"/>
        <v>0</v>
      </c>
      <c r="U14" s="815">
        <f t="shared" si="8"/>
        <v>0</v>
      </c>
      <c r="V14" s="815">
        <f t="shared" si="8"/>
        <v>0</v>
      </c>
      <c r="W14" s="815">
        <f t="shared" si="8"/>
        <v>0</v>
      </c>
      <c r="X14" s="815">
        <f t="shared" si="8"/>
        <v>0</v>
      </c>
      <c r="Y14" s="815">
        <f t="shared" si="2"/>
        <v>1112812115</v>
      </c>
      <c r="Z14" s="815">
        <f t="shared" si="1"/>
        <v>152145462</v>
      </c>
      <c r="AA14" s="815">
        <f t="shared" si="1"/>
        <v>152145462</v>
      </c>
      <c r="AB14" s="815">
        <f t="shared" si="1"/>
        <v>152145462</v>
      </c>
      <c r="AC14" s="638"/>
    </row>
    <row r="15" spans="1:29" ht="16.3" thickTop="1" thickBot="1" x14ac:dyDescent="0.35">
      <c r="A15" s="643">
        <v>2</v>
      </c>
      <c r="B15" s="644" t="s">
        <v>1350</v>
      </c>
      <c r="C15" s="644" t="s">
        <v>1374</v>
      </c>
      <c r="D15" s="644" t="s">
        <v>1350</v>
      </c>
      <c r="E15" s="644" t="s">
        <v>1350</v>
      </c>
      <c r="F15" s="644" t="s">
        <v>1350</v>
      </c>
      <c r="G15" s="644" t="s">
        <v>1350</v>
      </c>
      <c r="H15" s="822" t="s">
        <v>1491</v>
      </c>
      <c r="I15" s="647">
        <v>129687001</v>
      </c>
      <c r="J15" s="815">
        <v>67939771</v>
      </c>
      <c r="K15" s="815">
        <v>67939771</v>
      </c>
      <c r="L15" s="815">
        <v>67939771</v>
      </c>
      <c r="M15" s="815"/>
      <c r="N15" s="815"/>
      <c r="O15" s="815"/>
      <c r="P15" s="815"/>
      <c r="Q15" s="815"/>
      <c r="R15" s="815"/>
      <c r="S15" s="815"/>
      <c r="T15" s="815"/>
      <c r="U15" s="815"/>
      <c r="V15" s="815"/>
      <c r="W15" s="815"/>
      <c r="X15" s="815"/>
      <c r="Y15" s="815">
        <f t="shared" si="2"/>
        <v>129687001</v>
      </c>
      <c r="Z15" s="815">
        <f t="shared" si="1"/>
        <v>67939771</v>
      </c>
      <c r="AA15" s="815">
        <f t="shared" si="1"/>
        <v>67939771</v>
      </c>
      <c r="AB15" s="815">
        <f t="shared" si="1"/>
        <v>67939771</v>
      </c>
      <c r="AC15" s="638"/>
    </row>
    <row r="16" spans="1:29" ht="16.3" thickTop="1" thickBot="1" x14ac:dyDescent="0.35">
      <c r="A16" s="643">
        <v>2</v>
      </c>
      <c r="B16" s="644" t="s">
        <v>1350</v>
      </c>
      <c r="C16" s="644" t="s">
        <v>1374</v>
      </c>
      <c r="D16" s="644" t="s">
        <v>1350</v>
      </c>
      <c r="E16" s="644" t="s">
        <v>1350</v>
      </c>
      <c r="F16" s="644" t="s">
        <v>1350</v>
      </c>
      <c r="G16" s="644" t="s">
        <v>1362</v>
      </c>
      <c r="H16" s="822" t="s">
        <v>1492</v>
      </c>
      <c r="I16" s="647">
        <v>983125114</v>
      </c>
      <c r="J16" s="815">
        <v>84205691</v>
      </c>
      <c r="K16" s="815">
        <v>84205691</v>
      </c>
      <c r="L16" s="815">
        <v>84205691</v>
      </c>
      <c r="M16" s="815"/>
      <c r="N16" s="815"/>
      <c r="O16" s="815"/>
      <c r="P16" s="815"/>
      <c r="Q16" s="815"/>
      <c r="R16" s="815"/>
      <c r="S16" s="815"/>
      <c r="T16" s="815"/>
      <c r="U16" s="815"/>
      <c r="V16" s="815"/>
      <c r="W16" s="815"/>
      <c r="X16" s="815"/>
      <c r="Y16" s="815">
        <f t="shared" si="2"/>
        <v>983125114</v>
      </c>
      <c r="Z16" s="815">
        <f t="shared" si="1"/>
        <v>84205691</v>
      </c>
      <c r="AA16" s="815">
        <f t="shared" si="1"/>
        <v>84205691</v>
      </c>
      <c r="AB16" s="815">
        <f t="shared" si="1"/>
        <v>84205691</v>
      </c>
      <c r="AC16" s="638"/>
    </row>
    <row r="17" spans="1:29" ht="16.3" thickTop="1" thickBot="1" x14ac:dyDescent="0.35">
      <c r="A17" s="643">
        <v>2</v>
      </c>
      <c r="B17" s="644" t="s">
        <v>1350</v>
      </c>
      <c r="C17" s="644" t="s">
        <v>1374</v>
      </c>
      <c r="D17" s="644" t="s">
        <v>1350</v>
      </c>
      <c r="E17" s="644" t="s">
        <v>1362</v>
      </c>
      <c r="F17" s="645"/>
      <c r="G17" s="645"/>
      <c r="H17" s="822" t="s">
        <v>1493</v>
      </c>
      <c r="I17" s="647">
        <f>+I18</f>
        <v>22022389</v>
      </c>
      <c r="J17" s="815">
        <f t="shared" ref="J17:X17" si="9">+J18</f>
        <v>22022389</v>
      </c>
      <c r="K17" s="815">
        <f t="shared" si="9"/>
        <v>22022389</v>
      </c>
      <c r="L17" s="815">
        <f t="shared" si="9"/>
        <v>22022389</v>
      </c>
      <c r="M17" s="815">
        <f t="shared" si="9"/>
        <v>0</v>
      </c>
      <c r="N17" s="815">
        <f t="shared" si="9"/>
        <v>0</v>
      </c>
      <c r="O17" s="815">
        <f t="shared" si="9"/>
        <v>0</v>
      </c>
      <c r="P17" s="815">
        <f t="shared" si="9"/>
        <v>0</v>
      </c>
      <c r="Q17" s="815">
        <f t="shared" si="9"/>
        <v>0</v>
      </c>
      <c r="R17" s="815">
        <f t="shared" si="9"/>
        <v>0</v>
      </c>
      <c r="S17" s="815">
        <f t="shared" si="9"/>
        <v>0</v>
      </c>
      <c r="T17" s="815">
        <f t="shared" si="9"/>
        <v>0</v>
      </c>
      <c r="U17" s="815">
        <f t="shared" si="9"/>
        <v>0</v>
      </c>
      <c r="V17" s="815">
        <f t="shared" si="9"/>
        <v>0</v>
      </c>
      <c r="W17" s="815">
        <f t="shared" si="9"/>
        <v>0</v>
      </c>
      <c r="X17" s="815">
        <f t="shared" si="9"/>
        <v>0</v>
      </c>
      <c r="Y17" s="815">
        <f t="shared" si="2"/>
        <v>22022389</v>
      </c>
      <c r="Z17" s="815">
        <f t="shared" si="1"/>
        <v>22022389</v>
      </c>
      <c r="AA17" s="815">
        <f t="shared" si="1"/>
        <v>22022389</v>
      </c>
      <c r="AB17" s="815">
        <f t="shared" si="1"/>
        <v>22022389</v>
      </c>
      <c r="AC17" s="638"/>
    </row>
    <row r="18" spans="1:29" ht="16.3" thickTop="1" thickBot="1" x14ac:dyDescent="0.35">
      <c r="A18" s="643">
        <v>2</v>
      </c>
      <c r="B18" s="644" t="s">
        <v>1350</v>
      </c>
      <c r="C18" s="644" t="s">
        <v>1374</v>
      </c>
      <c r="D18" s="644" t="s">
        <v>1350</v>
      </c>
      <c r="E18" s="644" t="s">
        <v>1362</v>
      </c>
      <c r="F18" s="644" t="s">
        <v>1350</v>
      </c>
      <c r="G18" s="644"/>
      <c r="H18" s="822" t="s">
        <v>1494</v>
      </c>
      <c r="I18" s="647">
        <v>22022389</v>
      </c>
      <c r="J18" s="647">
        <v>22022389</v>
      </c>
      <c r="K18" s="647">
        <v>22022389</v>
      </c>
      <c r="L18" s="647">
        <v>22022389</v>
      </c>
      <c r="M18" s="815"/>
      <c r="N18" s="815"/>
      <c r="O18" s="815"/>
      <c r="P18" s="815"/>
      <c r="Q18" s="815"/>
      <c r="R18" s="815"/>
      <c r="S18" s="815"/>
      <c r="T18" s="815"/>
      <c r="U18" s="815"/>
      <c r="V18" s="815"/>
      <c r="W18" s="815"/>
      <c r="X18" s="815"/>
      <c r="Y18" s="815">
        <f t="shared" si="2"/>
        <v>22022389</v>
      </c>
      <c r="Z18" s="815">
        <f t="shared" si="1"/>
        <v>22022389</v>
      </c>
      <c r="AA18" s="815">
        <f t="shared" si="1"/>
        <v>22022389</v>
      </c>
      <c r="AB18" s="815">
        <f t="shared" si="1"/>
        <v>22022389</v>
      </c>
      <c r="AC18" s="638"/>
    </row>
    <row r="19" spans="1:29" s="816" customFormat="1" ht="16.3" thickTop="1" thickBot="1" x14ac:dyDescent="0.35">
      <c r="A19" s="648">
        <v>2</v>
      </c>
      <c r="B19" s="649" t="s">
        <v>1350</v>
      </c>
      <c r="C19" s="649" t="s">
        <v>1374</v>
      </c>
      <c r="D19" s="649" t="s">
        <v>1362</v>
      </c>
      <c r="E19" s="649"/>
      <c r="F19" s="649"/>
      <c r="G19" s="649"/>
      <c r="H19" s="650" t="s">
        <v>1495</v>
      </c>
      <c r="I19" s="651">
        <f>+I20</f>
        <v>101203889</v>
      </c>
      <c r="J19" s="817">
        <f t="shared" ref="J19:X19" si="10">+J20</f>
        <v>15426112</v>
      </c>
      <c r="K19" s="817">
        <f t="shared" si="10"/>
        <v>15426112</v>
      </c>
      <c r="L19" s="817">
        <f t="shared" si="10"/>
        <v>15426112</v>
      </c>
      <c r="M19" s="817">
        <f t="shared" si="10"/>
        <v>0</v>
      </c>
      <c r="N19" s="817">
        <f t="shared" si="10"/>
        <v>0</v>
      </c>
      <c r="O19" s="817">
        <f t="shared" si="10"/>
        <v>0</v>
      </c>
      <c r="P19" s="817">
        <f t="shared" si="10"/>
        <v>0</v>
      </c>
      <c r="Q19" s="817">
        <f t="shared" si="10"/>
        <v>0</v>
      </c>
      <c r="R19" s="817">
        <f t="shared" si="10"/>
        <v>0</v>
      </c>
      <c r="S19" s="817">
        <f t="shared" si="10"/>
        <v>0</v>
      </c>
      <c r="T19" s="817">
        <f t="shared" si="10"/>
        <v>0</v>
      </c>
      <c r="U19" s="817">
        <f t="shared" si="10"/>
        <v>0</v>
      </c>
      <c r="V19" s="817">
        <f t="shared" si="10"/>
        <v>0</v>
      </c>
      <c r="W19" s="817">
        <f t="shared" si="10"/>
        <v>0</v>
      </c>
      <c r="X19" s="817">
        <f t="shared" si="10"/>
        <v>0</v>
      </c>
      <c r="Y19" s="817">
        <f t="shared" si="2"/>
        <v>101203889</v>
      </c>
      <c r="Z19" s="817">
        <f t="shared" si="1"/>
        <v>15426112</v>
      </c>
      <c r="AA19" s="817">
        <f t="shared" si="1"/>
        <v>15426112</v>
      </c>
      <c r="AB19" s="817">
        <f t="shared" si="1"/>
        <v>15426112</v>
      </c>
      <c r="AC19" s="638"/>
    </row>
    <row r="20" spans="1:29" ht="16.3" thickTop="1" thickBot="1" x14ac:dyDescent="0.35">
      <c r="A20" s="643">
        <v>2</v>
      </c>
      <c r="B20" s="644" t="s">
        <v>1350</v>
      </c>
      <c r="C20" s="644" t="s">
        <v>1374</v>
      </c>
      <c r="D20" s="644" t="s">
        <v>1362</v>
      </c>
      <c r="E20" s="644" t="s">
        <v>1350</v>
      </c>
      <c r="F20" s="644"/>
      <c r="G20" s="644"/>
      <c r="H20" s="822" t="s">
        <v>1496</v>
      </c>
      <c r="I20" s="647">
        <f>+I21+I22+I23</f>
        <v>101203889</v>
      </c>
      <c r="J20" s="647">
        <f t="shared" ref="J20:X20" si="11">+J21+J22+J23</f>
        <v>15426112</v>
      </c>
      <c r="K20" s="647">
        <f t="shared" si="11"/>
        <v>15426112</v>
      </c>
      <c r="L20" s="647">
        <f t="shared" si="11"/>
        <v>15426112</v>
      </c>
      <c r="M20" s="647">
        <f t="shared" si="11"/>
        <v>0</v>
      </c>
      <c r="N20" s="647">
        <f t="shared" si="11"/>
        <v>0</v>
      </c>
      <c r="O20" s="647">
        <f t="shared" si="11"/>
        <v>0</v>
      </c>
      <c r="P20" s="647">
        <f t="shared" si="11"/>
        <v>0</v>
      </c>
      <c r="Q20" s="647">
        <f t="shared" si="11"/>
        <v>0</v>
      </c>
      <c r="R20" s="647">
        <f t="shared" si="11"/>
        <v>0</v>
      </c>
      <c r="S20" s="647">
        <f t="shared" si="11"/>
        <v>0</v>
      </c>
      <c r="T20" s="647">
        <f t="shared" si="11"/>
        <v>0</v>
      </c>
      <c r="U20" s="647">
        <f t="shared" si="11"/>
        <v>0</v>
      </c>
      <c r="V20" s="647">
        <f t="shared" si="11"/>
        <v>0</v>
      </c>
      <c r="W20" s="647">
        <f t="shared" si="11"/>
        <v>0</v>
      </c>
      <c r="X20" s="647">
        <f t="shared" si="11"/>
        <v>0</v>
      </c>
      <c r="Y20" s="815">
        <f t="shared" si="2"/>
        <v>101203889</v>
      </c>
      <c r="Z20" s="815">
        <f t="shared" si="1"/>
        <v>15426112</v>
      </c>
      <c r="AA20" s="815">
        <f t="shared" si="1"/>
        <v>15426112</v>
      </c>
      <c r="AB20" s="815">
        <f t="shared" si="1"/>
        <v>15426112</v>
      </c>
      <c r="AC20" s="638"/>
    </row>
    <row r="21" spans="1:29" ht="16.3" thickTop="1" thickBot="1" x14ac:dyDescent="0.35">
      <c r="A21" s="643">
        <v>2</v>
      </c>
      <c r="B21" s="644" t="s">
        <v>1350</v>
      </c>
      <c r="C21" s="644" t="s">
        <v>1374</v>
      </c>
      <c r="D21" s="644" t="s">
        <v>1362</v>
      </c>
      <c r="E21" s="644" t="s">
        <v>1350</v>
      </c>
      <c r="F21" s="644" t="s">
        <v>1350</v>
      </c>
      <c r="G21" s="644"/>
      <c r="H21" s="822" t="s">
        <v>1497</v>
      </c>
      <c r="I21" s="647">
        <f>7428636+13775253</f>
        <v>21203889</v>
      </c>
      <c r="J21" s="647">
        <v>7428636</v>
      </c>
      <c r="K21" s="647">
        <v>7428636</v>
      </c>
      <c r="L21" s="647">
        <v>7428636</v>
      </c>
      <c r="M21" s="815"/>
      <c r="N21" s="815"/>
      <c r="O21" s="815"/>
      <c r="P21" s="815"/>
      <c r="Q21" s="815"/>
      <c r="R21" s="815"/>
      <c r="S21" s="815"/>
      <c r="T21" s="815"/>
      <c r="U21" s="815"/>
      <c r="V21" s="815"/>
      <c r="W21" s="815"/>
      <c r="X21" s="815"/>
      <c r="Y21" s="815">
        <f t="shared" si="2"/>
        <v>21203889</v>
      </c>
      <c r="Z21" s="815">
        <f t="shared" si="1"/>
        <v>7428636</v>
      </c>
      <c r="AA21" s="815">
        <f t="shared" si="1"/>
        <v>7428636</v>
      </c>
      <c r="AB21" s="815">
        <f t="shared" si="1"/>
        <v>7428636</v>
      </c>
      <c r="AC21" s="638"/>
    </row>
    <row r="22" spans="1:29" ht="16.3" thickTop="1" thickBot="1" x14ac:dyDescent="0.35">
      <c r="A22" s="643">
        <v>2</v>
      </c>
      <c r="B22" s="644" t="s">
        <v>1350</v>
      </c>
      <c r="C22" s="644" t="s">
        <v>1374</v>
      </c>
      <c r="D22" s="644" t="s">
        <v>1362</v>
      </c>
      <c r="E22" s="644" t="s">
        <v>1350</v>
      </c>
      <c r="F22" s="644" t="s">
        <v>1362</v>
      </c>
      <c r="G22" s="644"/>
      <c r="H22" s="822" t="s">
        <v>1498</v>
      </c>
      <c r="I22" s="647">
        <v>0</v>
      </c>
      <c r="J22" s="815"/>
      <c r="K22" s="815"/>
      <c r="L22" s="815"/>
      <c r="M22" s="815"/>
      <c r="N22" s="815"/>
      <c r="O22" s="815"/>
      <c r="P22" s="815"/>
      <c r="Q22" s="815"/>
      <c r="R22" s="815"/>
      <c r="S22" s="815"/>
      <c r="T22" s="815"/>
      <c r="U22" s="815"/>
      <c r="V22" s="815"/>
      <c r="W22" s="815"/>
      <c r="X22" s="815"/>
      <c r="Y22" s="815">
        <f t="shared" si="2"/>
        <v>0</v>
      </c>
      <c r="Z22" s="815">
        <f t="shared" si="2"/>
        <v>0</v>
      </c>
      <c r="AA22" s="815">
        <f t="shared" si="2"/>
        <v>0</v>
      </c>
      <c r="AB22" s="815">
        <f t="shared" si="2"/>
        <v>0</v>
      </c>
      <c r="AC22" s="638"/>
    </row>
    <row r="23" spans="1:29" ht="16.3" thickTop="1" thickBot="1" x14ac:dyDescent="0.35">
      <c r="A23" s="643">
        <v>2</v>
      </c>
      <c r="B23" s="644" t="s">
        <v>1350</v>
      </c>
      <c r="C23" s="644" t="s">
        <v>1374</v>
      </c>
      <c r="D23" s="644" t="s">
        <v>1362</v>
      </c>
      <c r="E23" s="644" t="s">
        <v>1350</v>
      </c>
      <c r="F23" s="733" t="s">
        <v>1374</v>
      </c>
      <c r="G23" s="644"/>
      <c r="H23" s="822" t="s">
        <v>2675</v>
      </c>
      <c r="I23" s="647">
        <v>80000000</v>
      </c>
      <c r="J23" s="815">
        <v>7997476</v>
      </c>
      <c r="K23" s="815">
        <v>7997476</v>
      </c>
      <c r="L23" s="815">
        <v>7997476</v>
      </c>
      <c r="M23" s="815"/>
      <c r="N23" s="815"/>
      <c r="O23" s="815"/>
      <c r="P23" s="815"/>
      <c r="Q23" s="815"/>
      <c r="R23" s="815"/>
      <c r="S23" s="815"/>
      <c r="T23" s="815"/>
      <c r="U23" s="815"/>
      <c r="V23" s="815"/>
      <c r="W23" s="815"/>
      <c r="X23" s="815"/>
      <c r="Y23" s="815">
        <f t="shared" ref="Y23:AB69" si="12">+I23+M23+Q23+U23</f>
        <v>80000000</v>
      </c>
      <c r="Z23" s="815">
        <f t="shared" si="12"/>
        <v>7997476</v>
      </c>
      <c r="AA23" s="815">
        <f t="shared" si="12"/>
        <v>7997476</v>
      </c>
      <c r="AB23" s="815">
        <f t="shared" si="12"/>
        <v>7997476</v>
      </c>
      <c r="AC23" s="638"/>
    </row>
    <row r="24" spans="1:29" s="816" customFormat="1" ht="16.3" thickTop="1" thickBot="1" x14ac:dyDescent="0.35">
      <c r="A24" s="648">
        <v>2</v>
      </c>
      <c r="B24" s="649" t="s">
        <v>1350</v>
      </c>
      <c r="C24" s="649" t="s">
        <v>1374</v>
      </c>
      <c r="D24" s="649" t="s">
        <v>1374</v>
      </c>
      <c r="E24" s="649"/>
      <c r="F24" s="649"/>
      <c r="G24" s="649"/>
      <c r="H24" s="650" t="s">
        <v>1284</v>
      </c>
      <c r="I24" s="651">
        <f>+I25+I26</f>
        <v>269664671</v>
      </c>
      <c r="J24" s="817">
        <f t="shared" ref="J24:X24" si="13">+J25+J26</f>
        <v>0</v>
      </c>
      <c r="K24" s="817">
        <f t="shared" si="13"/>
        <v>0</v>
      </c>
      <c r="L24" s="817">
        <f t="shared" si="13"/>
        <v>0</v>
      </c>
      <c r="M24" s="817">
        <f t="shared" si="13"/>
        <v>0</v>
      </c>
      <c r="N24" s="817">
        <f t="shared" si="13"/>
        <v>0</v>
      </c>
      <c r="O24" s="817">
        <f t="shared" si="13"/>
        <v>0</v>
      </c>
      <c r="P24" s="817">
        <f t="shared" si="13"/>
        <v>0</v>
      </c>
      <c r="Q24" s="817">
        <f t="shared" si="13"/>
        <v>0</v>
      </c>
      <c r="R24" s="817">
        <f t="shared" si="13"/>
        <v>0</v>
      </c>
      <c r="S24" s="817">
        <f t="shared" si="13"/>
        <v>0</v>
      </c>
      <c r="T24" s="817">
        <f t="shared" si="13"/>
        <v>0</v>
      </c>
      <c r="U24" s="817">
        <f t="shared" si="13"/>
        <v>0</v>
      </c>
      <c r="V24" s="817">
        <f t="shared" si="13"/>
        <v>0</v>
      </c>
      <c r="W24" s="817">
        <f t="shared" si="13"/>
        <v>0</v>
      </c>
      <c r="X24" s="817">
        <f t="shared" si="13"/>
        <v>0</v>
      </c>
      <c r="Y24" s="817">
        <f t="shared" si="12"/>
        <v>269664671</v>
      </c>
      <c r="Z24" s="817">
        <f t="shared" si="12"/>
        <v>0</v>
      </c>
      <c r="AA24" s="817">
        <f t="shared" si="12"/>
        <v>0</v>
      </c>
      <c r="AB24" s="817">
        <f t="shared" si="12"/>
        <v>0</v>
      </c>
      <c r="AC24" s="638"/>
    </row>
    <row r="25" spans="1:29" ht="16.3" thickTop="1" thickBot="1" x14ac:dyDescent="0.35">
      <c r="A25" s="643">
        <v>2</v>
      </c>
      <c r="B25" s="644" t="s">
        <v>1350</v>
      </c>
      <c r="C25" s="644" t="s">
        <v>1374</v>
      </c>
      <c r="D25" s="644" t="s">
        <v>1374</v>
      </c>
      <c r="E25" s="644" t="s">
        <v>1350</v>
      </c>
      <c r="F25" s="644"/>
      <c r="G25" s="644"/>
      <c r="H25" s="646" t="s">
        <v>1499</v>
      </c>
      <c r="I25" s="647"/>
      <c r="J25" s="815"/>
      <c r="K25" s="815"/>
      <c r="L25" s="815"/>
      <c r="M25" s="815"/>
      <c r="N25" s="815"/>
      <c r="O25" s="815"/>
      <c r="P25" s="815"/>
      <c r="Q25" s="815"/>
      <c r="R25" s="815"/>
      <c r="S25" s="815"/>
      <c r="T25" s="815"/>
      <c r="U25" s="815"/>
      <c r="V25" s="815"/>
      <c r="W25" s="815"/>
      <c r="X25" s="815"/>
      <c r="Y25" s="815">
        <f t="shared" si="12"/>
        <v>0</v>
      </c>
      <c r="Z25" s="815">
        <f t="shared" si="12"/>
        <v>0</v>
      </c>
      <c r="AA25" s="815">
        <f t="shared" si="12"/>
        <v>0</v>
      </c>
      <c r="AB25" s="815">
        <f t="shared" si="12"/>
        <v>0</v>
      </c>
      <c r="AC25" s="638"/>
    </row>
    <row r="26" spans="1:29" ht="16.3" thickTop="1" thickBot="1" x14ac:dyDescent="0.35">
      <c r="A26" s="643">
        <v>2</v>
      </c>
      <c r="B26" s="644" t="s">
        <v>1350</v>
      </c>
      <c r="C26" s="644" t="s">
        <v>1374</v>
      </c>
      <c r="D26" s="644" t="s">
        <v>1374</v>
      </c>
      <c r="E26" s="644" t="s">
        <v>1362</v>
      </c>
      <c r="F26" s="644"/>
      <c r="G26" s="644"/>
      <c r="H26" s="822" t="s">
        <v>2676</v>
      </c>
      <c r="I26" s="647">
        <v>269664671</v>
      </c>
      <c r="J26" s="815">
        <v>0</v>
      </c>
      <c r="K26" s="815">
        <v>0</v>
      </c>
      <c r="L26" s="815">
        <v>0</v>
      </c>
      <c r="M26" s="815"/>
      <c r="N26" s="815"/>
      <c r="O26" s="815"/>
      <c r="P26" s="815"/>
      <c r="Q26" s="815"/>
      <c r="R26" s="815"/>
      <c r="S26" s="815"/>
      <c r="T26" s="815"/>
      <c r="U26" s="815"/>
      <c r="V26" s="815"/>
      <c r="W26" s="815"/>
      <c r="X26" s="815"/>
      <c r="Y26" s="815">
        <f t="shared" si="12"/>
        <v>269664671</v>
      </c>
      <c r="Z26" s="815">
        <f t="shared" si="12"/>
        <v>0</v>
      </c>
      <c r="AA26" s="815">
        <f t="shared" si="12"/>
        <v>0</v>
      </c>
      <c r="AB26" s="815">
        <f t="shared" si="12"/>
        <v>0</v>
      </c>
      <c r="AC26" s="638"/>
    </row>
    <row r="27" spans="1:29" ht="16.3" thickTop="1" thickBot="1" x14ac:dyDescent="0.35">
      <c r="A27" s="642">
        <v>2</v>
      </c>
      <c r="B27" s="639" t="s">
        <v>1350</v>
      </c>
      <c r="C27" s="639" t="s">
        <v>1375</v>
      </c>
      <c r="D27" s="639"/>
      <c r="E27" s="639"/>
      <c r="F27" s="639"/>
      <c r="G27" s="639"/>
      <c r="H27" s="640" t="s">
        <v>1500</v>
      </c>
      <c r="I27" s="641">
        <f t="shared" ref="I27:X27" si="14">+I28+I32+I34+I36</f>
        <v>75594845</v>
      </c>
      <c r="J27" s="814">
        <f t="shared" si="14"/>
        <v>25235422</v>
      </c>
      <c r="K27" s="814">
        <f t="shared" si="14"/>
        <v>25235422</v>
      </c>
      <c r="L27" s="814">
        <f t="shared" si="14"/>
        <v>23522458</v>
      </c>
      <c r="M27" s="814">
        <f t="shared" si="14"/>
        <v>18231000</v>
      </c>
      <c r="N27" s="814">
        <f t="shared" si="14"/>
        <v>2884000</v>
      </c>
      <c r="O27" s="814">
        <f t="shared" si="14"/>
        <v>2884000</v>
      </c>
      <c r="P27" s="814">
        <f t="shared" si="14"/>
        <v>2884000</v>
      </c>
      <c r="Q27" s="814">
        <f t="shared" si="14"/>
        <v>0</v>
      </c>
      <c r="R27" s="814">
        <f t="shared" si="14"/>
        <v>0</v>
      </c>
      <c r="S27" s="814">
        <f t="shared" si="14"/>
        <v>0</v>
      </c>
      <c r="T27" s="814">
        <f t="shared" si="14"/>
        <v>0</v>
      </c>
      <c r="U27" s="814">
        <f t="shared" si="14"/>
        <v>0</v>
      </c>
      <c r="V27" s="814">
        <f t="shared" si="14"/>
        <v>0</v>
      </c>
      <c r="W27" s="814">
        <f t="shared" si="14"/>
        <v>0</v>
      </c>
      <c r="X27" s="814">
        <f t="shared" si="14"/>
        <v>0</v>
      </c>
      <c r="Y27" s="814">
        <f t="shared" si="12"/>
        <v>93825845</v>
      </c>
      <c r="Z27" s="814">
        <f t="shared" si="12"/>
        <v>28119422</v>
      </c>
      <c r="AA27" s="814">
        <f t="shared" si="12"/>
        <v>28119422</v>
      </c>
      <c r="AB27" s="814">
        <f t="shared" si="12"/>
        <v>26406458</v>
      </c>
      <c r="AC27" s="638"/>
    </row>
    <row r="28" spans="1:29" s="816" customFormat="1" ht="16.3" thickTop="1" thickBot="1" x14ac:dyDescent="0.35">
      <c r="A28" s="648">
        <v>2</v>
      </c>
      <c r="B28" s="649" t="s">
        <v>1350</v>
      </c>
      <c r="C28" s="649" t="s">
        <v>1375</v>
      </c>
      <c r="D28" s="649" t="s">
        <v>1350</v>
      </c>
      <c r="E28" s="649"/>
      <c r="F28" s="649"/>
      <c r="G28" s="649"/>
      <c r="H28" s="650" t="s">
        <v>1501</v>
      </c>
      <c r="I28" s="651">
        <f>+I29</f>
        <v>31601075</v>
      </c>
      <c r="J28" s="817">
        <f t="shared" ref="J28:X28" si="15">+J29</f>
        <v>25235422</v>
      </c>
      <c r="K28" s="817">
        <f t="shared" si="15"/>
        <v>25235422</v>
      </c>
      <c r="L28" s="817">
        <f t="shared" si="15"/>
        <v>23522458</v>
      </c>
      <c r="M28" s="817">
        <f t="shared" si="15"/>
        <v>2884000</v>
      </c>
      <c r="N28" s="817">
        <f t="shared" si="15"/>
        <v>2884000</v>
      </c>
      <c r="O28" s="817">
        <f t="shared" si="15"/>
        <v>2884000</v>
      </c>
      <c r="P28" s="817">
        <f t="shared" si="15"/>
        <v>2884000</v>
      </c>
      <c r="Q28" s="817">
        <f t="shared" si="15"/>
        <v>0</v>
      </c>
      <c r="R28" s="817">
        <f t="shared" si="15"/>
        <v>0</v>
      </c>
      <c r="S28" s="817">
        <f t="shared" si="15"/>
        <v>0</v>
      </c>
      <c r="T28" s="817">
        <f t="shared" si="15"/>
        <v>0</v>
      </c>
      <c r="U28" s="817">
        <f t="shared" si="15"/>
        <v>0</v>
      </c>
      <c r="V28" s="817">
        <f t="shared" si="15"/>
        <v>0</v>
      </c>
      <c r="W28" s="817">
        <f t="shared" si="15"/>
        <v>0</v>
      </c>
      <c r="X28" s="817">
        <f t="shared" si="15"/>
        <v>0</v>
      </c>
      <c r="Y28" s="817">
        <f t="shared" si="12"/>
        <v>34485075</v>
      </c>
      <c r="Z28" s="817">
        <f t="shared" si="12"/>
        <v>28119422</v>
      </c>
      <c r="AA28" s="817">
        <f t="shared" si="12"/>
        <v>28119422</v>
      </c>
      <c r="AB28" s="817">
        <f t="shared" si="12"/>
        <v>26406458</v>
      </c>
      <c r="AC28" s="638"/>
    </row>
    <row r="29" spans="1:29" s="827" customFormat="1" ht="16.3" thickTop="1" thickBot="1" x14ac:dyDescent="0.35">
      <c r="A29" s="823">
        <v>2</v>
      </c>
      <c r="B29" s="824" t="s">
        <v>1350</v>
      </c>
      <c r="C29" s="824" t="s">
        <v>1375</v>
      </c>
      <c r="D29" s="824" t="s">
        <v>1350</v>
      </c>
      <c r="E29" s="824" t="s">
        <v>1350</v>
      </c>
      <c r="F29" s="824"/>
      <c r="G29" s="824"/>
      <c r="H29" s="825" t="s">
        <v>1502</v>
      </c>
      <c r="I29" s="653">
        <f>+I30+I31</f>
        <v>31601075</v>
      </c>
      <c r="J29" s="826">
        <f t="shared" ref="J29:X29" si="16">+J30+J31</f>
        <v>25235422</v>
      </c>
      <c r="K29" s="826">
        <f t="shared" si="16"/>
        <v>25235422</v>
      </c>
      <c r="L29" s="826">
        <f t="shared" si="16"/>
        <v>23522458</v>
      </c>
      <c r="M29" s="826">
        <f t="shared" si="16"/>
        <v>2884000</v>
      </c>
      <c r="N29" s="826">
        <f t="shared" si="16"/>
        <v>2884000</v>
      </c>
      <c r="O29" s="826">
        <f t="shared" si="16"/>
        <v>2884000</v>
      </c>
      <c r="P29" s="826">
        <f t="shared" si="16"/>
        <v>2884000</v>
      </c>
      <c r="Q29" s="826">
        <f t="shared" si="16"/>
        <v>0</v>
      </c>
      <c r="R29" s="826">
        <f t="shared" si="16"/>
        <v>0</v>
      </c>
      <c r="S29" s="826">
        <f t="shared" si="16"/>
        <v>0</v>
      </c>
      <c r="T29" s="826">
        <f t="shared" si="16"/>
        <v>0</v>
      </c>
      <c r="U29" s="826">
        <f t="shared" si="16"/>
        <v>0</v>
      </c>
      <c r="V29" s="826">
        <f t="shared" si="16"/>
        <v>0</v>
      </c>
      <c r="W29" s="826">
        <f t="shared" si="16"/>
        <v>0</v>
      </c>
      <c r="X29" s="826">
        <f t="shared" si="16"/>
        <v>0</v>
      </c>
      <c r="Y29" s="826">
        <f t="shared" si="12"/>
        <v>34485075</v>
      </c>
      <c r="Z29" s="826">
        <f t="shared" si="12"/>
        <v>28119422</v>
      </c>
      <c r="AA29" s="826">
        <f t="shared" si="12"/>
        <v>28119422</v>
      </c>
      <c r="AB29" s="826">
        <f t="shared" si="12"/>
        <v>26406458</v>
      </c>
      <c r="AC29" s="638"/>
    </row>
    <row r="30" spans="1:29" s="821" customFormat="1" ht="16.3" thickTop="1" thickBot="1" x14ac:dyDescent="0.35">
      <c r="A30" s="828">
        <v>2</v>
      </c>
      <c r="B30" s="818" t="s">
        <v>1350</v>
      </c>
      <c r="C30" s="818" t="s">
        <v>1375</v>
      </c>
      <c r="D30" s="818" t="s">
        <v>1350</v>
      </c>
      <c r="E30" s="818" t="s">
        <v>1350</v>
      </c>
      <c r="F30" s="818" t="s">
        <v>1350</v>
      </c>
      <c r="G30" s="818"/>
      <c r="H30" s="819" t="s">
        <v>1503</v>
      </c>
      <c r="I30" s="652">
        <v>27175504</v>
      </c>
      <c r="J30" s="820">
        <v>23400458</v>
      </c>
      <c r="K30" s="820">
        <v>23400458</v>
      </c>
      <c r="L30" s="820">
        <v>23400458</v>
      </c>
      <c r="M30" s="820">
        <v>2884000</v>
      </c>
      <c r="N30" s="820">
        <v>2884000</v>
      </c>
      <c r="O30" s="820">
        <v>2884000</v>
      </c>
      <c r="P30" s="820">
        <v>2884000</v>
      </c>
      <c r="Q30" s="820"/>
      <c r="R30" s="820"/>
      <c r="S30" s="820"/>
      <c r="T30" s="820"/>
      <c r="U30" s="820"/>
      <c r="V30" s="820"/>
      <c r="W30" s="820"/>
      <c r="X30" s="820"/>
      <c r="Y30" s="820">
        <f t="shared" si="12"/>
        <v>30059504</v>
      </c>
      <c r="Z30" s="820">
        <f t="shared" si="12"/>
        <v>26284458</v>
      </c>
      <c r="AA30" s="820">
        <f t="shared" si="12"/>
        <v>26284458</v>
      </c>
      <c r="AB30" s="820">
        <f t="shared" si="12"/>
        <v>26284458</v>
      </c>
      <c r="AC30" s="638"/>
    </row>
    <row r="31" spans="1:29" s="821" customFormat="1" ht="16.3" thickTop="1" thickBot="1" x14ac:dyDescent="0.35">
      <c r="A31" s="828">
        <v>2</v>
      </c>
      <c r="B31" s="818" t="s">
        <v>1350</v>
      </c>
      <c r="C31" s="818" t="s">
        <v>1375</v>
      </c>
      <c r="D31" s="818" t="s">
        <v>1350</v>
      </c>
      <c r="E31" s="818" t="s">
        <v>1350</v>
      </c>
      <c r="F31" s="818" t="s">
        <v>1362</v>
      </c>
      <c r="G31" s="818"/>
      <c r="H31" s="819" t="s">
        <v>1504</v>
      </c>
      <c r="I31" s="652">
        <v>4425571</v>
      </c>
      <c r="J31" s="820">
        <v>1834964</v>
      </c>
      <c r="K31" s="820">
        <v>1834964</v>
      </c>
      <c r="L31" s="820">
        <v>122000</v>
      </c>
      <c r="M31" s="820"/>
      <c r="N31" s="820"/>
      <c r="O31" s="820"/>
      <c r="P31" s="820"/>
      <c r="Q31" s="820"/>
      <c r="R31" s="820"/>
      <c r="S31" s="820"/>
      <c r="T31" s="820"/>
      <c r="U31" s="820"/>
      <c r="V31" s="820"/>
      <c r="W31" s="820"/>
      <c r="X31" s="820"/>
      <c r="Y31" s="820">
        <f t="shared" si="12"/>
        <v>4425571</v>
      </c>
      <c r="Z31" s="820">
        <f t="shared" si="12"/>
        <v>1834964</v>
      </c>
      <c r="AA31" s="820">
        <f t="shared" si="12"/>
        <v>1834964</v>
      </c>
      <c r="AB31" s="820">
        <f t="shared" si="12"/>
        <v>122000</v>
      </c>
      <c r="AC31" s="638"/>
    </row>
    <row r="32" spans="1:29" s="816" customFormat="1" ht="16.3" thickTop="1" thickBot="1" x14ac:dyDescent="0.35">
      <c r="A32" s="648">
        <v>2</v>
      </c>
      <c r="B32" s="649" t="s">
        <v>1350</v>
      </c>
      <c r="C32" s="649" t="s">
        <v>1375</v>
      </c>
      <c r="D32" s="649" t="s">
        <v>1362</v>
      </c>
      <c r="E32" s="649"/>
      <c r="F32" s="649"/>
      <c r="G32" s="649"/>
      <c r="H32" s="650" t="s">
        <v>1505</v>
      </c>
      <c r="I32" s="651">
        <f>+I33</f>
        <v>0</v>
      </c>
      <c r="J32" s="817">
        <f t="shared" ref="J32:X32" si="17">+J33</f>
        <v>0</v>
      </c>
      <c r="K32" s="817">
        <f t="shared" si="17"/>
        <v>0</v>
      </c>
      <c r="L32" s="817">
        <f t="shared" si="17"/>
        <v>0</v>
      </c>
      <c r="M32" s="817">
        <f t="shared" si="17"/>
        <v>0</v>
      </c>
      <c r="N32" s="817">
        <f t="shared" si="17"/>
        <v>0</v>
      </c>
      <c r="O32" s="817">
        <f t="shared" si="17"/>
        <v>0</v>
      </c>
      <c r="P32" s="817">
        <f t="shared" si="17"/>
        <v>0</v>
      </c>
      <c r="Q32" s="817">
        <f t="shared" si="17"/>
        <v>0</v>
      </c>
      <c r="R32" s="817">
        <f t="shared" si="17"/>
        <v>0</v>
      </c>
      <c r="S32" s="817">
        <f t="shared" si="17"/>
        <v>0</v>
      </c>
      <c r="T32" s="817">
        <f t="shared" si="17"/>
        <v>0</v>
      </c>
      <c r="U32" s="817">
        <f t="shared" si="17"/>
        <v>0</v>
      </c>
      <c r="V32" s="817">
        <f t="shared" si="17"/>
        <v>0</v>
      </c>
      <c r="W32" s="817">
        <f t="shared" si="17"/>
        <v>0</v>
      </c>
      <c r="X32" s="817">
        <f t="shared" si="17"/>
        <v>0</v>
      </c>
      <c r="Y32" s="817">
        <f t="shared" si="12"/>
        <v>0</v>
      </c>
      <c r="Z32" s="817">
        <f t="shared" si="12"/>
        <v>0</v>
      </c>
      <c r="AA32" s="817">
        <f t="shared" si="12"/>
        <v>0</v>
      </c>
      <c r="AB32" s="817">
        <f t="shared" si="12"/>
        <v>0</v>
      </c>
      <c r="AC32" s="638"/>
    </row>
    <row r="33" spans="1:29" s="821" customFormat="1" ht="16.3" thickTop="1" thickBot="1" x14ac:dyDescent="0.35">
      <c r="A33" s="828">
        <v>2</v>
      </c>
      <c r="B33" s="818" t="s">
        <v>1350</v>
      </c>
      <c r="C33" s="818" t="s">
        <v>1375</v>
      </c>
      <c r="D33" s="818" t="s">
        <v>1362</v>
      </c>
      <c r="E33" s="818" t="s">
        <v>1350</v>
      </c>
      <c r="F33" s="818"/>
      <c r="G33" s="818"/>
      <c r="H33" s="819" t="s">
        <v>1506</v>
      </c>
      <c r="I33" s="652"/>
      <c r="J33" s="820"/>
      <c r="K33" s="820"/>
      <c r="L33" s="820"/>
      <c r="M33" s="820"/>
      <c r="N33" s="820"/>
      <c r="O33" s="820"/>
      <c r="P33" s="820"/>
      <c r="Q33" s="820"/>
      <c r="R33" s="820"/>
      <c r="S33" s="820"/>
      <c r="T33" s="820"/>
      <c r="U33" s="820"/>
      <c r="V33" s="820"/>
      <c r="W33" s="820"/>
      <c r="X33" s="820"/>
      <c r="Y33" s="820">
        <f t="shared" si="12"/>
        <v>0</v>
      </c>
      <c r="Z33" s="820">
        <f t="shared" si="12"/>
        <v>0</v>
      </c>
      <c r="AA33" s="820">
        <f t="shared" si="12"/>
        <v>0</v>
      </c>
      <c r="AB33" s="820">
        <f t="shared" si="12"/>
        <v>0</v>
      </c>
      <c r="AC33" s="638"/>
    </row>
    <row r="34" spans="1:29" s="816" customFormat="1" ht="16.3" thickTop="1" thickBot="1" x14ac:dyDescent="0.35">
      <c r="A34" s="648">
        <v>2</v>
      </c>
      <c r="B34" s="649" t="s">
        <v>1350</v>
      </c>
      <c r="C34" s="649" t="s">
        <v>1375</v>
      </c>
      <c r="D34" s="649" t="s">
        <v>1374</v>
      </c>
      <c r="E34" s="649"/>
      <c r="F34" s="649"/>
      <c r="G34" s="649"/>
      <c r="H34" s="650" t="s">
        <v>1507</v>
      </c>
      <c r="I34" s="651">
        <f>+I35</f>
        <v>43993770</v>
      </c>
      <c r="J34" s="817">
        <f t="shared" ref="J34:X34" si="18">+J35</f>
        <v>0</v>
      </c>
      <c r="K34" s="817">
        <f t="shared" si="18"/>
        <v>0</v>
      </c>
      <c r="L34" s="817">
        <f t="shared" si="18"/>
        <v>0</v>
      </c>
      <c r="M34" s="817">
        <f t="shared" si="18"/>
        <v>15347000</v>
      </c>
      <c r="N34" s="817">
        <f t="shared" si="18"/>
        <v>0</v>
      </c>
      <c r="O34" s="817">
        <f t="shared" si="18"/>
        <v>0</v>
      </c>
      <c r="P34" s="817">
        <f t="shared" si="18"/>
        <v>0</v>
      </c>
      <c r="Q34" s="817">
        <f t="shared" si="18"/>
        <v>0</v>
      </c>
      <c r="R34" s="817">
        <f t="shared" si="18"/>
        <v>0</v>
      </c>
      <c r="S34" s="817">
        <f t="shared" si="18"/>
        <v>0</v>
      </c>
      <c r="T34" s="817">
        <f t="shared" si="18"/>
        <v>0</v>
      </c>
      <c r="U34" s="817">
        <f t="shared" si="18"/>
        <v>0</v>
      </c>
      <c r="V34" s="817">
        <f t="shared" si="18"/>
        <v>0</v>
      </c>
      <c r="W34" s="817">
        <f t="shared" si="18"/>
        <v>0</v>
      </c>
      <c r="X34" s="817">
        <f t="shared" si="18"/>
        <v>0</v>
      </c>
      <c r="Y34" s="817">
        <f t="shared" si="12"/>
        <v>59340770</v>
      </c>
      <c r="Z34" s="817">
        <f t="shared" si="12"/>
        <v>0</v>
      </c>
      <c r="AA34" s="817">
        <f t="shared" si="12"/>
        <v>0</v>
      </c>
      <c r="AB34" s="817">
        <f t="shared" si="12"/>
        <v>0</v>
      </c>
      <c r="AC34" s="638"/>
    </row>
    <row r="35" spans="1:29" s="829" customFormat="1" ht="16.3" thickTop="1" thickBot="1" x14ac:dyDescent="0.35">
      <c r="A35" s="643">
        <v>2</v>
      </c>
      <c r="B35" s="644" t="s">
        <v>1350</v>
      </c>
      <c r="C35" s="644" t="s">
        <v>1375</v>
      </c>
      <c r="D35" s="644" t="s">
        <v>1374</v>
      </c>
      <c r="E35" s="644" t="s">
        <v>1350</v>
      </c>
      <c r="F35" s="644"/>
      <c r="G35" s="644"/>
      <c r="H35" s="646" t="s">
        <v>1508</v>
      </c>
      <c r="I35" s="647">
        <v>43993770</v>
      </c>
      <c r="J35" s="815">
        <v>0</v>
      </c>
      <c r="K35" s="815">
        <v>0</v>
      </c>
      <c r="L35" s="815">
        <v>0</v>
      </c>
      <c r="M35" s="815">
        <v>15347000</v>
      </c>
      <c r="N35" s="815">
        <v>0</v>
      </c>
      <c r="O35" s="815">
        <v>0</v>
      </c>
      <c r="P35" s="815">
        <v>0</v>
      </c>
      <c r="Q35" s="815"/>
      <c r="R35" s="815"/>
      <c r="S35" s="815"/>
      <c r="T35" s="815"/>
      <c r="U35" s="815"/>
      <c r="V35" s="815"/>
      <c r="W35" s="815"/>
      <c r="X35" s="815"/>
      <c r="Y35" s="815">
        <f t="shared" si="12"/>
        <v>59340770</v>
      </c>
      <c r="Z35" s="815">
        <f t="shared" si="12"/>
        <v>0</v>
      </c>
      <c r="AA35" s="815">
        <f t="shared" si="12"/>
        <v>0</v>
      </c>
      <c r="AB35" s="815">
        <f t="shared" si="12"/>
        <v>0</v>
      </c>
      <c r="AC35" s="638"/>
    </row>
    <row r="36" spans="1:29" ht="16.3" thickTop="1" thickBot="1" x14ac:dyDescent="0.35">
      <c r="A36" s="654">
        <v>2</v>
      </c>
      <c r="B36" s="655" t="s">
        <v>1350</v>
      </c>
      <c r="C36" s="649" t="s">
        <v>1375</v>
      </c>
      <c r="D36" s="649" t="s">
        <v>1375</v>
      </c>
      <c r="E36" s="654"/>
      <c r="F36" s="654"/>
      <c r="G36" s="654"/>
      <c r="H36" s="650" t="s">
        <v>1393</v>
      </c>
      <c r="I36" s="656">
        <f>+I37+I38+I39</f>
        <v>0</v>
      </c>
      <c r="J36" s="830">
        <f t="shared" ref="J36:X36" si="19">+J37+J38+J39</f>
        <v>0</v>
      </c>
      <c r="K36" s="830">
        <f t="shared" si="19"/>
        <v>0</v>
      </c>
      <c r="L36" s="830">
        <f t="shared" si="19"/>
        <v>0</v>
      </c>
      <c r="M36" s="830">
        <f t="shared" si="19"/>
        <v>0</v>
      </c>
      <c r="N36" s="830">
        <f t="shared" si="19"/>
        <v>0</v>
      </c>
      <c r="O36" s="830">
        <f t="shared" si="19"/>
        <v>0</v>
      </c>
      <c r="P36" s="830">
        <f t="shared" si="19"/>
        <v>0</v>
      </c>
      <c r="Q36" s="830">
        <f t="shared" si="19"/>
        <v>0</v>
      </c>
      <c r="R36" s="830">
        <f t="shared" si="19"/>
        <v>0</v>
      </c>
      <c r="S36" s="830">
        <f t="shared" si="19"/>
        <v>0</v>
      </c>
      <c r="T36" s="830">
        <f t="shared" si="19"/>
        <v>0</v>
      </c>
      <c r="U36" s="830">
        <f t="shared" si="19"/>
        <v>0</v>
      </c>
      <c r="V36" s="830">
        <f t="shared" si="19"/>
        <v>0</v>
      </c>
      <c r="W36" s="830">
        <f t="shared" si="19"/>
        <v>0</v>
      </c>
      <c r="X36" s="830">
        <f t="shared" si="19"/>
        <v>0</v>
      </c>
      <c r="Y36" s="830">
        <f t="shared" si="12"/>
        <v>0</v>
      </c>
      <c r="Z36" s="830">
        <f t="shared" si="12"/>
        <v>0</v>
      </c>
      <c r="AA36" s="830">
        <f t="shared" si="12"/>
        <v>0</v>
      </c>
      <c r="AB36" s="830">
        <f t="shared" si="12"/>
        <v>0</v>
      </c>
      <c r="AC36" s="638"/>
    </row>
    <row r="37" spans="1:29" s="829" customFormat="1" ht="16.3" thickTop="1" thickBot="1" x14ac:dyDescent="0.35">
      <c r="A37" s="643">
        <v>2</v>
      </c>
      <c r="B37" s="644" t="s">
        <v>1350</v>
      </c>
      <c r="C37" s="644" t="s">
        <v>1375</v>
      </c>
      <c r="D37" s="644" t="s">
        <v>1375</v>
      </c>
      <c r="E37" s="644" t="s">
        <v>1350</v>
      </c>
      <c r="F37" s="644"/>
      <c r="G37" s="644"/>
      <c r="H37" s="646" t="s">
        <v>1509</v>
      </c>
      <c r="I37" s="647"/>
      <c r="J37" s="815"/>
      <c r="K37" s="815"/>
      <c r="L37" s="815"/>
      <c r="M37" s="815"/>
      <c r="N37" s="815"/>
      <c r="O37" s="815"/>
      <c r="P37" s="815"/>
      <c r="Q37" s="815"/>
      <c r="R37" s="815"/>
      <c r="S37" s="815"/>
      <c r="T37" s="815"/>
      <c r="U37" s="815"/>
      <c r="V37" s="815"/>
      <c r="W37" s="815"/>
      <c r="X37" s="815"/>
      <c r="Y37" s="815">
        <f t="shared" si="12"/>
        <v>0</v>
      </c>
      <c r="Z37" s="815">
        <f t="shared" si="12"/>
        <v>0</v>
      </c>
      <c r="AA37" s="815">
        <f t="shared" si="12"/>
        <v>0</v>
      </c>
      <c r="AB37" s="815">
        <f t="shared" si="12"/>
        <v>0</v>
      </c>
      <c r="AC37" s="638"/>
    </row>
    <row r="38" spans="1:29" s="829" customFormat="1" ht="16.3" thickTop="1" thickBot="1" x14ac:dyDescent="0.35">
      <c r="A38" s="643">
        <v>2</v>
      </c>
      <c r="B38" s="644" t="s">
        <v>1350</v>
      </c>
      <c r="C38" s="644" t="s">
        <v>1375</v>
      </c>
      <c r="D38" s="644" t="s">
        <v>1375</v>
      </c>
      <c r="E38" s="644" t="s">
        <v>1362</v>
      </c>
      <c r="F38" s="644"/>
      <c r="G38" s="644"/>
      <c r="H38" s="646" t="s">
        <v>1510</v>
      </c>
      <c r="I38" s="647"/>
      <c r="J38" s="815"/>
      <c r="K38" s="815"/>
      <c r="L38" s="815"/>
      <c r="M38" s="815"/>
      <c r="N38" s="815"/>
      <c r="O38" s="815"/>
      <c r="P38" s="815"/>
      <c r="Q38" s="815"/>
      <c r="R38" s="815"/>
      <c r="S38" s="815"/>
      <c r="T38" s="815"/>
      <c r="U38" s="815"/>
      <c r="V38" s="815"/>
      <c r="W38" s="815"/>
      <c r="X38" s="815"/>
      <c r="Y38" s="815">
        <f t="shared" si="12"/>
        <v>0</v>
      </c>
      <c r="Z38" s="815">
        <f t="shared" si="12"/>
        <v>0</v>
      </c>
      <c r="AA38" s="815">
        <f t="shared" si="12"/>
        <v>0</v>
      </c>
      <c r="AB38" s="815">
        <f t="shared" si="12"/>
        <v>0</v>
      </c>
      <c r="AC38" s="638"/>
    </row>
    <row r="39" spans="1:29" s="829" customFormat="1" ht="16.3" thickTop="1" thickBot="1" x14ac:dyDescent="0.35">
      <c r="A39" s="643">
        <v>2</v>
      </c>
      <c r="B39" s="644" t="s">
        <v>1350</v>
      </c>
      <c r="C39" s="644" t="s">
        <v>1375</v>
      </c>
      <c r="D39" s="644" t="s">
        <v>1375</v>
      </c>
      <c r="E39" s="644" t="s">
        <v>1374</v>
      </c>
      <c r="F39" s="644"/>
      <c r="G39" s="644"/>
      <c r="H39" s="646" t="s">
        <v>1402</v>
      </c>
      <c r="I39" s="647"/>
      <c r="J39" s="815"/>
      <c r="K39" s="815"/>
      <c r="L39" s="815"/>
      <c r="M39" s="815"/>
      <c r="N39" s="815"/>
      <c r="O39" s="815"/>
      <c r="P39" s="815"/>
      <c r="Q39" s="815"/>
      <c r="R39" s="815"/>
      <c r="S39" s="815"/>
      <c r="T39" s="815"/>
      <c r="U39" s="815"/>
      <c r="V39" s="815"/>
      <c r="W39" s="815"/>
      <c r="X39" s="815"/>
      <c r="Y39" s="815">
        <f t="shared" si="12"/>
        <v>0</v>
      </c>
      <c r="Z39" s="815">
        <f t="shared" si="12"/>
        <v>0</v>
      </c>
      <c r="AA39" s="815">
        <f t="shared" si="12"/>
        <v>0</v>
      </c>
      <c r="AB39" s="815">
        <f t="shared" si="12"/>
        <v>0</v>
      </c>
      <c r="AC39" s="638"/>
    </row>
    <row r="40" spans="1:29" ht="16.3" thickTop="1" thickBot="1" x14ac:dyDescent="0.35">
      <c r="A40" s="642">
        <v>2</v>
      </c>
      <c r="B40" s="639" t="s">
        <v>1362</v>
      </c>
      <c r="C40" s="639"/>
      <c r="D40" s="639"/>
      <c r="E40" s="639"/>
      <c r="F40" s="639"/>
      <c r="G40" s="639"/>
      <c r="H40" s="640" t="s">
        <v>1511</v>
      </c>
      <c r="I40" s="657">
        <f>+I41+I45</f>
        <v>0</v>
      </c>
      <c r="J40" s="831">
        <f t="shared" ref="J40:X40" si="20">+J41+J45</f>
        <v>0</v>
      </c>
      <c r="K40" s="831">
        <f t="shared" si="20"/>
        <v>0</v>
      </c>
      <c r="L40" s="831">
        <f t="shared" si="20"/>
        <v>0</v>
      </c>
      <c r="M40" s="831">
        <f t="shared" si="20"/>
        <v>0</v>
      </c>
      <c r="N40" s="831">
        <f t="shared" si="20"/>
        <v>0</v>
      </c>
      <c r="O40" s="831">
        <f t="shared" si="20"/>
        <v>0</v>
      </c>
      <c r="P40" s="831">
        <f t="shared" si="20"/>
        <v>0</v>
      </c>
      <c r="Q40" s="831">
        <f t="shared" si="20"/>
        <v>0</v>
      </c>
      <c r="R40" s="831">
        <f t="shared" si="20"/>
        <v>0</v>
      </c>
      <c r="S40" s="831">
        <f t="shared" si="20"/>
        <v>0</v>
      </c>
      <c r="T40" s="831">
        <f t="shared" si="20"/>
        <v>0</v>
      </c>
      <c r="U40" s="831">
        <f t="shared" si="20"/>
        <v>0</v>
      </c>
      <c r="V40" s="831">
        <f t="shared" si="20"/>
        <v>0</v>
      </c>
      <c r="W40" s="831">
        <f t="shared" si="20"/>
        <v>0</v>
      </c>
      <c r="X40" s="831">
        <f t="shared" si="20"/>
        <v>0</v>
      </c>
      <c r="Y40" s="831">
        <f t="shared" si="12"/>
        <v>0</v>
      </c>
      <c r="Z40" s="831">
        <f t="shared" si="12"/>
        <v>0</v>
      </c>
      <c r="AA40" s="831">
        <f t="shared" si="12"/>
        <v>0</v>
      </c>
      <c r="AB40" s="831">
        <f t="shared" si="12"/>
        <v>0</v>
      </c>
      <c r="AC40" s="638"/>
    </row>
    <row r="41" spans="1:29" ht="16.3" thickTop="1" thickBot="1" x14ac:dyDescent="0.35">
      <c r="A41" s="654">
        <v>2</v>
      </c>
      <c r="B41" s="655" t="s">
        <v>1362</v>
      </c>
      <c r="C41" s="649" t="s">
        <v>1350</v>
      </c>
      <c r="D41" s="648"/>
      <c r="E41" s="649"/>
      <c r="F41" s="649"/>
      <c r="G41" s="649"/>
      <c r="H41" s="650" t="s">
        <v>1512</v>
      </c>
      <c r="I41" s="658">
        <f>+I42+I43+I44</f>
        <v>0</v>
      </c>
      <c r="J41" s="832">
        <f t="shared" ref="J41:X41" si="21">+J42+J43+J44</f>
        <v>0</v>
      </c>
      <c r="K41" s="832">
        <f t="shared" si="21"/>
        <v>0</v>
      </c>
      <c r="L41" s="832">
        <f t="shared" si="21"/>
        <v>0</v>
      </c>
      <c r="M41" s="832">
        <f t="shared" si="21"/>
        <v>0</v>
      </c>
      <c r="N41" s="832">
        <f t="shared" si="21"/>
        <v>0</v>
      </c>
      <c r="O41" s="832">
        <f t="shared" si="21"/>
        <v>0</v>
      </c>
      <c r="P41" s="832">
        <f t="shared" si="21"/>
        <v>0</v>
      </c>
      <c r="Q41" s="832">
        <f t="shared" si="21"/>
        <v>0</v>
      </c>
      <c r="R41" s="832">
        <f t="shared" si="21"/>
        <v>0</v>
      </c>
      <c r="S41" s="832">
        <f t="shared" si="21"/>
        <v>0</v>
      </c>
      <c r="T41" s="832">
        <f t="shared" si="21"/>
        <v>0</v>
      </c>
      <c r="U41" s="832">
        <f t="shared" si="21"/>
        <v>0</v>
      </c>
      <c r="V41" s="832">
        <f t="shared" si="21"/>
        <v>0</v>
      </c>
      <c r="W41" s="832">
        <f t="shared" si="21"/>
        <v>0</v>
      </c>
      <c r="X41" s="832">
        <f t="shared" si="21"/>
        <v>0</v>
      </c>
      <c r="Y41" s="832">
        <f t="shared" si="12"/>
        <v>0</v>
      </c>
      <c r="Z41" s="832">
        <f t="shared" si="12"/>
        <v>0</v>
      </c>
      <c r="AA41" s="832">
        <f t="shared" si="12"/>
        <v>0</v>
      </c>
      <c r="AB41" s="832">
        <f t="shared" si="12"/>
        <v>0</v>
      </c>
      <c r="AC41" s="638"/>
    </row>
    <row r="42" spans="1:29" ht="16.3" thickTop="1" thickBot="1" x14ac:dyDescent="0.35">
      <c r="A42" s="643">
        <v>2</v>
      </c>
      <c r="B42" s="644" t="s">
        <v>1362</v>
      </c>
      <c r="C42" s="644" t="s">
        <v>1350</v>
      </c>
      <c r="D42" s="645" t="s">
        <v>1350</v>
      </c>
      <c r="E42" s="643"/>
      <c r="F42" s="643"/>
      <c r="G42" s="643"/>
      <c r="H42" s="646" t="s">
        <v>1512</v>
      </c>
      <c r="I42" s="659"/>
      <c r="J42" s="833"/>
      <c r="K42" s="833"/>
      <c r="L42" s="833"/>
      <c r="M42" s="833"/>
      <c r="N42" s="833"/>
      <c r="O42" s="833"/>
      <c r="P42" s="833"/>
      <c r="Q42" s="833"/>
      <c r="R42" s="833"/>
      <c r="S42" s="833"/>
      <c r="T42" s="833"/>
      <c r="U42" s="833"/>
      <c r="V42" s="833"/>
      <c r="W42" s="833"/>
      <c r="X42" s="833"/>
      <c r="Y42" s="833">
        <f t="shared" si="12"/>
        <v>0</v>
      </c>
      <c r="Z42" s="833">
        <f t="shared" si="12"/>
        <v>0</v>
      </c>
      <c r="AA42" s="833">
        <f t="shared" si="12"/>
        <v>0</v>
      </c>
      <c r="AB42" s="833">
        <f t="shared" si="12"/>
        <v>0</v>
      </c>
      <c r="AC42" s="638"/>
    </row>
    <row r="43" spans="1:29" ht="16.3" thickTop="1" thickBot="1" x14ac:dyDescent="0.35">
      <c r="A43" s="643">
        <v>2</v>
      </c>
      <c r="B43" s="644" t="s">
        <v>1362</v>
      </c>
      <c r="C43" s="644" t="s">
        <v>1350</v>
      </c>
      <c r="D43" s="645" t="s">
        <v>1362</v>
      </c>
      <c r="E43" s="643"/>
      <c r="F43" s="643"/>
      <c r="G43" s="643"/>
      <c r="H43" s="646" t="s">
        <v>1513</v>
      </c>
      <c r="I43" s="659"/>
      <c r="J43" s="833"/>
      <c r="K43" s="833"/>
      <c r="L43" s="833"/>
      <c r="M43" s="833"/>
      <c r="N43" s="833"/>
      <c r="O43" s="833"/>
      <c r="P43" s="833"/>
      <c r="Q43" s="833"/>
      <c r="R43" s="833"/>
      <c r="S43" s="833"/>
      <c r="T43" s="833"/>
      <c r="U43" s="833"/>
      <c r="V43" s="833"/>
      <c r="W43" s="833"/>
      <c r="X43" s="833"/>
      <c r="Y43" s="833">
        <f t="shared" si="12"/>
        <v>0</v>
      </c>
      <c r="Z43" s="833">
        <f t="shared" si="12"/>
        <v>0</v>
      </c>
      <c r="AA43" s="833">
        <f t="shared" si="12"/>
        <v>0</v>
      </c>
      <c r="AB43" s="833">
        <f t="shared" si="12"/>
        <v>0</v>
      </c>
      <c r="AC43" s="638"/>
    </row>
    <row r="44" spans="1:29" ht="16.3" thickTop="1" thickBot="1" x14ac:dyDescent="0.35">
      <c r="A44" s="643">
        <v>2</v>
      </c>
      <c r="B44" s="644" t="s">
        <v>1362</v>
      </c>
      <c r="C44" s="644" t="s">
        <v>1350</v>
      </c>
      <c r="D44" s="645" t="s">
        <v>1374</v>
      </c>
      <c r="E44" s="643"/>
      <c r="F44" s="643"/>
      <c r="G44" s="643"/>
      <c r="H44" s="646" t="s">
        <v>1499</v>
      </c>
      <c r="I44" s="659"/>
      <c r="J44" s="833"/>
      <c r="K44" s="833"/>
      <c r="L44" s="833"/>
      <c r="M44" s="833"/>
      <c r="N44" s="833"/>
      <c r="O44" s="833"/>
      <c r="P44" s="833"/>
      <c r="Q44" s="833"/>
      <c r="R44" s="833"/>
      <c r="S44" s="833"/>
      <c r="T44" s="833"/>
      <c r="U44" s="833"/>
      <c r="V44" s="833"/>
      <c r="W44" s="833"/>
      <c r="X44" s="833"/>
      <c r="Y44" s="833">
        <f t="shared" si="12"/>
        <v>0</v>
      </c>
      <c r="Z44" s="833">
        <f t="shared" si="12"/>
        <v>0</v>
      </c>
      <c r="AA44" s="833">
        <f t="shared" si="12"/>
        <v>0</v>
      </c>
      <c r="AB44" s="833">
        <f t="shared" si="12"/>
        <v>0</v>
      </c>
      <c r="AC44" s="638"/>
    </row>
    <row r="45" spans="1:29" ht="16.3" thickTop="1" thickBot="1" x14ac:dyDescent="0.35">
      <c r="A45" s="654">
        <v>2</v>
      </c>
      <c r="B45" s="655" t="s">
        <v>1362</v>
      </c>
      <c r="C45" s="649" t="s">
        <v>1362</v>
      </c>
      <c r="D45" s="648"/>
      <c r="E45" s="649"/>
      <c r="F45" s="649"/>
      <c r="G45" s="649"/>
      <c r="H45" s="650" t="s">
        <v>1514</v>
      </c>
      <c r="I45" s="658">
        <f>+I46+I47+I48+I49</f>
        <v>0</v>
      </c>
      <c r="J45" s="832">
        <f t="shared" ref="J45:X45" si="22">+J46+J47+J48+J49</f>
        <v>0</v>
      </c>
      <c r="K45" s="832">
        <f t="shared" si="22"/>
        <v>0</v>
      </c>
      <c r="L45" s="832">
        <f t="shared" si="22"/>
        <v>0</v>
      </c>
      <c r="M45" s="832">
        <f t="shared" si="22"/>
        <v>0</v>
      </c>
      <c r="N45" s="832">
        <f t="shared" si="22"/>
        <v>0</v>
      </c>
      <c r="O45" s="832">
        <f t="shared" si="22"/>
        <v>0</v>
      </c>
      <c r="P45" s="832">
        <f t="shared" si="22"/>
        <v>0</v>
      </c>
      <c r="Q45" s="832">
        <f t="shared" si="22"/>
        <v>0</v>
      </c>
      <c r="R45" s="832">
        <f t="shared" si="22"/>
        <v>0</v>
      </c>
      <c r="S45" s="832">
        <f t="shared" si="22"/>
        <v>0</v>
      </c>
      <c r="T45" s="832">
        <f t="shared" si="22"/>
        <v>0</v>
      </c>
      <c r="U45" s="832">
        <f t="shared" si="22"/>
        <v>0</v>
      </c>
      <c r="V45" s="832">
        <f t="shared" si="22"/>
        <v>0</v>
      </c>
      <c r="W45" s="832">
        <f t="shared" si="22"/>
        <v>0</v>
      </c>
      <c r="X45" s="832">
        <f t="shared" si="22"/>
        <v>0</v>
      </c>
      <c r="Y45" s="832">
        <f t="shared" si="12"/>
        <v>0</v>
      </c>
      <c r="Z45" s="832">
        <f t="shared" si="12"/>
        <v>0</v>
      </c>
      <c r="AA45" s="832">
        <f t="shared" si="12"/>
        <v>0</v>
      </c>
      <c r="AB45" s="832">
        <f t="shared" si="12"/>
        <v>0</v>
      </c>
      <c r="AC45" s="638"/>
    </row>
    <row r="46" spans="1:29" ht="16.3" thickTop="1" thickBot="1" x14ac:dyDescent="0.35">
      <c r="A46" s="643">
        <v>2</v>
      </c>
      <c r="B46" s="644" t="s">
        <v>1362</v>
      </c>
      <c r="C46" s="644" t="s">
        <v>1362</v>
      </c>
      <c r="D46" s="644" t="s">
        <v>1350</v>
      </c>
      <c r="E46" s="643"/>
      <c r="F46" s="643"/>
      <c r="G46" s="643"/>
      <c r="H46" s="646" t="s">
        <v>1514</v>
      </c>
      <c r="I46" s="647"/>
      <c r="J46" s="815"/>
      <c r="K46" s="815"/>
      <c r="L46" s="815"/>
      <c r="M46" s="815"/>
      <c r="N46" s="815"/>
      <c r="O46" s="815"/>
      <c r="P46" s="815"/>
      <c r="Q46" s="815"/>
      <c r="R46" s="815"/>
      <c r="S46" s="815"/>
      <c r="T46" s="815"/>
      <c r="U46" s="815"/>
      <c r="V46" s="815"/>
      <c r="W46" s="815"/>
      <c r="X46" s="815"/>
      <c r="Y46" s="815">
        <f t="shared" si="12"/>
        <v>0</v>
      </c>
      <c r="Z46" s="815">
        <f t="shared" si="12"/>
        <v>0</v>
      </c>
      <c r="AA46" s="815">
        <f t="shared" si="12"/>
        <v>0</v>
      </c>
      <c r="AB46" s="815">
        <f t="shared" si="12"/>
        <v>0</v>
      </c>
      <c r="AC46" s="638"/>
    </row>
    <row r="47" spans="1:29" ht="16.3" thickTop="1" thickBot="1" x14ac:dyDescent="0.35">
      <c r="A47" s="643">
        <v>2</v>
      </c>
      <c r="B47" s="644" t="s">
        <v>1362</v>
      </c>
      <c r="C47" s="644" t="s">
        <v>1362</v>
      </c>
      <c r="D47" s="644" t="s">
        <v>1362</v>
      </c>
      <c r="E47" s="643"/>
      <c r="F47" s="643"/>
      <c r="G47" s="643"/>
      <c r="H47" s="646" t="s">
        <v>1515</v>
      </c>
      <c r="I47" s="647"/>
      <c r="J47" s="815"/>
      <c r="K47" s="815"/>
      <c r="L47" s="815"/>
      <c r="M47" s="815"/>
      <c r="N47" s="815"/>
      <c r="O47" s="815"/>
      <c r="P47" s="815"/>
      <c r="Q47" s="815"/>
      <c r="R47" s="815"/>
      <c r="S47" s="815"/>
      <c r="T47" s="815"/>
      <c r="U47" s="815"/>
      <c r="V47" s="815"/>
      <c r="W47" s="815"/>
      <c r="X47" s="815"/>
      <c r="Y47" s="815">
        <f t="shared" si="12"/>
        <v>0</v>
      </c>
      <c r="Z47" s="815">
        <f t="shared" si="12"/>
        <v>0</v>
      </c>
      <c r="AA47" s="815">
        <f t="shared" si="12"/>
        <v>0</v>
      </c>
      <c r="AB47" s="815">
        <f t="shared" si="12"/>
        <v>0</v>
      </c>
      <c r="AC47" s="638"/>
    </row>
    <row r="48" spans="1:29" ht="16.3" thickTop="1" thickBot="1" x14ac:dyDescent="0.35">
      <c r="A48" s="643">
        <v>2</v>
      </c>
      <c r="B48" s="644" t="s">
        <v>1362</v>
      </c>
      <c r="C48" s="644" t="s">
        <v>1362</v>
      </c>
      <c r="D48" s="644" t="s">
        <v>1374</v>
      </c>
      <c r="E48" s="643"/>
      <c r="F48" s="643"/>
      <c r="G48" s="643"/>
      <c r="H48" s="646" t="s">
        <v>1499</v>
      </c>
      <c r="I48" s="647"/>
      <c r="J48" s="815"/>
      <c r="K48" s="815"/>
      <c r="L48" s="815"/>
      <c r="M48" s="815"/>
      <c r="N48" s="815"/>
      <c r="O48" s="815"/>
      <c r="P48" s="815"/>
      <c r="Q48" s="815"/>
      <c r="R48" s="815"/>
      <c r="S48" s="815"/>
      <c r="T48" s="815"/>
      <c r="U48" s="815"/>
      <c r="V48" s="815"/>
      <c r="W48" s="815"/>
      <c r="X48" s="815"/>
      <c r="Y48" s="815">
        <f t="shared" si="12"/>
        <v>0</v>
      </c>
      <c r="Z48" s="815">
        <f t="shared" si="12"/>
        <v>0</v>
      </c>
      <c r="AA48" s="815">
        <f t="shared" si="12"/>
        <v>0</v>
      </c>
      <c r="AB48" s="815">
        <f t="shared" si="12"/>
        <v>0</v>
      </c>
      <c r="AC48" s="638"/>
    </row>
    <row r="49" spans="1:59" s="827" customFormat="1" ht="16.3" thickTop="1" thickBot="1" x14ac:dyDescent="0.35">
      <c r="A49" s="828">
        <v>2</v>
      </c>
      <c r="B49" s="818" t="s">
        <v>1362</v>
      </c>
      <c r="C49" s="818" t="s">
        <v>1362</v>
      </c>
      <c r="D49" s="818" t="s">
        <v>1375</v>
      </c>
      <c r="E49" s="828"/>
      <c r="F49" s="828"/>
      <c r="G49" s="828"/>
      <c r="H49" s="819" t="s">
        <v>1516</v>
      </c>
      <c r="I49" s="652"/>
      <c r="J49" s="820"/>
      <c r="K49" s="820"/>
      <c r="L49" s="820"/>
      <c r="M49" s="820"/>
      <c r="N49" s="820"/>
      <c r="O49" s="820"/>
      <c r="P49" s="820"/>
      <c r="Q49" s="820"/>
      <c r="R49" s="820"/>
      <c r="S49" s="820"/>
      <c r="T49" s="820"/>
      <c r="U49" s="820"/>
      <c r="V49" s="820"/>
      <c r="W49" s="820"/>
      <c r="X49" s="820"/>
      <c r="Y49" s="820">
        <f t="shared" si="12"/>
        <v>0</v>
      </c>
      <c r="Z49" s="820">
        <f t="shared" si="12"/>
        <v>0</v>
      </c>
      <c r="AA49" s="820">
        <f t="shared" si="12"/>
        <v>0</v>
      </c>
      <c r="AB49" s="820">
        <f t="shared" si="12"/>
        <v>0</v>
      </c>
      <c r="AC49" s="638"/>
    </row>
    <row r="50" spans="1:59" ht="16.3" thickTop="1" thickBot="1" x14ac:dyDescent="0.35">
      <c r="A50" s="635">
        <v>2</v>
      </c>
      <c r="B50" s="635" t="s">
        <v>1374</v>
      </c>
      <c r="C50" s="635"/>
      <c r="D50" s="635"/>
      <c r="E50" s="635"/>
      <c r="F50" s="635"/>
      <c r="G50" s="635"/>
      <c r="H50" s="636" t="s">
        <v>1517</v>
      </c>
      <c r="I50" s="637">
        <f t="shared" ref="I50:X50" si="23">+I51+I60+I97+I114+I123+I128+I145+I154+I163</f>
        <v>36210431943</v>
      </c>
      <c r="J50" s="637">
        <f t="shared" si="23"/>
        <v>20350697056</v>
      </c>
      <c r="K50" s="637">
        <f t="shared" si="23"/>
        <v>2876699118</v>
      </c>
      <c r="L50" s="637">
        <f t="shared" si="23"/>
        <v>2734624118</v>
      </c>
      <c r="M50" s="637">
        <f t="shared" si="23"/>
        <v>0</v>
      </c>
      <c r="N50" s="637">
        <f t="shared" si="23"/>
        <v>0</v>
      </c>
      <c r="O50" s="637">
        <f t="shared" si="23"/>
        <v>0</v>
      </c>
      <c r="P50" s="637">
        <f t="shared" si="23"/>
        <v>0</v>
      </c>
      <c r="Q50" s="637">
        <f t="shared" si="23"/>
        <v>0</v>
      </c>
      <c r="R50" s="637">
        <f t="shared" si="23"/>
        <v>0</v>
      </c>
      <c r="S50" s="637">
        <f t="shared" si="23"/>
        <v>0</v>
      </c>
      <c r="T50" s="637">
        <f t="shared" si="23"/>
        <v>0</v>
      </c>
      <c r="U50" s="637">
        <f t="shared" si="23"/>
        <v>79057608517</v>
      </c>
      <c r="V50" s="637">
        <f t="shared" si="23"/>
        <v>78898748180</v>
      </c>
      <c r="W50" s="637">
        <f t="shared" si="23"/>
        <v>0</v>
      </c>
      <c r="X50" s="637">
        <f t="shared" si="23"/>
        <v>0</v>
      </c>
      <c r="Y50" s="834">
        <f>+I50+M50+Q50+U50</f>
        <v>115268040460</v>
      </c>
      <c r="Z50" s="834">
        <f>+J50+N50+R50+V50</f>
        <v>99249445236</v>
      </c>
      <c r="AA50" s="834">
        <f>+K50+O50+S50+W50</f>
        <v>2876699118</v>
      </c>
      <c r="AB50" s="834">
        <f>+L50+P50+T50+X50</f>
        <v>2734624118</v>
      </c>
      <c r="AC50" s="638"/>
      <c r="AE50" s="845"/>
    </row>
    <row r="51" spans="1:59" ht="16.3" thickTop="1" thickBot="1" x14ac:dyDescent="0.35">
      <c r="A51" s="642">
        <v>2</v>
      </c>
      <c r="B51" s="639" t="s">
        <v>1374</v>
      </c>
      <c r="C51" s="639" t="s">
        <v>1350</v>
      </c>
      <c r="D51" s="639"/>
      <c r="E51" s="660"/>
      <c r="F51" s="660"/>
      <c r="G51" s="660"/>
      <c r="H51" s="661" t="s">
        <v>1853</v>
      </c>
      <c r="I51" s="662">
        <f>+I52+I56</f>
        <v>600000000</v>
      </c>
      <c r="J51" s="662">
        <f>+J52+J56</f>
        <v>355540669</v>
      </c>
      <c r="K51" s="662">
        <f t="shared" ref="K51:X51" si="24">+K52+K56</f>
        <v>218700891</v>
      </c>
      <c r="L51" s="662">
        <f t="shared" si="24"/>
        <v>218700891</v>
      </c>
      <c r="M51" s="662">
        <f t="shared" si="24"/>
        <v>0</v>
      </c>
      <c r="N51" s="662">
        <f t="shared" si="24"/>
        <v>0</v>
      </c>
      <c r="O51" s="662">
        <f t="shared" si="24"/>
        <v>0</v>
      </c>
      <c r="P51" s="662">
        <f t="shared" si="24"/>
        <v>0</v>
      </c>
      <c r="Q51" s="662">
        <f t="shared" si="24"/>
        <v>0</v>
      </c>
      <c r="R51" s="662">
        <f t="shared" si="24"/>
        <v>0</v>
      </c>
      <c r="S51" s="662">
        <f t="shared" si="24"/>
        <v>0</v>
      </c>
      <c r="T51" s="662">
        <f t="shared" si="24"/>
        <v>0</v>
      </c>
      <c r="U51" s="662">
        <f t="shared" si="24"/>
        <v>0</v>
      </c>
      <c r="V51" s="662">
        <f t="shared" si="24"/>
        <v>0</v>
      </c>
      <c r="W51" s="662">
        <f t="shared" si="24"/>
        <v>0</v>
      </c>
      <c r="X51" s="662">
        <f t="shared" si="24"/>
        <v>0</v>
      </c>
      <c r="Y51" s="835">
        <f t="shared" si="12"/>
        <v>600000000</v>
      </c>
      <c r="Z51" s="835">
        <f t="shared" si="12"/>
        <v>355540669</v>
      </c>
      <c r="AA51" s="835">
        <f t="shared" si="12"/>
        <v>218700891</v>
      </c>
      <c r="AB51" s="835">
        <f t="shared" si="12"/>
        <v>218700891</v>
      </c>
      <c r="AC51" s="638"/>
    </row>
    <row r="52" spans="1:59" ht="15.8" customHeight="1" thickTop="1" thickBot="1" x14ac:dyDescent="0.35">
      <c r="A52" s="654">
        <v>2</v>
      </c>
      <c r="B52" s="654" t="s">
        <v>1374</v>
      </c>
      <c r="C52" s="654" t="s">
        <v>1350</v>
      </c>
      <c r="D52" s="654" t="s">
        <v>1350</v>
      </c>
      <c r="E52" s="654"/>
      <c r="F52" s="654"/>
      <c r="G52" s="654"/>
      <c r="H52" s="663" t="s">
        <v>1854</v>
      </c>
      <c r="I52" s="656">
        <f>+I53</f>
        <v>500000000</v>
      </c>
      <c r="J52" s="656">
        <f t="shared" ref="J52:X54" si="25">+J53</f>
        <v>355540669</v>
      </c>
      <c r="K52" s="656">
        <f t="shared" si="25"/>
        <v>218700891</v>
      </c>
      <c r="L52" s="656">
        <f t="shared" si="25"/>
        <v>218700891</v>
      </c>
      <c r="M52" s="656">
        <f t="shared" si="25"/>
        <v>0</v>
      </c>
      <c r="N52" s="656">
        <f t="shared" si="25"/>
        <v>0</v>
      </c>
      <c r="O52" s="656">
        <f t="shared" si="25"/>
        <v>0</v>
      </c>
      <c r="P52" s="656">
        <f t="shared" si="25"/>
        <v>0</v>
      </c>
      <c r="Q52" s="656">
        <f t="shared" si="25"/>
        <v>0</v>
      </c>
      <c r="R52" s="656">
        <f t="shared" si="25"/>
        <v>0</v>
      </c>
      <c r="S52" s="656">
        <f t="shared" si="25"/>
        <v>0</v>
      </c>
      <c r="T52" s="656">
        <f t="shared" si="25"/>
        <v>0</v>
      </c>
      <c r="U52" s="656">
        <f t="shared" si="25"/>
        <v>0</v>
      </c>
      <c r="V52" s="656">
        <f t="shared" si="25"/>
        <v>0</v>
      </c>
      <c r="W52" s="656">
        <f t="shared" si="25"/>
        <v>0</v>
      </c>
      <c r="X52" s="656">
        <f t="shared" si="25"/>
        <v>0</v>
      </c>
      <c r="Y52" s="830">
        <f t="shared" si="12"/>
        <v>500000000</v>
      </c>
      <c r="Z52" s="830">
        <f t="shared" si="12"/>
        <v>355540669</v>
      </c>
      <c r="AA52" s="830">
        <f t="shared" si="12"/>
        <v>218700891</v>
      </c>
      <c r="AB52" s="830">
        <f t="shared" si="12"/>
        <v>218700891</v>
      </c>
      <c r="AC52" s="638"/>
    </row>
    <row r="53" spans="1:59" ht="15.8" customHeight="1" thickTop="1" thickBot="1" x14ac:dyDescent="0.35">
      <c r="A53" s="654">
        <v>3</v>
      </c>
      <c r="B53" s="654" t="s">
        <v>1374</v>
      </c>
      <c r="C53" s="654" t="s">
        <v>1350</v>
      </c>
      <c r="D53" s="654" t="s">
        <v>1350</v>
      </c>
      <c r="E53" s="654" t="s">
        <v>1350</v>
      </c>
      <c r="F53" s="654"/>
      <c r="G53" s="654"/>
      <c r="H53" s="663" t="s">
        <v>1518</v>
      </c>
      <c r="I53" s="656">
        <f>+I54</f>
        <v>500000000</v>
      </c>
      <c r="J53" s="656">
        <f t="shared" si="25"/>
        <v>355540669</v>
      </c>
      <c r="K53" s="656">
        <f t="shared" si="25"/>
        <v>218700891</v>
      </c>
      <c r="L53" s="656">
        <f t="shared" si="25"/>
        <v>218700891</v>
      </c>
      <c r="M53" s="656">
        <f t="shared" si="25"/>
        <v>0</v>
      </c>
      <c r="N53" s="656">
        <f t="shared" si="25"/>
        <v>0</v>
      </c>
      <c r="O53" s="656">
        <f t="shared" si="25"/>
        <v>0</v>
      </c>
      <c r="P53" s="656">
        <f t="shared" si="25"/>
        <v>0</v>
      </c>
      <c r="Q53" s="656">
        <f t="shared" si="25"/>
        <v>0</v>
      </c>
      <c r="R53" s="656">
        <f t="shared" si="25"/>
        <v>0</v>
      </c>
      <c r="S53" s="656">
        <f t="shared" si="25"/>
        <v>0</v>
      </c>
      <c r="T53" s="656">
        <f t="shared" si="25"/>
        <v>0</v>
      </c>
      <c r="U53" s="656">
        <f t="shared" si="25"/>
        <v>0</v>
      </c>
      <c r="V53" s="656">
        <f t="shared" si="25"/>
        <v>0</v>
      </c>
      <c r="W53" s="656">
        <f t="shared" si="25"/>
        <v>0</v>
      </c>
      <c r="X53" s="656">
        <f t="shared" si="25"/>
        <v>0</v>
      </c>
      <c r="Y53" s="830">
        <f t="shared" si="12"/>
        <v>500000000</v>
      </c>
      <c r="Z53" s="830">
        <f t="shared" si="12"/>
        <v>355540669</v>
      </c>
      <c r="AA53" s="830">
        <f t="shared" si="12"/>
        <v>218700891</v>
      </c>
      <c r="AB53" s="830">
        <f t="shared" si="12"/>
        <v>218700891</v>
      </c>
      <c r="AC53" s="638"/>
    </row>
    <row r="54" spans="1:59" ht="15.8" customHeight="1" thickTop="1" thickBot="1" x14ac:dyDescent="0.35">
      <c r="A54" s="643">
        <v>2</v>
      </c>
      <c r="B54" s="643" t="s">
        <v>1374</v>
      </c>
      <c r="C54" s="643" t="s">
        <v>1350</v>
      </c>
      <c r="D54" s="643" t="s">
        <v>1350</v>
      </c>
      <c r="E54" s="644" t="s">
        <v>1350</v>
      </c>
      <c r="F54" s="644" t="s">
        <v>1350</v>
      </c>
      <c r="G54" s="643"/>
      <c r="H54" s="664" t="s">
        <v>1519</v>
      </c>
      <c r="I54" s="647">
        <f>+I55</f>
        <v>500000000</v>
      </c>
      <c r="J54" s="647">
        <f t="shared" si="25"/>
        <v>355540669</v>
      </c>
      <c r="K54" s="647">
        <f t="shared" si="25"/>
        <v>218700891</v>
      </c>
      <c r="L54" s="647">
        <f t="shared" si="25"/>
        <v>218700891</v>
      </c>
      <c r="M54" s="647">
        <f t="shared" si="25"/>
        <v>0</v>
      </c>
      <c r="N54" s="647">
        <f t="shared" si="25"/>
        <v>0</v>
      </c>
      <c r="O54" s="647">
        <f t="shared" si="25"/>
        <v>0</v>
      </c>
      <c r="P54" s="647">
        <f t="shared" si="25"/>
        <v>0</v>
      </c>
      <c r="Q54" s="647">
        <f t="shared" si="25"/>
        <v>0</v>
      </c>
      <c r="R54" s="647">
        <f t="shared" si="25"/>
        <v>0</v>
      </c>
      <c r="S54" s="647">
        <f t="shared" si="25"/>
        <v>0</v>
      </c>
      <c r="T54" s="647">
        <f t="shared" si="25"/>
        <v>0</v>
      </c>
      <c r="U54" s="647">
        <f t="shared" si="25"/>
        <v>0</v>
      </c>
      <c r="V54" s="647">
        <f t="shared" si="25"/>
        <v>0</v>
      </c>
      <c r="W54" s="647">
        <f t="shared" si="25"/>
        <v>0</v>
      </c>
      <c r="X54" s="647">
        <f t="shared" si="25"/>
        <v>0</v>
      </c>
      <c r="Y54" s="815">
        <f t="shared" si="12"/>
        <v>500000000</v>
      </c>
      <c r="Z54" s="815">
        <f t="shared" si="12"/>
        <v>355540669</v>
      </c>
      <c r="AA54" s="815">
        <f t="shared" si="12"/>
        <v>218700891</v>
      </c>
      <c r="AB54" s="815">
        <f t="shared" si="12"/>
        <v>218700891</v>
      </c>
      <c r="AC54" s="638"/>
    </row>
    <row r="55" spans="1:59" ht="15.8" customHeight="1" thickTop="1" thickBot="1" x14ac:dyDescent="0.35">
      <c r="A55" s="643">
        <v>2</v>
      </c>
      <c r="B55" s="643" t="s">
        <v>1374</v>
      </c>
      <c r="C55" s="643" t="s">
        <v>1350</v>
      </c>
      <c r="D55" s="643" t="s">
        <v>1350</v>
      </c>
      <c r="E55" s="644" t="s">
        <v>1350</v>
      </c>
      <c r="F55" s="644" t="s">
        <v>1350</v>
      </c>
      <c r="G55" s="644" t="s">
        <v>1350</v>
      </c>
      <c r="H55" s="664" t="s">
        <v>1520</v>
      </c>
      <c r="I55" s="647">
        <v>500000000</v>
      </c>
      <c r="J55" s="647">
        <v>355540669</v>
      </c>
      <c r="K55" s="647">
        <v>218700891</v>
      </c>
      <c r="L55" s="647">
        <v>218700891</v>
      </c>
      <c r="M55" s="647"/>
      <c r="N55" s="647"/>
      <c r="O55" s="647"/>
      <c r="P55" s="647"/>
      <c r="Q55" s="647"/>
      <c r="R55" s="647"/>
      <c r="S55" s="647"/>
      <c r="T55" s="647"/>
      <c r="U55" s="647"/>
      <c r="V55" s="647"/>
      <c r="W55" s="647"/>
      <c r="X55" s="647"/>
      <c r="Y55" s="815">
        <f t="shared" si="12"/>
        <v>500000000</v>
      </c>
      <c r="Z55" s="815">
        <f t="shared" si="12"/>
        <v>355540669</v>
      </c>
      <c r="AA55" s="815">
        <f t="shared" si="12"/>
        <v>218700891</v>
      </c>
      <c r="AB55" s="815">
        <f t="shared" si="12"/>
        <v>218700891</v>
      </c>
      <c r="AC55" s="638"/>
    </row>
    <row r="56" spans="1:59" ht="15.8" customHeight="1" thickTop="1" thickBot="1" x14ac:dyDescent="0.35">
      <c r="A56" s="654">
        <v>2</v>
      </c>
      <c r="B56" s="654" t="s">
        <v>1374</v>
      </c>
      <c r="C56" s="654" t="s">
        <v>1350</v>
      </c>
      <c r="D56" s="654" t="s">
        <v>1362</v>
      </c>
      <c r="E56" s="654"/>
      <c r="F56" s="654"/>
      <c r="G56" s="654"/>
      <c r="H56" s="663" t="s">
        <v>1855</v>
      </c>
      <c r="I56" s="656">
        <f>+I57</f>
        <v>100000000</v>
      </c>
      <c r="J56" s="656">
        <f t="shared" ref="J56:X58" si="26">+J57</f>
        <v>0</v>
      </c>
      <c r="K56" s="656">
        <f t="shared" si="26"/>
        <v>0</v>
      </c>
      <c r="L56" s="656">
        <f t="shared" si="26"/>
        <v>0</v>
      </c>
      <c r="M56" s="656">
        <f t="shared" si="26"/>
        <v>0</v>
      </c>
      <c r="N56" s="656">
        <f t="shared" si="26"/>
        <v>0</v>
      </c>
      <c r="O56" s="656">
        <f t="shared" si="26"/>
        <v>0</v>
      </c>
      <c r="P56" s="656">
        <f t="shared" si="26"/>
        <v>0</v>
      </c>
      <c r="Q56" s="656">
        <f t="shared" si="26"/>
        <v>0</v>
      </c>
      <c r="R56" s="656">
        <f t="shared" si="26"/>
        <v>0</v>
      </c>
      <c r="S56" s="656">
        <f t="shared" si="26"/>
        <v>0</v>
      </c>
      <c r="T56" s="656">
        <f t="shared" si="26"/>
        <v>0</v>
      </c>
      <c r="U56" s="656">
        <f t="shared" si="26"/>
        <v>0</v>
      </c>
      <c r="V56" s="656">
        <f t="shared" si="26"/>
        <v>0</v>
      </c>
      <c r="W56" s="656">
        <f t="shared" si="26"/>
        <v>0</v>
      </c>
      <c r="X56" s="656">
        <f t="shared" si="26"/>
        <v>0</v>
      </c>
      <c r="Y56" s="830">
        <f t="shared" si="12"/>
        <v>100000000</v>
      </c>
      <c r="Z56" s="830">
        <f t="shared" si="12"/>
        <v>0</v>
      </c>
      <c r="AA56" s="830">
        <f t="shared" si="12"/>
        <v>0</v>
      </c>
      <c r="AB56" s="830">
        <f t="shared" si="12"/>
        <v>0</v>
      </c>
      <c r="AC56" s="638"/>
    </row>
    <row r="57" spans="1:59" ht="15.8" customHeight="1" thickTop="1" thickBot="1" x14ac:dyDescent="0.35">
      <c r="A57" s="654">
        <v>2</v>
      </c>
      <c r="B57" s="654" t="s">
        <v>1374</v>
      </c>
      <c r="C57" s="654" t="s">
        <v>1350</v>
      </c>
      <c r="D57" s="654" t="s">
        <v>1362</v>
      </c>
      <c r="E57" s="654" t="s">
        <v>1350</v>
      </c>
      <c r="F57" s="654"/>
      <c r="G57" s="654"/>
      <c r="H57" s="663" t="s">
        <v>1518</v>
      </c>
      <c r="I57" s="656">
        <f>+I58</f>
        <v>100000000</v>
      </c>
      <c r="J57" s="656">
        <f t="shared" si="26"/>
        <v>0</v>
      </c>
      <c r="K57" s="656">
        <f t="shared" si="26"/>
        <v>0</v>
      </c>
      <c r="L57" s="656">
        <f t="shared" si="26"/>
        <v>0</v>
      </c>
      <c r="M57" s="656">
        <f t="shared" si="26"/>
        <v>0</v>
      </c>
      <c r="N57" s="656">
        <f t="shared" si="26"/>
        <v>0</v>
      </c>
      <c r="O57" s="656">
        <f t="shared" si="26"/>
        <v>0</v>
      </c>
      <c r="P57" s="656">
        <f t="shared" si="26"/>
        <v>0</v>
      </c>
      <c r="Q57" s="656">
        <f t="shared" si="26"/>
        <v>0</v>
      </c>
      <c r="R57" s="656">
        <f t="shared" si="26"/>
        <v>0</v>
      </c>
      <c r="S57" s="656">
        <f t="shared" si="26"/>
        <v>0</v>
      </c>
      <c r="T57" s="656">
        <f t="shared" si="26"/>
        <v>0</v>
      </c>
      <c r="U57" s="656">
        <f t="shared" si="26"/>
        <v>0</v>
      </c>
      <c r="V57" s="656">
        <f t="shared" si="26"/>
        <v>0</v>
      </c>
      <c r="W57" s="656">
        <f t="shared" si="26"/>
        <v>0</v>
      </c>
      <c r="X57" s="656">
        <f t="shared" si="26"/>
        <v>0</v>
      </c>
      <c r="Y57" s="830">
        <f t="shared" si="12"/>
        <v>100000000</v>
      </c>
      <c r="Z57" s="830">
        <f t="shared" si="12"/>
        <v>0</v>
      </c>
      <c r="AA57" s="830">
        <f t="shared" si="12"/>
        <v>0</v>
      </c>
      <c r="AB57" s="830">
        <f t="shared" si="12"/>
        <v>0</v>
      </c>
      <c r="AC57" s="638"/>
    </row>
    <row r="58" spans="1:59" ht="15.8" customHeight="1" thickTop="1" thickBot="1" x14ac:dyDescent="0.35">
      <c r="A58" s="643">
        <v>2</v>
      </c>
      <c r="B58" s="643" t="s">
        <v>1374</v>
      </c>
      <c r="C58" s="643" t="s">
        <v>1350</v>
      </c>
      <c r="D58" s="643" t="s">
        <v>1362</v>
      </c>
      <c r="E58" s="644" t="s">
        <v>1350</v>
      </c>
      <c r="F58" s="644" t="s">
        <v>1350</v>
      </c>
      <c r="G58" s="643"/>
      <c r="H58" s="664" t="s">
        <v>1519</v>
      </c>
      <c r="I58" s="647">
        <f>+I59</f>
        <v>100000000</v>
      </c>
      <c r="J58" s="647">
        <f t="shared" si="26"/>
        <v>0</v>
      </c>
      <c r="K58" s="647">
        <f t="shared" si="26"/>
        <v>0</v>
      </c>
      <c r="L58" s="647">
        <f t="shared" si="26"/>
        <v>0</v>
      </c>
      <c r="M58" s="647">
        <f t="shared" si="26"/>
        <v>0</v>
      </c>
      <c r="N58" s="647">
        <f t="shared" si="26"/>
        <v>0</v>
      </c>
      <c r="O58" s="647">
        <f t="shared" si="26"/>
        <v>0</v>
      </c>
      <c r="P58" s="647">
        <f t="shared" si="26"/>
        <v>0</v>
      </c>
      <c r="Q58" s="647">
        <f t="shared" si="26"/>
        <v>0</v>
      </c>
      <c r="R58" s="647">
        <f t="shared" si="26"/>
        <v>0</v>
      </c>
      <c r="S58" s="647">
        <f t="shared" si="26"/>
        <v>0</v>
      </c>
      <c r="T58" s="647">
        <f t="shared" si="26"/>
        <v>0</v>
      </c>
      <c r="U58" s="647">
        <f t="shared" si="26"/>
        <v>0</v>
      </c>
      <c r="V58" s="647">
        <f t="shared" si="26"/>
        <v>0</v>
      </c>
      <c r="W58" s="647">
        <f t="shared" si="26"/>
        <v>0</v>
      </c>
      <c r="X58" s="647">
        <f t="shared" si="26"/>
        <v>0</v>
      </c>
      <c r="Y58" s="815">
        <f t="shared" si="12"/>
        <v>100000000</v>
      </c>
      <c r="Z58" s="815">
        <f t="shared" si="12"/>
        <v>0</v>
      </c>
      <c r="AA58" s="815">
        <f t="shared" si="12"/>
        <v>0</v>
      </c>
      <c r="AB58" s="815">
        <f t="shared" si="12"/>
        <v>0</v>
      </c>
      <c r="AC58" s="638"/>
    </row>
    <row r="59" spans="1:59" ht="15.8" customHeight="1" thickTop="1" thickBot="1" x14ac:dyDescent="0.35">
      <c r="A59" s="643">
        <v>2</v>
      </c>
      <c r="B59" s="643" t="s">
        <v>1374</v>
      </c>
      <c r="C59" s="643" t="s">
        <v>1350</v>
      </c>
      <c r="D59" s="643" t="s">
        <v>1362</v>
      </c>
      <c r="E59" s="644" t="s">
        <v>1350</v>
      </c>
      <c r="F59" s="644" t="s">
        <v>1350</v>
      </c>
      <c r="G59" s="644" t="s">
        <v>1350</v>
      </c>
      <c r="H59" s="664" t="s">
        <v>1520</v>
      </c>
      <c r="I59" s="647">
        <v>100000000</v>
      </c>
      <c r="J59" s="647">
        <v>0</v>
      </c>
      <c r="K59" s="647">
        <v>0</v>
      </c>
      <c r="L59" s="647">
        <v>0</v>
      </c>
      <c r="M59" s="647"/>
      <c r="N59" s="647"/>
      <c r="O59" s="647"/>
      <c r="P59" s="647"/>
      <c r="Q59" s="647"/>
      <c r="R59" s="647"/>
      <c r="S59" s="647"/>
      <c r="T59" s="647"/>
      <c r="U59" s="647"/>
      <c r="V59" s="647"/>
      <c r="W59" s="647"/>
      <c r="X59" s="647"/>
      <c r="Y59" s="815">
        <f t="shared" si="12"/>
        <v>100000000</v>
      </c>
      <c r="Z59" s="815">
        <f t="shared" si="12"/>
        <v>0</v>
      </c>
      <c r="AA59" s="815">
        <f t="shared" si="12"/>
        <v>0</v>
      </c>
      <c r="AB59" s="815">
        <f t="shared" si="12"/>
        <v>0</v>
      </c>
      <c r="AC59" s="638"/>
    </row>
    <row r="60" spans="1:59" s="660" customFormat="1" ht="15.8" customHeight="1" thickTop="1" thickBot="1" x14ac:dyDescent="0.35">
      <c r="A60" s="642">
        <v>2</v>
      </c>
      <c r="B60" s="642" t="s">
        <v>1374</v>
      </c>
      <c r="C60" s="642" t="s">
        <v>1362</v>
      </c>
      <c r="H60" s="661" t="s">
        <v>1856</v>
      </c>
      <c r="I60" s="836">
        <f>+I61+I65+I69+I73+I77+I81</f>
        <v>3280037467</v>
      </c>
      <c r="J60" s="836">
        <f>+J61+J65+J69+J73+J77+J81</f>
        <v>2437394290</v>
      </c>
      <c r="K60" s="836">
        <f t="shared" ref="K60:T60" si="27">+K61+K65+K69+K73+K77+K81</f>
        <v>1325698738</v>
      </c>
      <c r="L60" s="836">
        <f t="shared" si="27"/>
        <v>1192223738</v>
      </c>
      <c r="M60" s="836">
        <f t="shared" si="27"/>
        <v>0</v>
      </c>
      <c r="N60" s="836">
        <f t="shared" si="27"/>
        <v>0</v>
      </c>
      <c r="O60" s="836">
        <f t="shared" si="27"/>
        <v>0</v>
      </c>
      <c r="P60" s="836">
        <f t="shared" si="27"/>
        <v>0</v>
      </c>
      <c r="Q60" s="836">
        <f t="shared" si="27"/>
        <v>0</v>
      </c>
      <c r="R60" s="836">
        <f t="shared" si="27"/>
        <v>0</v>
      </c>
      <c r="S60" s="836">
        <f t="shared" si="27"/>
        <v>0</v>
      </c>
      <c r="T60" s="836">
        <f t="shared" si="27"/>
        <v>0</v>
      </c>
      <c r="U60" s="836">
        <f>+U85+U89+U93</f>
        <v>79057608517</v>
      </c>
      <c r="V60" s="836">
        <f t="shared" ref="V60:X60" si="28">+V85+V89+V93</f>
        <v>78898748180</v>
      </c>
      <c r="W60" s="836">
        <f t="shared" si="28"/>
        <v>0</v>
      </c>
      <c r="X60" s="836">
        <f t="shared" si="28"/>
        <v>0</v>
      </c>
      <c r="Y60" s="837">
        <f t="shared" si="12"/>
        <v>82337645984</v>
      </c>
      <c r="Z60" s="837">
        <f t="shared" si="12"/>
        <v>81336142470</v>
      </c>
      <c r="AA60" s="837">
        <f t="shared" si="12"/>
        <v>1325698738</v>
      </c>
      <c r="AB60" s="837">
        <f t="shared" si="12"/>
        <v>1192223738</v>
      </c>
      <c r="AC60" s="638"/>
      <c r="AD60" s="632"/>
      <c r="AE60" s="632"/>
      <c r="AF60" s="632"/>
      <c r="AG60" s="632"/>
      <c r="AH60" s="632"/>
      <c r="AI60" s="632"/>
      <c r="AJ60" s="632"/>
      <c r="AK60" s="632"/>
      <c r="AL60" s="632"/>
      <c r="AM60" s="632"/>
      <c r="AN60" s="632"/>
      <c r="AO60" s="632"/>
      <c r="AP60" s="632"/>
      <c r="AQ60" s="632"/>
      <c r="AR60" s="632"/>
      <c r="AS60" s="632"/>
      <c r="AT60" s="632"/>
      <c r="AU60" s="632"/>
      <c r="AV60" s="632"/>
      <c r="AW60" s="632"/>
      <c r="AX60" s="632"/>
      <c r="AY60" s="632"/>
      <c r="AZ60" s="632"/>
      <c r="BA60" s="632"/>
      <c r="BB60" s="632"/>
      <c r="BC60" s="632"/>
      <c r="BD60" s="632"/>
      <c r="BE60" s="632"/>
      <c r="BF60" s="632"/>
      <c r="BG60" s="632"/>
    </row>
    <row r="61" spans="1:59" s="654" customFormat="1" ht="15.8" customHeight="1" thickTop="1" thickBot="1" x14ac:dyDescent="0.35">
      <c r="A61" s="654">
        <v>2</v>
      </c>
      <c r="B61" s="654" t="s">
        <v>1374</v>
      </c>
      <c r="C61" s="654" t="s">
        <v>1362</v>
      </c>
      <c r="D61" s="654" t="s">
        <v>1350</v>
      </c>
      <c r="H61" s="663" t="s">
        <v>1857</v>
      </c>
      <c r="I61" s="656">
        <f>+I62</f>
        <v>120000000</v>
      </c>
      <c r="J61" s="656">
        <f t="shared" ref="J61:X63" si="29">+J62</f>
        <v>86400000</v>
      </c>
      <c r="K61" s="656">
        <f t="shared" si="29"/>
        <v>45000000</v>
      </c>
      <c r="L61" s="656">
        <f t="shared" si="29"/>
        <v>45000000</v>
      </c>
      <c r="M61" s="656">
        <f t="shared" si="29"/>
        <v>0</v>
      </c>
      <c r="N61" s="656">
        <f t="shared" si="29"/>
        <v>0</v>
      </c>
      <c r="O61" s="656">
        <f t="shared" si="29"/>
        <v>0</v>
      </c>
      <c r="P61" s="656">
        <f t="shared" si="29"/>
        <v>0</v>
      </c>
      <c r="Q61" s="656">
        <f t="shared" si="29"/>
        <v>0</v>
      </c>
      <c r="R61" s="656">
        <f t="shared" si="29"/>
        <v>0</v>
      </c>
      <c r="S61" s="656">
        <f t="shared" si="29"/>
        <v>0</v>
      </c>
      <c r="T61" s="656">
        <f t="shared" si="29"/>
        <v>0</v>
      </c>
      <c r="U61" s="656">
        <f t="shared" si="29"/>
        <v>0</v>
      </c>
      <c r="V61" s="656">
        <f t="shared" si="29"/>
        <v>0</v>
      </c>
      <c r="W61" s="656">
        <f t="shared" si="29"/>
        <v>0</v>
      </c>
      <c r="X61" s="656">
        <f t="shared" si="29"/>
        <v>0</v>
      </c>
      <c r="Y61" s="830">
        <f t="shared" si="12"/>
        <v>120000000</v>
      </c>
      <c r="Z61" s="830">
        <f t="shared" si="12"/>
        <v>86400000</v>
      </c>
      <c r="AA61" s="830">
        <f t="shared" si="12"/>
        <v>45000000</v>
      </c>
      <c r="AB61" s="830">
        <f t="shared" si="12"/>
        <v>45000000</v>
      </c>
      <c r="AC61" s="638"/>
      <c r="AD61" s="632"/>
      <c r="AE61" s="632"/>
      <c r="AF61" s="632"/>
      <c r="AG61" s="632"/>
      <c r="AH61" s="632"/>
      <c r="AI61" s="632"/>
      <c r="AJ61" s="632"/>
      <c r="AK61" s="632"/>
      <c r="AL61" s="632"/>
      <c r="AM61" s="632"/>
      <c r="AN61" s="632"/>
      <c r="AO61" s="632"/>
      <c r="AP61" s="632"/>
      <c r="AQ61" s="632"/>
      <c r="AR61" s="632"/>
      <c r="AS61" s="632"/>
      <c r="AT61" s="632"/>
      <c r="AU61" s="632"/>
      <c r="AV61" s="632"/>
      <c r="AW61" s="632"/>
      <c r="AX61" s="632"/>
      <c r="AY61" s="632"/>
      <c r="AZ61" s="632"/>
      <c r="BA61" s="632"/>
      <c r="BB61" s="632"/>
      <c r="BC61" s="632"/>
      <c r="BD61" s="632"/>
      <c r="BE61" s="632"/>
      <c r="BF61" s="632"/>
      <c r="BG61" s="632"/>
    </row>
    <row r="62" spans="1:59" ht="15.8" customHeight="1" thickTop="1" thickBot="1" x14ac:dyDescent="0.35">
      <c r="A62" s="654">
        <v>2</v>
      </c>
      <c r="B62" s="654" t="s">
        <v>1374</v>
      </c>
      <c r="C62" s="654" t="s">
        <v>1362</v>
      </c>
      <c r="D62" s="654" t="s">
        <v>1350</v>
      </c>
      <c r="E62" s="654" t="s">
        <v>1350</v>
      </c>
      <c r="F62" s="654"/>
      <c r="G62" s="654"/>
      <c r="H62" s="663" t="s">
        <v>1518</v>
      </c>
      <c r="I62" s="656">
        <f>+I63</f>
        <v>120000000</v>
      </c>
      <c r="J62" s="656">
        <f t="shared" si="29"/>
        <v>86400000</v>
      </c>
      <c r="K62" s="656">
        <f t="shared" si="29"/>
        <v>45000000</v>
      </c>
      <c r="L62" s="656">
        <f t="shared" si="29"/>
        <v>45000000</v>
      </c>
      <c r="M62" s="656">
        <f t="shared" si="29"/>
        <v>0</v>
      </c>
      <c r="N62" s="656">
        <f t="shared" si="29"/>
        <v>0</v>
      </c>
      <c r="O62" s="656">
        <f t="shared" si="29"/>
        <v>0</v>
      </c>
      <c r="P62" s="656">
        <f t="shared" si="29"/>
        <v>0</v>
      </c>
      <c r="Q62" s="656">
        <f t="shared" si="29"/>
        <v>0</v>
      </c>
      <c r="R62" s="656">
        <f t="shared" si="29"/>
        <v>0</v>
      </c>
      <c r="S62" s="656">
        <f t="shared" si="29"/>
        <v>0</v>
      </c>
      <c r="T62" s="656">
        <f t="shared" si="29"/>
        <v>0</v>
      </c>
      <c r="U62" s="656">
        <f t="shared" si="29"/>
        <v>0</v>
      </c>
      <c r="V62" s="656">
        <f t="shared" si="29"/>
        <v>0</v>
      </c>
      <c r="W62" s="656">
        <f t="shared" si="29"/>
        <v>0</v>
      </c>
      <c r="X62" s="656">
        <f t="shared" si="29"/>
        <v>0</v>
      </c>
      <c r="Y62" s="830">
        <f t="shared" si="12"/>
        <v>120000000</v>
      </c>
      <c r="Z62" s="830">
        <f t="shared" si="12"/>
        <v>86400000</v>
      </c>
      <c r="AA62" s="830">
        <f t="shared" si="12"/>
        <v>45000000</v>
      </c>
      <c r="AB62" s="830">
        <f t="shared" si="12"/>
        <v>45000000</v>
      </c>
      <c r="AC62" s="638"/>
    </row>
    <row r="63" spans="1:59" ht="15.8" customHeight="1" thickTop="1" thickBot="1" x14ac:dyDescent="0.35">
      <c r="A63" s="643">
        <v>2</v>
      </c>
      <c r="B63" s="643" t="s">
        <v>1374</v>
      </c>
      <c r="C63" s="644" t="s">
        <v>1362</v>
      </c>
      <c r="D63" s="643" t="s">
        <v>1350</v>
      </c>
      <c r="E63" s="644" t="s">
        <v>1350</v>
      </c>
      <c r="F63" s="644" t="s">
        <v>1350</v>
      </c>
      <c r="G63" s="643"/>
      <c r="H63" s="664" t="s">
        <v>1519</v>
      </c>
      <c r="I63" s="647">
        <f>+I64</f>
        <v>120000000</v>
      </c>
      <c r="J63" s="647">
        <f t="shared" si="29"/>
        <v>86400000</v>
      </c>
      <c r="K63" s="647">
        <f t="shared" si="29"/>
        <v>45000000</v>
      </c>
      <c r="L63" s="647">
        <f t="shared" si="29"/>
        <v>45000000</v>
      </c>
      <c r="M63" s="647">
        <f t="shared" si="29"/>
        <v>0</v>
      </c>
      <c r="N63" s="647">
        <f t="shared" si="29"/>
        <v>0</v>
      </c>
      <c r="O63" s="647">
        <f t="shared" si="29"/>
        <v>0</v>
      </c>
      <c r="P63" s="647">
        <f t="shared" si="29"/>
        <v>0</v>
      </c>
      <c r="Q63" s="647">
        <f t="shared" si="29"/>
        <v>0</v>
      </c>
      <c r="R63" s="647">
        <f t="shared" si="29"/>
        <v>0</v>
      </c>
      <c r="S63" s="647">
        <f t="shared" si="29"/>
        <v>0</v>
      </c>
      <c r="T63" s="647">
        <f t="shared" si="29"/>
        <v>0</v>
      </c>
      <c r="U63" s="647">
        <f t="shared" si="29"/>
        <v>0</v>
      </c>
      <c r="V63" s="647">
        <f t="shared" si="29"/>
        <v>0</v>
      </c>
      <c r="W63" s="647">
        <f t="shared" si="29"/>
        <v>0</v>
      </c>
      <c r="X63" s="647">
        <f t="shared" si="29"/>
        <v>0</v>
      </c>
      <c r="Y63" s="815">
        <f t="shared" si="12"/>
        <v>120000000</v>
      </c>
      <c r="Z63" s="815">
        <f t="shared" si="12"/>
        <v>86400000</v>
      </c>
      <c r="AA63" s="815">
        <f t="shared" si="12"/>
        <v>45000000</v>
      </c>
      <c r="AB63" s="815">
        <f t="shared" si="12"/>
        <v>45000000</v>
      </c>
      <c r="AC63" s="638"/>
    </row>
    <row r="64" spans="1:59" ht="15.8" customHeight="1" thickTop="1" thickBot="1" x14ac:dyDescent="0.35">
      <c r="A64" s="643">
        <v>2</v>
      </c>
      <c r="B64" s="643" t="s">
        <v>1374</v>
      </c>
      <c r="C64" s="644" t="s">
        <v>1362</v>
      </c>
      <c r="D64" s="643" t="s">
        <v>1350</v>
      </c>
      <c r="E64" s="644" t="s">
        <v>1350</v>
      </c>
      <c r="F64" s="644" t="s">
        <v>1350</v>
      </c>
      <c r="G64" s="644" t="s">
        <v>1350</v>
      </c>
      <c r="H64" s="664" t="s">
        <v>1520</v>
      </c>
      <c r="I64" s="647">
        <v>120000000</v>
      </c>
      <c r="J64" s="647">
        <v>86400000</v>
      </c>
      <c r="K64" s="647">
        <v>45000000</v>
      </c>
      <c r="L64" s="647">
        <v>45000000</v>
      </c>
      <c r="M64" s="647"/>
      <c r="N64" s="647"/>
      <c r="O64" s="647"/>
      <c r="P64" s="647"/>
      <c r="Q64" s="647"/>
      <c r="R64" s="647"/>
      <c r="S64" s="647"/>
      <c r="T64" s="647"/>
      <c r="U64" s="647"/>
      <c r="V64" s="647"/>
      <c r="W64" s="647"/>
      <c r="X64" s="647"/>
      <c r="Y64" s="815">
        <f t="shared" si="12"/>
        <v>120000000</v>
      </c>
      <c r="Z64" s="815">
        <f t="shared" si="12"/>
        <v>86400000</v>
      </c>
      <c r="AA64" s="815">
        <f t="shared" si="12"/>
        <v>45000000</v>
      </c>
      <c r="AB64" s="815">
        <f t="shared" si="12"/>
        <v>45000000</v>
      </c>
      <c r="AC64" s="638"/>
    </row>
    <row r="65" spans="1:59" s="663" customFormat="1" ht="15.8" customHeight="1" thickTop="1" thickBot="1" x14ac:dyDescent="0.35">
      <c r="A65" s="654">
        <v>2</v>
      </c>
      <c r="B65" s="654" t="s">
        <v>1374</v>
      </c>
      <c r="C65" s="654" t="s">
        <v>1362</v>
      </c>
      <c r="D65" s="654" t="s">
        <v>1362</v>
      </c>
      <c r="E65" s="665"/>
      <c r="F65" s="665"/>
      <c r="H65" s="663" t="s">
        <v>1858</v>
      </c>
      <c r="I65" s="666">
        <f>+I66</f>
        <v>660000000</v>
      </c>
      <c r="J65" s="666">
        <f t="shared" ref="J65:X67" si="30">+J66</f>
        <v>503250000</v>
      </c>
      <c r="K65" s="666">
        <f t="shared" si="30"/>
        <v>251625000</v>
      </c>
      <c r="L65" s="666">
        <f t="shared" si="30"/>
        <v>125750000</v>
      </c>
      <c r="M65" s="666">
        <f t="shared" si="30"/>
        <v>0</v>
      </c>
      <c r="N65" s="666">
        <f t="shared" si="30"/>
        <v>0</v>
      </c>
      <c r="O65" s="666">
        <f t="shared" si="30"/>
        <v>0</v>
      </c>
      <c r="P65" s="666">
        <f t="shared" si="30"/>
        <v>0</v>
      </c>
      <c r="Q65" s="666">
        <f t="shared" si="30"/>
        <v>0</v>
      </c>
      <c r="R65" s="666">
        <f t="shared" si="30"/>
        <v>0</v>
      </c>
      <c r="S65" s="666">
        <f t="shared" si="30"/>
        <v>0</v>
      </c>
      <c r="T65" s="666">
        <f t="shared" si="30"/>
        <v>0</v>
      </c>
      <c r="U65" s="666">
        <f t="shared" si="30"/>
        <v>0</v>
      </c>
      <c r="V65" s="666">
        <f t="shared" si="30"/>
        <v>0</v>
      </c>
      <c r="W65" s="666">
        <f t="shared" si="30"/>
        <v>0</v>
      </c>
      <c r="X65" s="666">
        <f t="shared" si="30"/>
        <v>0</v>
      </c>
      <c r="Y65" s="838">
        <f t="shared" si="12"/>
        <v>660000000</v>
      </c>
      <c r="Z65" s="838">
        <f t="shared" si="12"/>
        <v>503250000</v>
      </c>
      <c r="AA65" s="838">
        <f t="shared" si="12"/>
        <v>251625000</v>
      </c>
      <c r="AB65" s="838">
        <f t="shared" si="12"/>
        <v>125750000</v>
      </c>
      <c r="AC65" s="638"/>
      <c r="AD65" s="632"/>
      <c r="AE65" s="632"/>
      <c r="AF65" s="632"/>
      <c r="AG65" s="632"/>
      <c r="AH65" s="632"/>
      <c r="AI65" s="632"/>
      <c r="AJ65" s="632"/>
      <c r="AK65" s="632"/>
      <c r="AL65" s="632"/>
      <c r="AM65" s="632"/>
      <c r="AN65" s="632"/>
      <c r="AO65" s="632"/>
      <c r="AP65" s="632"/>
      <c r="AQ65" s="632"/>
      <c r="AR65" s="632"/>
      <c r="AS65" s="632"/>
      <c r="AT65" s="632"/>
      <c r="AU65" s="632"/>
      <c r="AV65" s="632"/>
      <c r="AW65" s="632"/>
      <c r="AX65" s="632"/>
      <c r="AY65" s="632"/>
      <c r="AZ65" s="632"/>
      <c r="BA65" s="632"/>
      <c r="BB65" s="632"/>
      <c r="BC65" s="632"/>
      <c r="BD65" s="632"/>
      <c r="BE65" s="632"/>
      <c r="BF65" s="632"/>
      <c r="BG65" s="632"/>
    </row>
    <row r="66" spans="1:59" ht="15.8" customHeight="1" thickTop="1" thickBot="1" x14ac:dyDescent="0.35">
      <c r="A66" s="654">
        <v>2</v>
      </c>
      <c r="B66" s="654" t="s">
        <v>1374</v>
      </c>
      <c r="C66" s="654" t="s">
        <v>1362</v>
      </c>
      <c r="D66" s="654" t="s">
        <v>1362</v>
      </c>
      <c r="E66" s="654" t="s">
        <v>1350</v>
      </c>
      <c r="F66" s="654"/>
      <c r="G66" s="654"/>
      <c r="H66" s="663" t="s">
        <v>1518</v>
      </c>
      <c r="I66" s="656">
        <f>+I67</f>
        <v>660000000</v>
      </c>
      <c r="J66" s="656">
        <f t="shared" si="30"/>
        <v>503250000</v>
      </c>
      <c r="K66" s="656">
        <f t="shared" si="30"/>
        <v>251625000</v>
      </c>
      <c r="L66" s="656">
        <f t="shared" si="30"/>
        <v>125750000</v>
      </c>
      <c r="M66" s="656">
        <f t="shared" si="30"/>
        <v>0</v>
      </c>
      <c r="N66" s="656">
        <f t="shared" si="30"/>
        <v>0</v>
      </c>
      <c r="O66" s="656">
        <f t="shared" si="30"/>
        <v>0</v>
      </c>
      <c r="P66" s="656">
        <f t="shared" si="30"/>
        <v>0</v>
      </c>
      <c r="Q66" s="656">
        <f t="shared" si="30"/>
        <v>0</v>
      </c>
      <c r="R66" s="656">
        <f t="shared" si="30"/>
        <v>0</v>
      </c>
      <c r="S66" s="656">
        <f t="shared" si="30"/>
        <v>0</v>
      </c>
      <c r="T66" s="656">
        <f t="shared" si="30"/>
        <v>0</v>
      </c>
      <c r="U66" s="656">
        <f t="shared" si="30"/>
        <v>0</v>
      </c>
      <c r="V66" s="656">
        <f t="shared" si="30"/>
        <v>0</v>
      </c>
      <c r="W66" s="656">
        <f t="shared" si="30"/>
        <v>0</v>
      </c>
      <c r="X66" s="656">
        <f t="shared" si="30"/>
        <v>0</v>
      </c>
      <c r="Y66" s="830">
        <f t="shared" si="12"/>
        <v>660000000</v>
      </c>
      <c r="Z66" s="830">
        <f t="shared" si="12"/>
        <v>503250000</v>
      </c>
      <c r="AA66" s="830">
        <f t="shared" si="12"/>
        <v>251625000</v>
      </c>
      <c r="AB66" s="830">
        <f t="shared" si="12"/>
        <v>125750000</v>
      </c>
      <c r="AC66" s="638"/>
    </row>
    <row r="67" spans="1:59" ht="15.8" customHeight="1" thickTop="1" thickBot="1" x14ac:dyDescent="0.35">
      <c r="A67" s="643">
        <v>2</v>
      </c>
      <c r="B67" s="643" t="s">
        <v>1374</v>
      </c>
      <c r="C67" s="644" t="s">
        <v>1362</v>
      </c>
      <c r="D67" s="644" t="s">
        <v>1362</v>
      </c>
      <c r="E67" s="644" t="s">
        <v>1350</v>
      </c>
      <c r="F67" s="644" t="s">
        <v>1350</v>
      </c>
      <c r="G67" s="643"/>
      <c r="H67" s="664" t="s">
        <v>1519</v>
      </c>
      <c r="I67" s="647">
        <f>+I68</f>
        <v>660000000</v>
      </c>
      <c r="J67" s="647">
        <f t="shared" si="30"/>
        <v>503250000</v>
      </c>
      <c r="K67" s="647">
        <f t="shared" si="30"/>
        <v>251625000</v>
      </c>
      <c r="L67" s="647">
        <f t="shared" si="30"/>
        <v>125750000</v>
      </c>
      <c r="M67" s="647">
        <f t="shared" si="30"/>
        <v>0</v>
      </c>
      <c r="N67" s="647">
        <f t="shared" si="30"/>
        <v>0</v>
      </c>
      <c r="O67" s="647">
        <f t="shared" si="30"/>
        <v>0</v>
      </c>
      <c r="P67" s="647">
        <f t="shared" si="30"/>
        <v>0</v>
      </c>
      <c r="Q67" s="647">
        <f t="shared" si="30"/>
        <v>0</v>
      </c>
      <c r="R67" s="647">
        <f t="shared" si="30"/>
        <v>0</v>
      </c>
      <c r="S67" s="647">
        <f t="shared" si="30"/>
        <v>0</v>
      </c>
      <c r="T67" s="647">
        <f t="shared" si="30"/>
        <v>0</v>
      </c>
      <c r="U67" s="647">
        <f t="shared" si="30"/>
        <v>0</v>
      </c>
      <c r="V67" s="647">
        <f t="shared" si="30"/>
        <v>0</v>
      </c>
      <c r="W67" s="647">
        <f t="shared" si="30"/>
        <v>0</v>
      </c>
      <c r="X67" s="647">
        <f t="shared" si="30"/>
        <v>0</v>
      </c>
      <c r="Y67" s="815">
        <f t="shared" si="12"/>
        <v>660000000</v>
      </c>
      <c r="Z67" s="815">
        <f t="shared" si="12"/>
        <v>503250000</v>
      </c>
      <c r="AA67" s="815">
        <f t="shared" si="12"/>
        <v>251625000</v>
      </c>
      <c r="AB67" s="815">
        <f t="shared" si="12"/>
        <v>125750000</v>
      </c>
      <c r="AC67" s="638"/>
    </row>
    <row r="68" spans="1:59" ht="16.3" thickTop="1" thickBot="1" x14ac:dyDescent="0.35">
      <c r="A68" s="643">
        <v>2</v>
      </c>
      <c r="B68" s="643" t="s">
        <v>1374</v>
      </c>
      <c r="C68" s="644" t="s">
        <v>1362</v>
      </c>
      <c r="D68" s="644" t="s">
        <v>1362</v>
      </c>
      <c r="E68" s="644" t="s">
        <v>1350</v>
      </c>
      <c r="F68" s="644" t="s">
        <v>1350</v>
      </c>
      <c r="G68" s="644" t="s">
        <v>1350</v>
      </c>
      <c r="H68" s="664" t="s">
        <v>1520</v>
      </c>
      <c r="I68" s="647">
        <v>660000000</v>
      </c>
      <c r="J68" s="647">
        <v>503250000</v>
      </c>
      <c r="K68" s="647">
        <v>251625000</v>
      </c>
      <c r="L68" s="647">
        <v>125750000</v>
      </c>
      <c r="M68" s="647"/>
      <c r="N68" s="647"/>
      <c r="O68" s="647"/>
      <c r="P68" s="647"/>
      <c r="Q68" s="647"/>
      <c r="R68" s="647"/>
      <c r="S68" s="647"/>
      <c r="T68" s="647"/>
      <c r="U68" s="647"/>
      <c r="V68" s="647"/>
      <c r="W68" s="647"/>
      <c r="X68" s="647"/>
      <c r="Y68" s="815">
        <f t="shared" si="12"/>
        <v>660000000</v>
      </c>
      <c r="Z68" s="815">
        <f t="shared" si="12"/>
        <v>503250000</v>
      </c>
      <c r="AA68" s="815">
        <f t="shared" si="12"/>
        <v>251625000</v>
      </c>
      <c r="AB68" s="815">
        <f t="shared" si="12"/>
        <v>125750000</v>
      </c>
      <c r="AC68" s="638"/>
    </row>
    <row r="69" spans="1:59" ht="16.3" thickTop="1" thickBot="1" x14ac:dyDescent="0.35">
      <c r="A69" s="654">
        <v>2</v>
      </c>
      <c r="B69" s="654" t="s">
        <v>1374</v>
      </c>
      <c r="C69" s="654" t="s">
        <v>1362</v>
      </c>
      <c r="D69" s="654" t="s">
        <v>1374</v>
      </c>
      <c r="E69" s="665"/>
      <c r="F69" s="665"/>
      <c r="G69" s="663"/>
      <c r="H69" s="663" t="s">
        <v>1859</v>
      </c>
      <c r="I69" s="666">
        <f>+I70</f>
        <v>30000000</v>
      </c>
      <c r="J69" s="666">
        <f t="shared" ref="J69:X71" si="31">+J70</f>
        <v>0</v>
      </c>
      <c r="K69" s="666">
        <f t="shared" si="31"/>
        <v>0</v>
      </c>
      <c r="L69" s="666">
        <f t="shared" si="31"/>
        <v>0</v>
      </c>
      <c r="M69" s="666">
        <f t="shared" si="31"/>
        <v>0</v>
      </c>
      <c r="N69" s="666">
        <f t="shared" si="31"/>
        <v>0</v>
      </c>
      <c r="O69" s="666">
        <f t="shared" si="31"/>
        <v>0</v>
      </c>
      <c r="P69" s="666">
        <f t="shared" si="31"/>
        <v>0</v>
      </c>
      <c r="Q69" s="666">
        <f t="shared" si="31"/>
        <v>0</v>
      </c>
      <c r="R69" s="666">
        <f t="shared" si="31"/>
        <v>0</v>
      </c>
      <c r="S69" s="666">
        <f t="shared" si="31"/>
        <v>0</v>
      </c>
      <c r="T69" s="666">
        <f t="shared" si="31"/>
        <v>0</v>
      </c>
      <c r="U69" s="666">
        <f t="shared" si="31"/>
        <v>0</v>
      </c>
      <c r="V69" s="666">
        <f t="shared" si="31"/>
        <v>0</v>
      </c>
      <c r="W69" s="666">
        <f t="shared" si="31"/>
        <v>0</v>
      </c>
      <c r="X69" s="666">
        <f t="shared" si="31"/>
        <v>0</v>
      </c>
      <c r="Y69" s="666">
        <f t="shared" si="12"/>
        <v>30000000</v>
      </c>
      <c r="Z69" s="666">
        <f t="shared" si="12"/>
        <v>0</v>
      </c>
      <c r="AA69" s="666">
        <f t="shared" si="12"/>
        <v>0</v>
      </c>
      <c r="AB69" s="666">
        <f t="shared" si="12"/>
        <v>0</v>
      </c>
      <c r="AC69" s="638"/>
    </row>
    <row r="70" spans="1:59" ht="16.3" thickTop="1" thickBot="1" x14ac:dyDescent="0.35">
      <c r="A70" s="654">
        <v>2</v>
      </c>
      <c r="B70" s="654" t="s">
        <v>1374</v>
      </c>
      <c r="C70" s="654" t="s">
        <v>1362</v>
      </c>
      <c r="D70" s="654" t="s">
        <v>1374</v>
      </c>
      <c r="E70" s="654" t="s">
        <v>1350</v>
      </c>
      <c r="F70" s="654"/>
      <c r="G70" s="654"/>
      <c r="H70" s="663" t="s">
        <v>1518</v>
      </c>
      <c r="I70" s="656">
        <f>+I71</f>
        <v>30000000</v>
      </c>
      <c r="J70" s="656">
        <f t="shared" si="31"/>
        <v>0</v>
      </c>
      <c r="K70" s="656">
        <f t="shared" si="31"/>
        <v>0</v>
      </c>
      <c r="L70" s="656">
        <f t="shared" si="31"/>
        <v>0</v>
      </c>
      <c r="M70" s="656">
        <f t="shared" si="31"/>
        <v>0</v>
      </c>
      <c r="N70" s="656">
        <f t="shared" si="31"/>
        <v>0</v>
      </c>
      <c r="O70" s="656">
        <f t="shared" si="31"/>
        <v>0</v>
      </c>
      <c r="P70" s="656">
        <f t="shared" si="31"/>
        <v>0</v>
      </c>
      <c r="Q70" s="656">
        <f t="shared" si="31"/>
        <v>0</v>
      </c>
      <c r="R70" s="656">
        <f t="shared" si="31"/>
        <v>0</v>
      </c>
      <c r="S70" s="656">
        <f t="shared" si="31"/>
        <v>0</v>
      </c>
      <c r="T70" s="656">
        <f t="shared" si="31"/>
        <v>0</v>
      </c>
      <c r="U70" s="656">
        <f t="shared" si="31"/>
        <v>0</v>
      </c>
      <c r="V70" s="656">
        <f t="shared" si="31"/>
        <v>0</v>
      </c>
      <c r="W70" s="656">
        <f t="shared" si="31"/>
        <v>0</v>
      </c>
      <c r="X70" s="656">
        <f t="shared" si="31"/>
        <v>0</v>
      </c>
      <c r="Y70" s="656"/>
      <c r="Z70" s="656"/>
      <c r="AA70" s="656"/>
      <c r="AB70" s="656"/>
      <c r="AC70" s="638"/>
    </row>
    <row r="71" spans="1:59" ht="16.3" thickTop="1" thickBot="1" x14ac:dyDescent="0.35">
      <c r="A71" s="643">
        <v>2</v>
      </c>
      <c r="B71" s="643" t="s">
        <v>1374</v>
      </c>
      <c r="C71" s="644" t="s">
        <v>1362</v>
      </c>
      <c r="D71" s="644" t="s">
        <v>1374</v>
      </c>
      <c r="E71" s="644" t="s">
        <v>1350</v>
      </c>
      <c r="F71" s="644" t="s">
        <v>1350</v>
      </c>
      <c r="G71" s="643"/>
      <c r="H71" s="664" t="s">
        <v>1519</v>
      </c>
      <c r="I71" s="731">
        <f>+I72</f>
        <v>30000000</v>
      </c>
      <c r="J71" s="731">
        <f t="shared" si="31"/>
        <v>0</v>
      </c>
      <c r="K71" s="731">
        <f t="shared" si="31"/>
        <v>0</v>
      </c>
      <c r="L71" s="731">
        <f t="shared" si="31"/>
        <v>0</v>
      </c>
      <c r="M71" s="731">
        <f t="shared" si="31"/>
        <v>0</v>
      </c>
      <c r="N71" s="731">
        <f t="shared" si="31"/>
        <v>0</v>
      </c>
      <c r="O71" s="731">
        <f t="shared" si="31"/>
        <v>0</v>
      </c>
      <c r="P71" s="731">
        <f t="shared" si="31"/>
        <v>0</v>
      </c>
      <c r="Q71" s="731">
        <f t="shared" si="31"/>
        <v>0</v>
      </c>
      <c r="R71" s="731">
        <f t="shared" si="31"/>
        <v>0</v>
      </c>
      <c r="S71" s="731">
        <f t="shared" si="31"/>
        <v>0</v>
      </c>
      <c r="T71" s="731">
        <f t="shared" si="31"/>
        <v>0</v>
      </c>
      <c r="U71" s="731">
        <f t="shared" si="31"/>
        <v>0</v>
      </c>
      <c r="V71" s="731">
        <f t="shared" si="31"/>
        <v>0</v>
      </c>
      <c r="W71" s="731">
        <f t="shared" si="31"/>
        <v>0</v>
      </c>
      <c r="X71" s="731">
        <f t="shared" si="31"/>
        <v>0</v>
      </c>
      <c r="Y71" s="731"/>
      <c r="Z71" s="731"/>
      <c r="AA71" s="731"/>
      <c r="AB71" s="731"/>
      <c r="AC71" s="638"/>
    </row>
    <row r="72" spans="1:59" ht="16.3" thickTop="1" thickBot="1" x14ac:dyDescent="0.35">
      <c r="A72" s="643">
        <v>2</v>
      </c>
      <c r="B72" s="643" t="s">
        <v>1374</v>
      </c>
      <c r="C72" s="644" t="s">
        <v>1362</v>
      </c>
      <c r="D72" s="644" t="s">
        <v>1374</v>
      </c>
      <c r="E72" s="644" t="s">
        <v>1350</v>
      </c>
      <c r="F72" s="644" t="s">
        <v>1350</v>
      </c>
      <c r="G72" s="644" t="s">
        <v>1350</v>
      </c>
      <c r="H72" s="664" t="s">
        <v>1520</v>
      </c>
      <c r="I72" s="647">
        <v>30000000</v>
      </c>
      <c r="J72" s="647">
        <v>0</v>
      </c>
      <c r="K72" s="647">
        <v>0</v>
      </c>
      <c r="L72" s="647">
        <v>0</v>
      </c>
      <c r="M72" s="647"/>
      <c r="N72" s="647"/>
      <c r="O72" s="647"/>
      <c r="P72" s="647"/>
      <c r="Q72" s="647"/>
      <c r="R72" s="647"/>
      <c r="S72" s="647"/>
      <c r="T72" s="647"/>
      <c r="U72" s="647"/>
      <c r="V72" s="647"/>
      <c r="W72" s="647"/>
      <c r="X72" s="647"/>
      <c r="Y72" s="647"/>
      <c r="Z72" s="647"/>
      <c r="AA72" s="647"/>
      <c r="AB72" s="647"/>
      <c r="AC72" s="638"/>
    </row>
    <row r="73" spans="1:59" ht="16.3" thickTop="1" thickBot="1" x14ac:dyDescent="0.35">
      <c r="A73" s="654">
        <v>2</v>
      </c>
      <c r="B73" s="654" t="s">
        <v>1374</v>
      </c>
      <c r="C73" s="654" t="s">
        <v>1362</v>
      </c>
      <c r="D73" s="654" t="s">
        <v>1375</v>
      </c>
      <c r="E73" s="665"/>
      <c r="F73" s="665"/>
      <c r="G73" s="663"/>
      <c r="H73" s="663" t="s">
        <v>1860</v>
      </c>
      <c r="I73" s="666">
        <f>+I74</f>
        <v>1691570897</v>
      </c>
      <c r="J73" s="666">
        <f t="shared" ref="J73:X75" si="32">+J74</f>
        <v>1574629391</v>
      </c>
      <c r="K73" s="666">
        <f t="shared" si="32"/>
        <v>891358839</v>
      </c>
      <c r="L73" s="666">
        <f t="shared" si="32"/>
        <v>883758839</v>
      </c>
      <c r="M73" s="666">
        <f t="shared" si="32"/>
        <v>0</v>
      </c>
      <c r="N73" s="666">
        <f t="shared" si="32"/>
        <v>0</v>
      </c>
      <c r="O73" s="666">
        <f t="shared" si="32"/>
        <v>0</v>
      </c>
      <c r="P73" s="666">
        <f t="shared" si="32"/>
        <v>0</v>
      </c>
      <c r="Q73" s="666">
        <f t="shared" si="32"/>
        <v>0</v>
      </c>
      <c r="R73" s="666">
        <f t="shared" si="32"/>
        <v>0</v>
      </c>
      <c r="S73" s="666">
        <f t="shared" si="32"/>
        <v>0</v>
      </c>
      <c r="T73" s="666">
        <f t="shared" si="32"/>
        <v>0</v>
      </c>
      <c r="U73" s="666">
        <f t="shared" si="32"/>
        <v>0</v>
      </c>
      <c r="V73" s="666">
        <f t="shared" si="32"/>
        <v>0</v>
      </c>
      <c r="W73" s="666">
        <f t="shared" si="32"/>
        <v>0</v>
      </c>
      <c r="X73" s="666">
        <f t="shared" si="32"/>
        <v>0</v>
      </c>
      <c r="Y73" s="666">
        <f t="shared" ref="Y73:AB73" si="33">+I73+M73+Q73+U73</f>
        <v>1691570897</v>
      </c>
      <c r="Z73" s="666">
        <f t="shared" si="33"/>
        <v>1574629391</v>
      </c>
      <c r="AA73" s="666">
        <f t="shared" si="33"/>
        <v>891358839</v>
      </c>
      <c r="AB73" s="666">
        <f t="shared" si="33"/>
        <v>883758839</v>
      </c>
      <c r="AC73" s="638"/>
    </row>
    <row r="74" spans="1:59" ht="16.3" thickTop="1" thickBot="1" x14ac:dyDescent="0.35">
      <c r="A74" s="654">
        <v>2</v>
      </c>
      <c r="B74" s="654" t="s">
        <v>1374</v>
      </c>
      <c r="C74" s="654" t="s">
        <v>1362</v>
      </c>
      <c r="D74" s="654" t="s">
        <v>1375</v>
      </c>
      <c r="E74" s="654" t="s">
        <v>1350</v>
      </c>
      <c r="F74" s="654"/>
      <c r="G74" s="654"/>
      <c r="H74" s="663" t="s">
        <v>1518</v>
      </c>
      <c r="I74" s="656">
        <f>+I75</f>
        <v>1691570897</v>
      </c>
      <c r="J74" s="656">
        <f t="shared" si="32"/>
        <v>1574629391</v>
      </c>
      <c r="K74" s="656">
        <f t="shared" si="32"/>
        <v>891358839</v>
      </c>
      <c r="L74" s="656">
        <f t="shared" si="32"/>
        <v>883758839</v>
      </c>
      <c r="M74" s="656">
        <f t="shared" si="32"/>
        <v>0</v>
      </c>
      <c r="N74" s="656">
        <f t="shared" si="32"/>
        <v>0</v>
      </c>
      <c r="O74" s="656">
        <f t="shared" si="32"/>
        <v>0</v>
      </c>
      <c r="P74" s="656">
        <f t="shared" si="32"/>
        <v>0</v>
      </c>
      <c r="Q74" s="656">
        <f t="shared" si="32"/>
        <v>0</v>
      </c>
      <c r="R74" s="656">
        <f t="shared" si="32"/>
        <v>0</v>
      </c>
      <c r="S74" s="656">
        <f t="shared" si="32"/>
        <v>0</v>
      </c>
      <c r="T74" s="656">
        <f t="shared" si="32"/>
        <v>0</v>
      </c>
      <c r="U74" s="656">
        <f t="shared" si="32"/>
        <v>0</v>
      </c>
      <c r="V74" s="656">
        <f t="shared" si="32"/>
        <v>0</v>
      </c>
      <c r="W74" s="656">
        <f t="shared" si="32"/>
        <v>0</v>
      </c>
      <c r="X74" s="656">
        <f t="shared" si="32"/>
        <v>0</v>
      </c>
      <c r="Y74" s="656"/>
      <c r="Z74" s="656"/>
      <c r="AA74" s="656"/>
      <c r="AB74" s="656"/>
      <c r="AC74" s="638"/>
    </row>
    <row r="75" spans="1:59" ht="16.3" thickTop="1" thickBot="1" x14ac:dyDescent="0.35">
      <c r="A75" s="643">
        <v>2</v>
      </c>
      <c r="B75" s="643" t="s">
        <v>1374</v>
      </c>
      <c r="C75" s="644" t="s">
        <v>1362</v>
      </c>
      <c r="D75" s="644" t="s">
        <v>1375</v>
      </c>
      <c r="E75" s="644" t="s">
        <v>1350</v>
      </c>
      <c r="F75" s="644" t="s">
        <v>1350</v>
      </c>
      <c r="G75" s="643"/>
      <c r="H75" s="664" t="s">
        <v>1519</v>
      </c>
      <c r="I75" s="731">
        <f>+I76</f>
        <v>1691570897</v>
      </c>
      <c r="J75" s="731">
        <f t="shared" si="32"/>
        <v>1574629391</v>
      </c>
      <c r="K75" s="731">
        <f t="shared" si="32"/>
        <v>891358839</v>
      </c>
      <c r="L75" s="731">
        <f t="shared" si="32"/>
        <v>883758839</v>
      </c>
      <c r="M75" s="731">
        <f t="shared" si="32"/>
        <v>0</v>
      </c>
      <c r="N75" s="731">
        <f t="shared" si="32"/>
        <v>0</v>
      </c>
      <c r="O75" s="731">
        <f t="shared" si="32"/>
        <v>0</v>
      </c>
      <c r="P75" s="731">
        <f t="shared" si="32"/>
        <v>0</v>
      </c>
      <c r="Q75" s="731">
        <f t="shared" si="32"/>
        <v>0</v>
      </c>
      <c r="R75" s="731">
        <f t="shared" si="32"/>
        <v>0</v>
      </c>
      <c r="S75" s="731">
        <f t="shared" si="32"/>
        <v>0</v>
      </c>
      <c r="T75" s="731">
        <f t="shared" si="32"/>
        <v>0</v>
      </c>
      <c r="U75" s="731">
        <f t="shared" si="32"/>
        <v>0</v>
      </c>
      <c r="V75" s="731">
        <f t="shared" si="32"/>
        <v>0</v>
      </c>
      <c r="W75" s="731">
        <f t="shared" si="32"/>
        <v>0</v>
      </c>
      <c r="X75" s="731">
        <f t="shared" si="32"/>
        <v>0</v>
      </c>
      <c r="Y75" s="731"/>
      <c r="Z75" s="731"/>
      <c r="AA75" s="731"/>
      <c r="AB75" s="731"/>
      <c r="AC75" s="638"/>
    </row>
    <row r="76" spans="1:59" ht="16.3" thickTop="1" thickBot="1" x14ac:dyDescent="0.35">
      <c r="A76" s="643">
        <v>2</v>
      </c>
      <c r="B76" s="643" t="s">
        <v>1374</v>
      </c>
      <c r="C76" s="644" t="s">
        <v>1362</v>
      </c>
      <c r="D76" s="644" t="s">
        <v>1375</v>
      </c>
      <c r="E76" s="644" t="s">
        <v>1350</v>
      </c>
      <c r="F76" s="644" t="s">
        <v>1350</v>
      </c>
      <c r="G76" s="644" t="s">
        <v>1350</v>
      </c>
      <c r="H76" s="664" t="s">
        <v>1520</v>
      </c>
      <c r="I76" s="647">
        <v>1691570897</v>
      </c>
      <c r="J76" s="647">
        <v>1574629391</v>
      </c>
      <c r="K76" s="647">
        <v>891358839</v>
      </c>
      <c r="L76" s="647">
        <v>883758839</v>
      </c>
      <c r="M76" s="647"/>
      <c r="N76" s="647"/>
      <c r="O76" s="647"/>
      <c r="P76" s="647"/>
      <c r="Q76" s="647"/>
      <c r="R76" s="647"/>
      <c r="S76" s="647"/>
      <c r="T76" s="647"/>
      <c r="U76" s="647"/>
      <c r="V76" s="647"/>
      <c r="W76" s="647"/>
      <c r="X76" s="647"/>
      <c r="Y76" s="647"/>
      <c r="Z76" s="647"/>
      <c r="AA76" s="647"/>
      <c r="AB76" s="647"/>
      <c r="AC76" s="638"/>
    </row>
    <row r="77" spans="1:59" ht="16.3" thickTop="1" thickBot="1" x14ac:dyDescent="0.35">
      <c r="A77" s="654">
        <v>2</v>
      </c>
      <c r="B77" s="654" t="s">
        <v>1374</v>
      </c>
      <c r="C77" s="654" t="s">
        <v>1362</v>
      </c>
      <c r="D77" s="732" t="s">
        <v>1384</v>
      </c>
      <c r="E77" s="665"/>
      <c r="F77" s="665"/>
      <c r="G77" s="663"/>
      <c r="H77" s="663" t="s">
        <v>2677</v>
      </c>
      <c r="I77" s="666">
        <f>+I78</f>
        <v>55000000</v>
      </c>
      <c r="J77" s="666">
        <f t="shared" ref="J77:X79" si="34">+J78</f>
        <v>0</v>
      </c>
      <c r="K77" s="666">
        <f t="shared" si="34"/>
        <v>0</v>
      </c>
      <c r="L77" s="666">
        <f t="shared" si="34"/>
        <v>0</v>
      </c>
      <c r="M77" s="666">
        <f t="shared" si="34"/>
        <v>0</v>
      </c>
      <c r="N77" s="666">
        <f t="shared" si="34"/>
        <v>0</v>
      </c>
      <c r="O77" s="666">
        <f t="shared" si="34"/>
        <v>0</v>
      </c>
      <c r="P77" s="666">
        <f t="shared" si="34"/>
        <v>0</v>
      </c>
      <c r="Q77" s="666">
        <f t="shared" si="34"/>
        <v>0</v>
      </c>
      <c r="R77" s="666">
        <f t="shared" si="34"/>
        <v>0</v>
      </c>
      <c r="S77" s="666">
        <f t="shared" si="34"/>
        <v>0</v>
      </c>
      <c r="T77" s="666">
        <f t="shared" si="34"/>
        <v>0</v>
      </c>
      <c r="U77" s="666">
        <f t="shared" si="34"/>
        <v>0</v>
      </c>
      <c r="V77" s="666">
        <f t="shared" si="34"/>
        <v>0</v>
      </c>
      <c r="W77" s="666">
        <f t="shared" si="34"/>
        <v>0</v>
      </c>
      <c r="X77" s="666">
        <f t="shared" si="34"/>
        <v>0</v>
      </c>
      <c r="Y77" s="666">
        <f>+I77+M77+Q77+U77</f>
        <v>55000000</v>
      </c>
      <c r="Z77" s="666">
        <f>+J77+N77+R77+V77</f>
        <v>0</v>
      </c>
      <c r="AA77" s="666">
        <f t="shared" ref="AA77:AB77" si="35">+K77+O77+S77+W77</f>
        <v>0</v>
      </c>
      <c r="AB77" s="666">
        <f t="shared" si="35"/>
        <v>0</v>
      </c>
      <c r="AC77" s="638"/>
    </row>
    <row r="78" spans="1:59" ht="16.3" thickTop="1" thickBot="1" x14ac:dyDescent="0.35">
      <c r="A78" s="654">
        <v>2</v>
      </c>
      <c r="B78" s="654" t="s">
        <v>1374</v>
      </c>
      <c r="C78" s="654" t="s">
        <v>1362</v>
      </c>
      <c r="D78" s="732" t="s">
        <v>1384</v>
      </c>
      <c r="E78" s="654" t="s">
        <v>1350</v>
      </c>
      <c r="F78" s="654"/>
      <c r="G78" s="654"/>
      <c r="H78" s="663" t="s">
        <v>1518</v>
      </c>
      <c r="I78" s="656">
        <f>+I79</f>
        <v>55000000</v>
      </c>
      <c r="J78" s="656">
        <f t="shared" si="34"/>
        <v>0</v>
      </c>
      <c r="K78" s="656">
        <f t="shared" si="34"/>
        <v>0</v>
      </c>
      <c r="L78" s="656">
        <f t="shared" si="34"/>
        <v>0</v>
      </c>
      <c r="M78" s="656">
        <f t="shared" si="34"/>
        <v>0</v>
      </c>
      <c r="N78" s="656">
        <f t="shared" si="34"/>
        <v>0</v>
      </c>
      <c r="O78" s="656">
        <f t="shared" si="34"/>
        <v>0</v>
      </c>
      <c r="P78" s="656">
        <f t="shared" si="34"/>
        <v>0</v>
      </c>
      <c r="Q78" s="656">
        <f t="shared" si="34"/>
        <v>0</v>
      </c>
      <c r="R78" s="656">
        <f t="shared" si="34"/>
        <v>0</v>
      </c>
      <c r="S78" s="656">
        <f t="shared" si="34"/>
        <v>0</v>
      </c>
      <c r="T78" s="656">
        <f t="shared" si="34"/>
        <v>0</v>
      </c>
      <c r="U78" s="656">
        <f t="shared" si="34"/>
        <v>0</v>
      </c>
      <c r="V78" s="656">
        <f t="shared" si="34"/>
        <v>0</v>
      </c>
      <c r="W78" s="656">
        <f t="shared" si="34"/>
        <v>0</v>
      </c>
      <c r="X78" s="656">
        <f t="shared" si="34"/>
        <v>0</v>
      </c>
      <c r="Y78" s="656"/>
      <c r="Z78" s="656"/>
      <c r="AA78" s="656"/>
      <c r="AB78" s="656"/>
      <c r="AC78" s="638"/>
    </row>
    <row r="79" spans="1:59" ht="16.3" thickTop="1" thickBot="1" x14ac:dyDescent="0.35">
      <c r="A79" s="643">
        <v>2</v>
      </c>
      <c r="B79" s="643" t="s">
        <v>1374</v>
      </c>
      <c r="C79" s="644" t="s">
        <v>1362</v>
      </c>
      <c r="D79" s="733" t="s">
        <v>1384</v>
      </c>
      <c r="E79" s="644" t="s">
        <v>1350</v>
      </c>
      <c r="F79" s="644" t="s">
        <v>1350</v>
      </c>
      <c r="G79" s="643"/>
      <c r="H79" s="664" t="s">
        <v>1519</v>
      </c>
      <c r="I79" s="731">
        <f>+I80</f>
        <v>55000000</v>
      </c>
      <c r="J79" s="731">
        <f t="shared" si="34"/>
        <v>0</v>
      </c>
      <c r="K79" s="731">
        <f t="shared" si="34"/>
        <v>0</v>
      </c>
      <c r="L79" s="731">
        <f t="shared" si="34"/>
        <v>0</v>
      </c>
      <c r="M79" s="731">
        <f t="shared" si="34"/>
        <v>0</v>
      </c>
      <c r="N79" s="731">
        <f t="shared" si="34"/>
        <v>0</v>
      </c>
      <c r="O79" s="731">
        <f t="shared" si="34"/>
        <v>0</v>
      </c>
      <c r="P79" s="731">
        <f t="shared" si="34"/>
        <v>0</v>
      </c>
      <c r="Q79" s="731">
        <f t="shared" si="34"/>
        <v>0</v>
      </c>
      <c r="R79" s="731">
        <f t="shared" si="34"/>
        <v>0</v>
      </c>
      <c r="S79" s="731">
        <f t="shared" si="34"/>
        <v>0</v>
      </c>
      <c r="T79" s="731">
        <f t="shared" si="34"/>
        <v>0</v>
      </c>
      <c r="U79" s="731">
        <f t="shared" si="34"/>
        <v>0</v>
      </c>
      <c r="V79" s="731">
        <f t="shared" si="34"/>
        <v>0</v>
      </c>
      <c r="W79" s="731">
        <f t="shared" si="34"/>
        <v>0</v>
      </c>
      <c r="X79" s="731">
        <f t="shared" si="34"/>
        <v>0</v>
      </c>
      <c r="Y79" s="731"/>
      <c r="Z79" s="731"/>
      <c r="AA79" s="731"/>
      <c r="AB79" s="731"/>
      <c r="AC79" s="638"/>
    </row>
    <row r="80" spans="1:59" ht="16.3" thickTop="1" thickBot="1" x14ac:dyDescent="0.35">
      <c r="A80" s="643">
        <v>2</v>
      </c>
      <c r="B80" s="643" t="s">
        <v>1374</v>
      </c>
      <c r="C80" s="644" t="s">
        <v>1362</v>
      </c>
      <c r="D80" s="733" t="s">
        <v>1384</v>
      </c>
      <c r="E80" s="644" t="s">
        <v>1350</v>
      </c>
      <c r="F80" s="644" t="s">
        <v>1350</v>
      </c>
      <c r="G80" s="644" t="s">
        <v>1350</v>
      </c>
      <c r="H80" s="664" t="s">
        <v>1520</v>
      </c>
      <c r="I80" s="647">
        <v>55000000</v>
      </c>
      <c r="J80" s="647"/>
      <c r="K80" s="647"/>
      <c r="L80" s="647"/>
      <c r="M80" s="647"/>
      <c r="N80" s="647"/>
      <c r="O80" s="647"/>
      <c r="P80" s="647"/>
      <c r="Q80" s="647"/>
      <c r="R80" s="647"/>
      <c r="S80" s="647"/>
      <c r="T80" s="647"/>
      <c r="U80" s="647"/>
      <c r="V80" s="647"/>
      <c r="W80" s="647"/>
      <c r="X80" s="647"/>
      <c r="Y80" s="647"/>
      <c r="Z80" s="647"/>
      <c r="AA80" s="647"/>
      <c r="AB80" s="647"/>
      <c r="AC80" s="638"/>
    </row>
    <row r="81" spans="1:29" ht="16.3" thickTop="1" thickBot="1" x14ac:dyDescent="0.35">
      <c r="A81" s="654">
        <v>2</v>
      </c>
      <c r="B81" s="654" t="s">
        <v>1374</v>
      </c>
      <c r="C81" s="654" t="s">
        <v>1362</v>
      </c>
      <c r="D81" s="654" t="s">
        <v>1390</v>
      </c>
      <c r="E81" s="665"/>
      <c r="F81" s="665"/>
      <c r="G81" s="663"/>
      <c r="H81" s="663" t="s">
        <v>1861</v>
      </c>
      <c r="I81" s="666">
        <f>+I82</f>
        <v>723466570</v>
      </c>
      <c r="J81" s="666">
        <f t="shared" ref="J81:X83" si="36">+J82</f>
        <v>273114899</v>
      </c>
      <c r="K81" s="666">
        <f t="shared" si="36"/>
        <v>137714899</v>
      </c>
      <c r="L81" s="666">
        <f t="shared" si="36"/>
        <v>137714899</v>
      </c>
      <c r="M81" s="666">
        <f t="shared" si="36"/>
        <v>0</v>
      </c>
      <c r="N81" s="666">
        <f t="shared" si="36"/>
        <v>0</v>
      </c>
      <c r="O81" s="666">
        <f t="shared" si="36"/>
        <v>0</v>
      </c>
      <c r="P81" s="666">
        <f t="shared" si="36"/>
        <v>0</v>
      </c>
      <c r="Q81" s="666">
        <f t="shared" si="36"/>
        <v>0</v>
      </c>
      <c r="R81" s="666">
        <f t="shared" si="36"/>
        <v>0</v>
      </c>
      <c r="S81" s="666">
        <f t="shared" si="36"/>
        <v>0</v>
      </c>
      <c r="T81" s="666">
        <f t="shared" si="36"/>
        <v>0</v>
      </c>
      <c r="U81" s="666">
        <f t="shared" si="36"/>
        <v>0</v>
      </c>
      <c r="V81" s="666">
        <f t="shared" si="36"/>
        <v>0</v>
      </c>
      <c r="W81" s="666">
        <f t="shared" si="36"/>
        <v>0</v>
      </c>
      <c r="X81" s="666">
        <f t="shared" si="36"/>
        <v>0</v>
      </c>
      <c r="Y81" s="666">
        <f>+I81+M81+Q81+U81</f>
        <v>723466570</v>
      </c>
      <c r="Z81" s="666">
        <f>+J81+N81+R81+V81</f>
        <v>273114899</v>
      </c>
      <c r="AA81" s="666">
        <f t="shared" ref="AA81:AB81" si="37">+K81+O81+S81+W81</f>
        <v>137714899</v>
      </c>
      <c r="AB81" s="666">
        <f t="shared" si="37"/>
        <v>137714899</v>
      </c>
      <c r="AC81" s="638"/>
    </row>
    <row r="82" spans="1:29" ht="16.3" thickTop="1" thickBot="1" x14ac:dyDescent="0.35">
      <c r="A82" s="654">
        <v>2</v>
      </c>
      <c r="B82" s="654" t="s">
        <v>1374</v>
      </c>
      <c r="C82" s="654" t="s">
        <v>1362</v>
      </c>
      <c r="D82" s="654" t="s">
        <v>1390</v>
      </c>
      <c r="E82" s="654" t="s">
        <v>1350</v>
      </c>
      <c r="F82" s="654"/>
      <c r="G82" s="654"/>
      <c r="H82" s="663" t="s">
        <v>1518</v>
      </c>
      <c r="I82" s="656">
        <f>+I83</f>
        <v>723466570</v>
      </c>
      <c r="J82" s="656">
        <f t="shared" si="36"/>
        <v>273114899</v>
      </c>
      <c r="K82" s="656">
        <f t="shared" si="36"/>
        <v>137714899</v>
      </c>
      <c r="L82" s="656">
        <f t="shared" si="36"/>
        <v>137714899</v>
      </c>
      <c r="M82" s="656">
        <f t="shared" si="36"/>
        <v>0</v>
      </c>
      <c r="N82" s="656">
        <f t="shared" si="36"/>
        <v>0</v>
      </c>
      <c r="O82" s="656">
        <f t="shared" si="36"/>
        <v>0</v>
      </c>
      <c r="P82" s="656">
        <f t="shared" si="36"/>
        <v>0</v>
      </c>
      <c r="Q82" s="656">
        <f t="shared" si="36"/>
        <v>0</v>
      </c>
      <c r="R82" s="656">
        <f t="shared" si="36"/>
        <v>0</v>
      </c>
      <c r="S82" s="656">
        <f t="shared" si="36"/>
        <v>0</v>
      </c>
      <c r="T82" s="656">
        <f t="shared" si="36"/>
        <v>0</v>
      </c>
      <c r="U82" s="656">
        <f t="shared" si="36"/>
        <v>0</v>
      </c>
      <c r="V82" s="656">
        <f t="shared" si="36"/>
        <v>0</v>
      </c>
      <c r="W82" s="656">
        <f t="shared" si="36"/>
        <v>0</v>
      </c>
      <c r="X82" s="656">
        <f t="shared" si="36"/>
        <v>0</v>
      </c>
      <c r="Y82" s="656"/>
      <c r="Z82" s="656"/>
      <c r="AA82" s="656"/>
      <c r="AB82" s="656"/>
      <c r="AC82" s="638"/>
    </row>
    <row r="83" spans="1:29" ht="16.3" thickTop="1" thickBot="1" x14ac:dyDescent="0.35">
      <c r="A83" s="643">
        <v>2</v>
      </c>
      <c r="B83" s="643" t="s">
        <v>1374</v>
      </c>
      <c r="C83" s="644" t="s">
        <v>1362</v>
      </c>
      <c r="D83" s="644" t="s">
        <v>1390</v>
      </c>
      <c r="E83" s="644" t="s">
        <v>1350</v>
      </c>
      <c r="F83" s="644" t="s">
        <v>1350</v>
      </c>
      <c r="G83" s="643"/>
      <c r="H83" s="664" t="s">
        <v>1519</v>
      </c>
      <c r="I83" s="731">
        <f>+I84</f>
        <v>723466570</v>
      </c>
      <c r="J83" s="731">
        <f t="shared" si="36"/>
        <v>273114899</v>
      </c>
      <c r="K83" s="731">
        <f t="shared" si="36"/>
        <v>137714899</v>
      </c>
      <c r="L83" s="731">
        <f t="shared" si="36"/>
        <v>137714899</v>
      </c>
      <c r="M83" s="731">
        <f t="shared" si="36"/>
        <v>0</v>
      </c>
      <c r="N83" s="731">
        <f t="shared" si="36"/>
        <v>0</v>
      </c>
      <c r="O83" s="731">
        <f t="shared" si="36"/>
        <v>0</v>
      </c>
      <c r="P83" s="731">
        <f t="shared" si="36"/>
        <v>0</v>
      </c>
      <c r="Q83" s="731">
        <f t="shared" si="36"/>
        <v>0</v>
      </c>
      <c r="R83" s="731">
        <f t="shared" si="36"/>
        <v>0</v>
      </c>
      <c r="S83" s="731">
        <f t="shared" si="36"/>
        <v>0</v>
      </c>
      <c r="T83" s="731">
        <f t="shared" si="36"/>
        <v>0</v>
      </c>
      <c r="U83" s="731">
        <f t="shared" si="36"/>
        <v>0</v>
      </c>
      <c r="V83" s="731">
        <f t="shared" si="36"/>
        <v>0</v>
      </c>
      <c r="W83" s="731">
        <f t="shared" si="36"/>
        <v>0</v>
      </c>
      <c r="X83" s="731">
        <f t="shared" si="36"/>
        <v>0</v>
      </c>
      <c r="Y83" s="731"/>
      <c r="Z83" s="731"/>
      <c r="AA83" s="731"/>
      <c r="AB83" s="731"/>
      <c r="AC83" s="638"/>
    </row>
    <row r="84" spans="1:29" ht="16.3" thickTop="1" thickBot="1" x14ac:dyDescent="0.35">
      <c r="A84" s="643">
        <v>2</v>
      </c>
      <c r="B84" s="643" t="s">
        <v>1374</v>
      </c>
      <c r="C84" s="644" t="s">
        <v>1362</v>
      </c>
      <c r="D84" s="644" t="s">
        <v>1390</v>
      </c>
      <c r="E84" s="644" t="s">
        <v>1350</v>
      </c>
      <c r="F84" s="644" t="s">
        <v>1350</v>
      </c>
      <c r="G84" s="644" t="s">
        <v>1350</v>
      </c>
      <c r="H84" s="664" t="s">
        <v>1520</v>
      </c>
      <c r="I84" s="647">
        <v>723466570</v>
      </c>
      <c r="J84" s="647">
        <v>273114899</v>
      </c>
      <c r="K84" s="647">
        <v>137714899</v>
      </c>
      <c r="L84" s="647">
        <v>137714899</v>
      </c>
      <c r="M84" s="647"/>
      <c r="N84" s="647"/>
      <c r="O84" s="647"/>
      <c r="P84" s="647"/>
      <c r="Q84" s="647"/>
      <c r="R84" s="647"/>
      <c r="S84" s="647"/>
      <c r="T84" s="647"/>
      <c r="U84" s="647"/>
      <c r="V84" s="647"/>
      <c r="W84" s="647"/>
      <c r="X84" s="647"/>
      <c r="Y84" s="647"/>
      <c r="Z84" s="647"/>
      <c r="AA84" s="647"/>
      <c r="AB84" s="647"/>
      <c r="AC84" s="638"/>
    </row>
    <row r="85" spans="1:29" ht="16.3" thickTop="1" thickBot="1" x14ac:dyDescent="0.35">
      <c r="A85" s="654">
        <v>2</v>
      </c>
      <c r="B85" s="654" t="s">
        <v>1374</v>
      </c>
      <c r="C85" s="654" t="s">
        <v>1362</v>
      </c>
      <c r="D85" s="654">
        <v>10</v>
      </c>
      <c r="E85" s="665"/>
      <c r="F85" s="665"/>
      <c r="G85" s="663"/>
      <c r="H85" s="663" t="s">
        <v>1850</v>
      </c>
      <c r="I85" s="666">
        <f t="shared" ref="I85:T87" si="38">+I86</f>
        <v>0</v>
      </c>
      <c r="J85" s="666">
        <f t="shared" si="38"/>
        <v>0</v>
      </c>
      <c r="K85" s="666">
        <f t="shared" si="38"/>
        <v>0</v>
      </c>
      <c r="L85" s="666">
        <f t="shared" si="38"/>
        <v>0</v>
      </c>
      <c r="M85" s="666">
        <f t="shared" si="38"/>
        <v>0</v>
      </c>
      <c r="N85" s="666">
        <f t="shared" si="38"/>
        <v>0</v>
      </c>
      <c r="O85" s="666">
        <f t="shared" si="38"/>
        <v>0</v>
      </c>
      <c r="P85" s="666">
        <f t="shared" si="38"/>
        <v>0</v>
      </c>
      <c r="Q85" s="666">
        <f t="shared" si="38"/>
        <v>0</v>
      </c>
      <c r="R85" s="666">
        <f t="shared" si="38"/>
        <v>0</v>
      </c>
      <c r="S85" s="666">
        <f t="shared" si="38"/>
        <v>0</v>
      </c>
      <c r="T85" s="666">
        <f t="shared" si="38"/>
        <v>0</v>
      </c>
      <c r="U85" s="666">
        <f>+U86</f>
        <v>40781172378</v>
      </c>
      <c r="V85" s="666">
        <f t="shared" ref="V85:X87" si="39">+V86</f>
        <v>40715870647</v>
      </c>
      <c r="W85" s="666">
        <f t="shared" si="39"/>
        <v>0</v>
      </c>
      <c r="X85" s="666">
        <f t="shared" si="39"/>
        <v>0</v>
      </c>
      <c r="Y85" s="666">
        <f>+I85+M85+Q85+U85</f>
        <v>40781172378</v>
      </c>
      <c r="Z85" s="666">
        <f>+J85+N85+R85+V85</f>
        <v>40715870647</v>
      </c>
      <c r="AA85" s="666">
        <f t="shared" ref="AA85:AB85" si="40">+K85+O85+S85+W85</f>
        <v>0</v>
      </c>
      <c r="AB85" s="666">
        <f t="shared" si="40"/>
        <v>0</v>
      </c>
      <c r="AC85" s="638"/>
    </row>
    <row r="86" spans="1:29" ht="16.3" thickTop="1" thickBot="1" x14ac:dyDescent="0.35">
      <c r="A86" s="654">
        <v>2</v>
      </c>
      <c r="B86" s="654" t="s">
        <v>1374</v>
      </c>
      <c r="C86" s="654" t="s">
        <v>1362</v>
      </c>
      <c r="D86" s="654">
        <v>10</v>
      </c>
      <c r="E86" s="654" t="s">
        <v>1350</v>
      </c>
      <c r="F86" s="654"/>
      <c r="G86" s="654"/>
      <c r="H86" s="663" t="s">
        <v>1518</v>
      </c>
      <c r="I86" s="656">
        <f t="shared" si="38"/>
        <v>0</v>
      </c>
      <c r="J86" s="656">
        <f t="shared" si="38"/>
        <v>0</v>
      </c>
      <c r="K86" s="656">
        <f t="shared" si="38"/>
        <v>0</v>
      </c>
      <c r="L86" s="656">
        <f t="shared" si="38"/>
        <v>0</v>
      </c>
      <c r="M86" s="656">
        <f t="shared" si="38"/>
        <v>0</v>
      </c>
      <c r="N86" s="656">
        <f t="shared" si="38"/>
        <v>0</v>
      </c>
      <c r="O86" s="656">
        <f t="shared" si="38"/>
        <v>0</v>
      </c>
      <c r="P86" s="656">
        <f t="shared" si="38"/>
        <v>0</v>
      </c>
      <c r="Q86" s="656">
        <f t="shared" si="38"/>
        <v>0</v>
      </c>
      <c r="R86" s="656">
        <f t="shared" si="38"/>
        <v>0</v>
      </c>
      <c r="S86" s="656">
        <f t="shared" si="38"/>
        <v>0</v>
      </c>
      <c r="T86" s="656">
        <f t="shared" si="38"/>
        <v>0</v>
      </c>
      <c r="U86" s="656">
        <f>+U87</f>
        <v>40781172378</v>
      </c>
      <c r="V86" s="656">
        <f t="shared" si="39"/>
        <v>40715870647</v>
      </c>
      <c r="W86" s="656">
        <f t="shared" si="39"/>
        <v>0</v>
      </c>
      <c r="X86" s="656">
        <f t="shared" si="39"/>
        <v>0</v>
      </c>
      <c r="Y86" s="656"/>
      <c r="Z86" s="656"/>
      <c r="AA86" s="656"/>
      <c r="AB86" s="656"/>
      <c r="AC86" s="638"/>
    </row>
    <row r="87" spans="1:29" ht="16.3" thickTop="1" thickBot="1" x14ac:dyDescent="0.35">
      <c r="A87" s="643">
        <v>2</v>
      </c>
      <c r="B87" s="643" t="s">
        <v>1374</v>
      </c>
      <c r="C87" s="644" t="s">
        <v>1362</v>
      </c>
      <c r="D87" s="644" t="s">
        <v>1445</v>
      </c>
      <c r="E87" s="644" t="s">
        <v>1350</v>
      </c>
      <c r="F87" s="644" t="s">
        <v>1350</v>
      </c>
      <c r="G87" s="643"/>
      <c r="H87" s="664" t="s">
        <v>1519</v>
      </c>
      <c r="I87" s="731">
        <f t="shared" si="38"/>
        <v>0</v>
      </c>
      <c r="J87" s="731">
        <f t="shared" si="38"/>
        <v>0</v>
      </c>
      <c r="K87" s="731">
        <f t="shared" si="38"/>
        <v>0</v>
      </c>
      <c r="L87" s="731">
        <f t="shared" si="38"/>
        <v>0</v>
      </c>
      <c r="M87" s="731">
        <f t="shared" si="38"/>
        <v>0</v>
      </c>
      <c r="N87" s="731">
        <f t="shared" si="38"/>
        <v>0</v>
      </c>
      <c r="O87" s="731">
        <f t="shared" si="38"/>
        <v>0</v>
      </c>
      <c r="P87" s="731">
        <f t="shared" si="38"/>
        <v>0</v>
      </c>
      <c r="Q87" s="731">
        <f t="shared" si="38"/>
        <v>0</v>
      </c>
      <c r="R87" s="731">
        <f t="shared" si="38"/>
        <v>0</v>
      </c>
      <c r="S87" s="731">
        <f t="shared" si="38"/>
        <v>0</v>
      </c>
      <c r="T87" s="731">
        <f t="shared" si="38"/>
        <v>0</v>
      </c>
      <c r="U87" s="731">
        <f>+U88</f>
        <v>40781172378</v>
      </c>
      <c r="V87" s="731">
        <f t="shared" si="39"/>
        <v>40715870647</v>
      </c>
      <c r="W87" s="731">
        <f t="shared" si="39"/>
        <v>0</v>
      </c>
      <c r="X87" s="731">
        <f t="shared" si="39"/>
        <v>0</v>
      </c>
      <c r="Y87" s="647"/>
      <c r="Z87" s="647"/>
      <c r="AA87" s="647"/>
      <c r="AB87" s="647"/>
      <c r="AC87" s="638"/>
    </row>
    <row r="88" spans="1:29" ht="16.3" thickTop="1" thickBot="1" x14ac:dyDescent="0.35">
      <c r="A88" s="643">
        <v>2</v>
      </c>
      <c r="B88" s="643" t="s">
        <v>1374</v>
      </c>
      <c r="C88" s="644" t="s">
        <v>1362</v>
      </c>
      <c r="D88" s="644" t="s">
        <v>1445</v>
      </c>
      <c r="E88" s="644" t="s">
        <v>1350</v>
      </c>
      <c r="F88" s="644" t="s">
        <v>1350</v>
      </c>
      <c r="G88" s="644" t="s">
        <v>1350</v>
      </c>
      <c r="H88" s="664" t="s">
        <v>1520</v>
      </c>
      <c r="I88" s="647"/>
      <c r="J88" s="647"/>
      <c r="K88" s="647"/>
      <c r="L88" s="647"/>
      <c r="M88" s="647"/>
      <c r="N88" s="647"/>
      <c r="O88" s="647"/>
      <c r="P88" s="647"/>
      <c r="Q88" s="647"/>
      <c r="R88" s="647"/>
      <c r="S88" s="647"/>
      <c r="T88" s="647"/>
      <c r="U88" s="647">
        <v>40781172378</v>
      </c>
      <c r="V88" s="647">
        <v>40715870647</v>
      </c>
      <c r="W88" s="647">
        <v>0</v>
      </c>
      <c r="X88" s="647">
        <v>0</v>
      </c>
      <c r="Y88" s="647"/>
      <c r="Z88" s="647"/>
      <c r="AA88" s="647"/>
      <c r="AB88" s="647"/>
      <c r="AC88" s="638"/>
    </row>
    <row r="89" spans="1:29" ht="16.3" thickTop="1" thickBot="1" x14ac:dyDescent="0.35">
      <c r="A89" s="654">
        <v>2</v>
      </c>
      <c r="B89" s="654" t="s">
        <v>1374</v>
      </c>
      <c r="C89" s="654" t="s">
        <v>1362</v>
      </c>
      <c r="D89" s="654">
        <v>11</v>
      </c>
      <c r="E89" s="665"/>
      <c r="F89" s="665"/>
      <c r="G89" s="663"/>
      <c r="H89" s="663" t="s">
        <v>1851</v>
      </c>
      <c r="I89" s="666">
        <f t="shared" ref="I89:T91" si="41">+I90</f>
        <v>0</v>
      </c>
      <c r="J89" s="666">
        <f t="shared" si="41"/>
        <v>0</v>
      </c>
      <c r="K89" s="666">
        <f t="shared" si="41"/>
        <v>0</v>
      </c>
      <c r="L89" s="666">
        <f t="shared" si="41"/>
        <v>0</v>
      </c>
      <c r="M89" s="666">
        <f t="shared" si="41"/>
        <v>0</v>
      </c>
      <c r="N89" s="666">
        <f t="shared" si="41"/>
        <v>0</v>
      </c>
      <c r="O89" s="666">
        <f t="shared" si="41"/>
        <v>0</v>
      </c>
      <c r="P89" s="666">
        <f t="shared" si="41"/>
        <v>0</v>
      </c>
      <c r="Q89" s="666">
        <f t="shared" si="41"/>
        <v>0</v>
      </c>
      <c r="R89" s="666">
        <f t="shared" si="41"/>
        <v>0</v>
      </c>
      <c r="S89" s="666">
        <f t="shared" si="41"/>
        <v>0</v>
      </c>
      <c r="T89" s="666">
        <f t="shared" si="41"/>
        <v>0</v>
      </c>
      <c r="U89" s="666">
        <f>+U90</f>
        <v>25375830600</v>
      </c>
      <c r="V89" s="666">
        <f t="shared" ref="V89:X91" si="42">+V90</f>
        <v>25313264164</v>
      </c>
      <c r="W89" s="666">
        <f t="shared" si="42"/>
        <v>0</v>
      </c>
      <c r="X89" s="666">
        <f t="shared" si="42"/>
        <v>0</v>
      </c>
      <c r="Y89" s="666">
        <f>+I89+M89+Q89+U89</f>
        <v>25375830600</v>
      </c>
      <c r="Z89" s="666">
        <f>+J89+N89+R89+V89</f>
        <v>25313264164</v>
      </c>
      <c r="AA89" s="666">
        <f t="shared" ref="AA89:AB89" si="43">+K89+O89+S89+W89</f>
        <v>0</v>
      </c>
      <c r="AB89" s="666">
        <f t="shared" si="43"/>
        <v>0</v>
      </c>
      <c r="AC89" s="638"/>
    </row>
    <row r="90" spans="1:29" ht="16.3" thickTop="1" thickBot="1" x14ac:dyDescent="0.35">
      <c r="A90" s="654">
        <v>2</v>
      </c>
      <c r="B90" s="654" t="s">
        <v>1374</v>
      </c>
      <c r="C90" s="654" t="s">
        <v>1362</v>
      </c>
      <c r="D90" s="654">
        <v>11</v>
      </c>
      <c r="E90" s="654" t="s">
        <v>1350</v>
      </c>
      <c r="F90" s="654"/>
      <c r="G90" s="654"/>
      <c r="H90" s="663" t="s">
        <v>1518</v>
      </c>
      <c r="I90" s="656">
        <f t="shared" si="41"/>
        <v>0</v>
      </c>
      <c r="J90" s="656">
        <f t="shared" si="41"/>
        <v>0</v>
      </c>
      <c r="K90" s="656">
        <f t="shared" si="41"/>
        <v>0</v>
      </c>
      <c r="L90" s="656">
        <f t="shared" si="41"/>
        <v>0</v>
      </c>
      <c r="M90" s="656">
        <f t="shared" si="41"/>
        <v>0</v>
      </c>
      <c r="N90" s="656">
        <f t="shared" si="41"/>
        <v>0</v>
      </c>
      <c r="O90" s="656">
        <f t="shared" si="41"/>
        <v>0</v>
      </c>
      <c r="P90" s="656">
        <f t="shared" si="41"/>
        <v>0</v>
      </c>
      <c r="Q90" s="656">
        <f t="shared" si="41"/>
        <v>0</v>
      </c>
      <c r="R90" s="656">
        <f t="shared" si="41"/>
        <v>0</v>
      </c>
      <c r="S90" s="656">
        <f t="shared" si="41"/>
        <v>0</v>
      </c>
      <c r="T90" s="656">
        <f t="shared" si="41"/>
        <v>0</v>
      </c>
      <c r="U90" s="656">
        <f>+U91</f>
        <v>25375830600</v>
      </c>
      <c r="V90" s="656">
        <f t="shared" si="42"/>
        <v>25313264164</v>
      </c>
      <c r="W90" s="656">
        <f t="shared" si="42"/>
        <v>0</v>
      </c>
      <c r="X90" s="656">
        <f t="shared" si="42"/>
        <v>0</v>
      </c>
      <c r="Y90" s="656"/>
      <c r="Z90" s="656"/>
      <c r="AA90" s="656"/>
      <c r="AB90" s="656"/>
      <c r="AC90" s="638"/>
    </row>
    <row r="91" spans="1:29" ht="16.3" thickTop="1" thickBot="1" x14ac:dyDescent="0.35">
      <c r="A91" s="643">
        <v>2</v>
      </c>
      <c r="B91" s="643" t="s">
        <v>1374</v>
      </c>
      <c r="C91" s="644" t="s">
        <v>1362</v>
      </c>
      <c r="D91" s="644" t="s">
        <v>1446</v>
      </c>
      <c r="E91" s="644" t="s">
        <v>1350</v>
      </c>
      <c r="F91" s="644" t="s">
        <v>1350</v>
      </c>
      <c r="G91" s="643"/>
      <c r="H91" s="664" t="s">
        <v>1519</v>
      </c>
      <c r="I91" s="731">
        <f t="shared" si="41"/>
        <v>0</v>
      </c>
      <c r="J91" s="731">
        <f t="shared" si="41"/>
        <v>0</v>
      </c>
      <c r="K91" s="731">
        <f t="shared" si="41"/>
        <v>0</v>
      </c>
      <c r="L91" s="731">
        <f t="shared" si="41"/>
        <v>0</v>
      </c>
      <c r="M91" s="731">
        <f t="shared" si="41"/>
        <v>0</v>
      </c>
      <c r="N91" s="731">
        <f t="shared" si="41"/>
        <v>0</v>
      </c>
      <c r="O91" s="731">
        <f t="shared" si="41"/>
        <v>0</v>
      </c>
      <c r="P91" s="731">
        <f t="shared" si="41"/>
        <v>0</v>
      </c>
      <c r="Q91" s="731">
        <f t="shared" si="41"/>
        <v>0</v>
      </c>
      <c r="R91" s="731">
        <f t="shared" si="41"/>
        <v>0</v>
      </c>
      <c r="S91" s="731">
        <f t="shared" si="41"/>
        <v>0</v>
      </c>
      <c r="T91" s="731">
        <f t="shared" si="41"/>
        <v>0</v>
      </c>
      <c r="U91" s="731">
        <f>+U92</f>
        <v>25375830600</v>
      </c>
      <c r="V91" s="731">
        <f t="shared" si="42"/>
        <v>25313264164</v>
      </c>
      <c r="W91" s="731">
        <f t="shared" si="42"/>
        <v>0</v>
      </c>
      <c r="X91" s="731">
        <f t="shared" si="42"/>
        <v>0</v>
      </c>
      <c r="Y91" s="647"/>
      <c r="Z91" s="647"/>
      <c r="AA91" s="647"/>
      <c r="AB91" s="647"/>
      <c r="AC91" s="638"/>
    </row>
    <row r="92" spans="1:29" ht="16.3" thickTop="1" thickBot="1" x14ac:dyDescent="0.35">
      <c r="A92" s="643">
        <v>2</v>
      </c>
      <c r="B92" s="643" t="s">
        <v>1374</v>
      </c>
      <c r="C92" s="644" t="s">
        <v>1362</v>
      </c>
      <c r="D92" s="644" t="s">
        <v>1446</v>
      </c>
      <c r="E92" s="644" t="s">
        <v>1350</v>
      </c>
      <c r="F92" s="644" t="s">
        <v>1350</v>
      </c>
      <c r="G92" s="644" t="s">
        <v>1350</v>
      </c>
      <c r="H92" s="664" t="s">
        <v>1520</v>
      </c>
      <c r="I92" s="647"/>
      <c r="J92" s="647"/>
      <c r="K92" s="647"/>
      <c r="L92" s="647"/>
      <c r="M92" s="647"/>
      <c r="N92" s="647"/>
      <c r="O92" s="647"/>
      <c r="P92" s="647"/>
      <c r="Q92" s="647"/>
      <c r="R92" s="647"/>
      <c r="S92" s="647"/>
      <c r="T92" s="647"/>
      <c r="U92" s="647">
        <v>25375830600</v>
      </c>
      <c r="V92" s="647">
        <v>25313264164</v>
      </c>
      <c r="W92" s="647">
        <v>0</v>
      </c>
      <c r="X92" s="647">
        <v>0</v>
      </c>
      <c r="Y92" s="647"/>
      <c r="Z92" s="647"/>
      <c r="AA92" s="647"/>
      <c r="AB92" s="647"/>
      <c r="AC92" s="638"/>
    </row>
    <row r="93" spans="1:29" ht="16.3" thickTop="1" thickBot="1" x14ac:dyDescent="0.35">
      <c r="A93" s="654">
        <v>2</v>
      </c>
      <c r="B93" s="654" t="s">
        <v>1374</v>
      </c>
      <c r="C93" s="654" t="s">
        <v>1362</v>
      </c>
      <c r="D93" s="654">
        <v>12</v>
      </c>
      <c r="E93" s="665"/>
      <c r="F93" s="665"/>
      <c r="G93" s="663"/>
      <c r="H93" s="663" t="s">
        <v>1852</v>
      </c>
      <c r="I93" s="666">
        <f t="shared" ref="I93:T95" si="44">+I94</f>
        <v>0</v>
      </c>
      <c r="J93" s="666">
        <f t="shared" si="44"/>
        <v>0</v>
      </c>
      <c r="K93" s="666">
        <f t="shared" si="44"/>
        <v>0</v>
      </c>
      <c r="L93" s="666">
        <f t="shared" si="44"/>
        <v>0</v>
      </c>
      <c r="M93" s="666">
        <f t="shared" si="44"/>
        <v>0</v>
      </c>
      <c r="N93" s="666">
        <f t="shared" si="44"/>
        <v>0</v>
      </c>
      <c r="O93" s="666">
        <f t="shared" si="44"/>
        <v>0</v>
      </c>
      <c r="P93" s="666">
        <f t="shared" si="44"/>
        <v>0</v>
      </c>
      <c r="Q93" s="666">
        <f t="shared" si="44"/>
        <v>0</v>
      </c>
      <c r="R93" s="666">
        <f t="shared" si="44"/>
        <v>0</v>
      </c>
      <c r="S93" s="666">
        <f t="shared" si="44"/>
        <v>0</v>
      </c>
      <c r="T93" s="666">
        <f t="shared" si="44"/>
        <v>0</v>
      </c>
      <c r="U93" s="666">
        <f>+U94</f>
        <v>12900605539</v>
      </c>
      <c r="V93" s="666">
        <f t="shared" ref="V93:X95" si="45">+V94</f>
        <v>12869613369</v>
      </c>
      <c r="W93" s="666">
        <f t="shared" si="45"/>
        <v>0</v>
      </c>
      <c r="X93" s="666">
        <f t="shared" si="45"/>
        <v>0</v>
      </c>
      <c r="Y93" s="666">
        <f>+I93+M93+Q93+U93</f>
        <v>12900605539</v>
      </c>
      <c r="Z93" s="666">
        <f>+J93+N93+R93+V93</f>
        <v>12869613369</v>
      </c>
      <c r="AA93" s="666">
        <f t="shared" ref="AA93:AB93" si="46">+K93+O93+S93+W93</f>
        <v>0</v>
      </c>
      <c r="AB93" s="666">
        <f t="shared" si="46"/>
        <v>0</v>
      </c>
      <c r="AC93" s="638"/>
    </row>
    <row r="94" spans="1:29" ht="16.3" thickTop="1" thickBot="1" x14ac:dyDescent="0.35">
      <c r="A94" s="654">
        <v>2</v>
      </c>
      <c r="B94" s="654" t="s">
        <v>1374</v>
      </c>
      <c r="C94" s="654" t="s">
        <v>1362</v>
      </c>
      <c r="D94" s="654">
        <v>12</v>
      </c>
      <c r="E94" s="654" t="s">
        <v>1350</v>
      </c>
      <c r="F94" s="654"/>
      <c r="G94" s="654"/>
      <c r="H94" s="663" t="s">
        <v>1518</v>
      </c>
      <c r="I94" s="656">
        <f t="shared" si="44"/>
        <v>0</v>
      </c>
      <c r="J94" s="656">
        <f t="shared" si="44"/>
        <v>0</v>
      </c>
      <c r="K94" s="656">
        <f t="shared" si="44"/>
        <v>0</v>
      </c>
      <c r="L94" s="656">
        <f t="shared" si="44"/>
        <v>0</v>
      </c>
      <c r="M94" s="656">
        <f t="shared" si="44"/>
        <v>0</v>
      </c>
      <c r="N94" s="656">
        <f t="shared" si="44"/>
        <v>0</v>
      </c>
      <c r="O94" s="656">
        <f t="shared" si="44"/>
        <v>0</v>
      </c>
      <c r="P94" s="656">
        <f t="shared" si="44"/>
        <v>0</v>
      </c>
      <c r="Q94" s="656">
        <f t="shared" si="44"/>
        <v>0</v>
      </c>
      <c r="R94" s="656">
        <f t="shared" si="44"/>
        <v>0</v>
      </c>
      <c r="S94" s="656">
        <f t="shared" si="44"/>
        <v>0</v>
      </c>
      <c r="T94" s="656">
        <f t="shared" si="44"/>
        <v>0</v>
      </c>
      <c r="U94" s="656">
        <f>+U95</f>
        <v>12900605539</v>
      </c>
      <c r="V94" s="656">
        <f t="shared" si="45"/>
        <v>12869613369</v>
      </c>
      <c r="W94" s="656">
        <f t="shared" si="45"/>
        <v>0</v>
      </c>
      <c r="X94" s="656">
        <f t="shared" si="45"/>
        <v>0</v>
      </c>
      <c r="Y94" s="656"/>
      <c r="Z94" s="656"/>
      <c r="AA94" s="656"/>
      <c r="AB94" s="656"/>
      <c r="AC94" s="638"/>
    </row>
    <row r="95" spans="1:29" ht="16.3" thickTop="1" thickBot="1" x14ac:dyDescent="0.35">
      <c r="A95" s="643">
        <v>2</v>
      </c>
      <c r="B95" s="643" t="s">
        <v>1374</v>
      </c>
      <c r="C95" s="644" t="s">
        <v>1362</v>
      </c>
      <c r="D95" s="644" t="s">
        <v>1447</v>
      </c>
      <c r="E95" s="644" t="s">
        <v>1350</v>
      </c>
      <c r="F95" s="644" t="s">
        <v>1350</v>
      </c>
      <c r="G95" s="643"/>
      <c r="H95" s="664" t="s">
        <v>1519</v>
      </c>
      <c r="I95" s="731">
        <f t="shared" si="44"/>
        <v>0</v>
      </c>
      <c r="J95" s="731">
        <f t="shared" si="44"/>
        <v>0</v>
      </c>
      <c r="K95" s="731">
        <f t="shared" si="44"/>
        <v>0</v>
      </c>
      <c r="L95" s="731">
        <f t="shared" si="44"/>
        <v>0</v>
      </c>
      <c r="M95" s="731">
        <f t="shared" si="44"/>
        <v>0</v>
      </c>
      <c r="N95" s="731">
        <f t="shared" si="44"/>
        <v>0</v>
      </c>
      <c r="O95" s="731">
        <f t="shared" si="44"/>
        <v>0</v>
      </c>
      <c r="P95" s="731">
        <f t="shared" si="44"/>
        <v>0</v>
      </c>
      <c r="Q95" s="731">
        <f t="shared" si="44"/>
        <v>0</v>
      </c>
      <c r="R95" s="731">
        <f t="shared" si="44"/>
        <v>0</v>
      </c>
      <c r="S95" s="731">
        <f t="shared" si="44"/>
        <v>0</v>
      </c>
      <c r="T95" s="731">
        <f t="shared" si="44"/>
        <v>0</v>
      </c>
      <c r="U95" s="731">
        <f>+U96</f>
        <v>12900605539</v>
      </c>
      <c r="V95" s="731">
        <f t="shared" si="45"/>
        <v>12869613369</v>
      </c>
      <c r="W95" s="731">
        <f t="shared" si="45"/>
        <v>0</v>
      </c>
      <c r="X95" s="731">
        <f t="shared" si="45"/>
        <v>0</v>
      </c>
      <c r="Y95" s="647"/>
      <c r="Z95" s="647"/>
      <c r="AA95" s="647"/>
      <c r="AB95" s="647"/>
      <c r="AC95" s="638"/>
    </row>
    <row r="96" spans="1:29" ht="16.3" thickTop="1" thickBot="1" x14ac:dyDescent="0.35">
      <c r="A96" s="643">
        <v>2</v>
      </c>
      <c r="B96" s="643" t="s">
        <v>1374</v>
      </c>
      <c r="C96" s="644" t="s">
        <v>1362</v>
      </c>
      <c r="D96" s="644" t="s">
        <v>1447</v>
      </c>
      <c r="E96" s="644" t="s">
        <v>1350</v>
      </c>
      <c r="F96" s="644" t="s">
        <v>1350</v>
      </c>
      <c r="G96" s="644" t="s">
        <v>1350</v>
      </c>
      <c r="H96" s="664" t="s">
        <v>1520</v>
      </c>
      <c r="I96" s="647"/>
      <c r="J96" s="647"/>
      <c r="K96" s="647"/>
      <c r="L96" s="647"/>
      <c r="M96" s="647"/>
      <c r="N96" s="647"/>
      <c r="O96" s="647"/>
      <c r="P96" s="647"/>
      <c r="Q96" s="647"/>
      <c r="R96" s="647"/>
      <c r="S96" s="647"/>
      <c r="T96" s="647"/>
      <c r="U96" s="647">
        <v>12900605539</v>
      </c>
      <c r="V96" s="647">
        <v>12869613369</v>
      </c>
      <c r="W96" s="647">
        <v>0</v>
      </c>
      <c r="X96" s="647">
        <v>0</v>
      </c>
      <c r="Y96" s="647"/>
      <c r="Z96" s="647"/>
      <c r="AA96" s="647"/>
      <c r="AB96" s="647"/>
      <c r="AC96" s="638"/>
    </row>
    <row r="97" spans="1:29" ht="16.3" thickTop="1" thickBot="1" x14ac:dyDescent="0.35">
      <c r="A97" s="642">
        <v>2</v>
      </c>
      <c r="B97" s="639" t="s">
        <v>1374</v>
      </c>
      <c r="C97" s="639" t="s">
        <v>1374</v>
      </c>
      <c r="D97" s="639"/>
      <c r="E97" s="660"/>
      <c r="F97" s="660"/>
      <c r="G97" s="660"/>
      <c r="H97" s="661" t="s">
        <v>1656</v>
      </c>
      <c r="I97" s="662">
        <f>+I98+I102+I106+I110</f>
        <v>15428111154</v>
      </c>
      <c r="J97" s="662">
        <f>+J98+J102+J106+J110</f>
        <v>12998522718</v>
      </c>
      <c r="K97" s="662">
        <f t="shared" ref="K97:X97" si="47">+K98+K102+K106+K110</f>
        <v>480033690</v>
      </c>
      <c r="L97" s="662">
        <f t="shared" si="47"/>
        <v>480033690</v>
      </c>
      <c r="M97" s="662">
        <f t="shared" si="47"/>
        <v>0</v>
      </c>
      <c r="N97" s="662">
        <f t="shared" si="47"/>
        <v>0</v>
      </c>
      <c r="O97" s="662">
        <f t="shared" si="47"/>
        <v>0</v>
      </c>
      <c r="P97" s="662">
        <f t="shared" si="47"/>
        <v>0</v>
      </c>
      <c r="Q97" s="662">
        <f t="shared" si="47"/>
        <v>0</v>
      </c>
      <c r="R97" s="662">
        <f t="shared" si="47"/>
        <v>0</v>
      </c>
      <c r="S97" s="662">
        <f t="shared" si="47"/>
        <v>0</v>
      </c>
      <c r="T97" s="662">
        <f t="shared" si="47"/>
        <v>0</v>
      </c>
      <c r="U97" s="662">
        <f t="shared" si="47"/>
        <v>0</v>
      </c>
      <c r="V97" s="662">
        <f t="shared" si="47"/>
        <v>0</v>
      </c>
      <c r="W97" s="662">
        <f t="shared" si="47"/>
        <v>0</v>
      </c>
      <c r="X97" s="662">
        <f t="shared" si="47"/>
        <v>0</v>
      </c>
      <c r="Y97" s="662">
        <f t="shared" ref="Y97:AB98" si="48">+I97+M97+Q97+U97</f>
        <v>15428111154</v>
      </c>
      <c r="Z97" s="662">
        <f t="shared" si="48"/>
        <v>12998522718</v>
      </c>
      <c r="AA97" s="662">
        <f t="shared" si="48"/>
        <v>480033690</v>
      </c>
      <c r="AB97" s="662">
        <f t="shared" si="48"/>
        <v>480033690</v>
      </c>
      <c r="AC97" s="638"/>
    </row>
    <row r="98" spans="1:29" ht="16.3" thickTop="1" thickBot="1" x14ac:dyDescent="0.35">
      <c r="A98" s="654">
        <v>2</v>
      </c>
      <c r="B98" s="654" t="s">
        <v>1374</v>
      </c>
      <c r="C98" s="654" t="s">
        <v>1374</v>
      </c>
      <c r="D98" s="654" t="s">
        <v>1350</v>
      </c>
      <c r="E98" s="665"/>
      <c r="F98" s="665"/>
      <c r="G98" s="663"/>
      <c r="H98" s="663" t="s">
        <v>1862</v>
      </c>
      <c r="I98" s="666">
        <f>+I99</f>
        <v>2274677977</v>
      </c>
      <c r="J98" s="666">
        <f t="shared" ref="J98:X100" si="49">+J99</f>
        <v>0</v>
      </c>
      <c r="K98" s="666">
        <f t="shared" si="49"/>
        <v>0</v>
      </c>
      <c r="L98" s="666">
        <f t="shared" si="49"/>
        <v>0</v>
      </c>
      <c r="M98" s="666">
        <f t="shared" si="49"/>
        <v>0</v>
      </c>
      <c r="N98" s="666">
        <f t="shared" si="49"/>
        <v>0</v>
      </c>
      <c r="O98" s="666">
        <f t="shared" si="49"/>
        <v>0</v>
      </c>
      <c r="P98" s="666">
        <f t="shared" si="49"/>
        <v>0</v>
      </c>
      <c r="Q98" s="666">
        <f t="shared" si="49"/>
        <v>0</v>
      </c>
      <c r="R98" s="666">
        <f t="shared" si="49"/>
        <v>0</v>
      </c>
      <c r="S98" s="666">
        <f t="shared" si="49"/>
        <v>0</v>
      </c>
      <c r="T98" s="666">
        <f t="shared" si="49"/>
        <v>0</v>
      </c>
      <c r="U98" s="666">
        <f t="shared" si="49"/>
        <v>0</v>
      </c>
      <c r="V98" s="666">
        <f t="shared" si="49"/>
        <v>0</v>
      </c>
      <c r="W98" s="666">
        <f t="shared" si="49"/>
        <v>0</v>
      </c>
      <c r="X98" s="666">
        <f t="shared" si="49"/>
        <v>0</v>
      </c>
      <c r="Y98" s="666">
        <f t="shared" si="48"/>
        <v>2274677977</v>
      </c>
      <c r="Z98" s="666">
        <f t="shared" si="48"/>
        <v>0</v>
      </c>
      <c r="AA98" s="666">
        <f t="shared" si="48"/>
        <v>0</v>
      </c>
      <c r="AB98" s="666">
        <f t="shared" si="48"/>
        <v>0</v>
      </c>
      <c r="AC98" s="638"/>
    </row>
    <row r="99" spans="1:29" ht="16.3" thickTop="1" thickBot="1" x14ac:dyDescent="0.35">
      <c r="A99" s="654">
        <v>2</v>
      </c>
      <c r="B99" s="654" t="s">
        <v>1374</v>
      </c>
      <c r="C99" s="654" t="s">
        <v>1374</v>
      </c>
      <c r="D99" s="654" t="s">
        <v>1350</v>
      </c>
      <c r="E99" s="654" t="s">
        <v>1350</v>
      </c>
      <c r="F99" s="654"/>
      <c r="G99" s="654"/>
      <c r="H99" s="663" t="s">
        <v>1518</v>
      </c>
      <c r="I99" s="656">
        <f>+I100</f>
        <v>2274677977</v>
      </c>
      <c r="J99" s="656">
        <f t="shared" si="49"/>
        <v>0</v>
      </c>
      <c r="K99" s="656">
        <f t="shared" si="49"/>
        <v>0</v>
      </c>
      <c r="L99" s="656">
        <f t="shared" si="49"/>
        <v>0</v>
      </c>
      <c r="M99" s="656">
        <f t="shared" si="49"/>
        <v>0</v>
      </c>
      <c r="N99" s="656">
        <f t="shared" si="49"/>
        <v>0</v>
      </c>
      <c r="O99" s="656">
        <f t="shared" si="49"/>
        <v>0</v>
      </c>
      <c r="P99" s="656">
        <f t="shared" si="49"/>
        <v>0</v>
      </c>
      <c r="Q99" s="656">
        <f t="shared" si="49"/>
        <v>0</v>
      </c>
      <c r="R99" s="656">
        <f t="shared" si="49"/>
        <v>0</v>
      </c>
      <c r="S99" s="656">
        <f t="shared" si="49"/>
        <v>0</v>
      </c>
      <c r="T99" s="656">
        <f t="shared" si="49"/>
        <v>0</v>
      </c>
      <c r="U99" s="656">
        <f t="shared" si="49"/>
        <v>0</v>
      </c>
      <c r="V99" s="656">
        <f t="shared" si="49"/>
        <v>0</v>
      </c>
      <c r="W99" s="656">
        <f t="shared" si="49"/>
        <v>0</v>
      </c>
      <c r="X99" s="656">
        <f t="shared" si="49"/>
        <v>0</v>
      </c>
      <c r="Y99" s="656"/>
      <c r="Z99" s="656"/>
      <c r="AA99" s="656"/>
      <c r="AB99" s="656"/>
      <c r="AC99" s="638"/>
    </row>
    <row r="100" spans="1:29" ht="16.3" thickTop="1" thickBot="1" x14ac:dyDescent="0.35">
      <c r="A100" s="643">
        <v>2</v>
      </c>
      <c r="B100" s="643" t="s">
        <v>1374</v>
      </c>
      <c r="C100" s="643" t="s">
        <v>1374</v>
      </c>
      <c r="D100" s="643" t="s">
        <v>1350</v>
      </c>
      <c r="E100" s="644" t="s">
        <v>1350</v>
      </c>
      <c r="F100" s="644" t="s">
        <v>1350</v>
      </c>
      <c r="G100" s="643"/>
      <c r="H100" s="664" t="s">
        <v>1519</v>
      </c>
      <c r="I100" s="731">
        <f>+I101</f>
        <v>2274677977</v>
      </c>
      <c r="J100" s="731">
        <f t="shared" si="49"/>
        <v>0</v>
      </c>
      <c r="K100" s="731">
        <f t="shared" si="49"/>
        <v>0</v>
      </c>
      <c r="L100" s="731">
        <f t="shared" si="49"/>
        <v>0</v>
      </c>
      <c r="M100" s="731">
        <f t="shared" si="49"/>
        <v>0</v>
      </c>
      <c r="N100" s="731">
        <f t="shared" si="49"/>
        <v>0</v>
      </c>
      <c r="O100" s="731">
        <f t="shared" si="49"/>
        <v>0</v>
      </c>
      <c r="P100" s="731">
        <f t="shared" si="49"/>
        <v>0</v>
      </c>
      <c r="Q100" s="731">
        <f t="shared" si="49"/>
        <v>0</v>
      </c>
      <c r="R100" s="731">
        <f t="shared" si="49"/>
        <v>0</v>
      </c>
      <c r="S100" s="731">
        <f t="shared" si="49"/>
        <v>0</v>
      </c>
      <c r="T100" s="731">
        <f t="shared" si="49"/>
        <v>0</v>
      </c>
      <c r="U100" s="731">
        <f t="shared" si="49"/>
        <v>0</v>
      </c>
      <c r="V100" s="731">
        <f t="shared" si="49"/>
        <v>0</v>
      </c>
      <c r="W100" s="731">
        <f t="shared" si="49"/>
        <v>0</v>
      </c>
      <c r="X100" s="731">
        <f t="shared" si="49"/>
        <v>0</v>
      </c>
      <c r="Y100" s="731"/>
      <c r="Z100" s="731"/>
      <c r="AA100" s="731"/>
      <c r="AB100" s="731"/>
      <c r="AC100" s="638"/>
    </row>
    <row r="101" spans="1:29" ht="16.3" thickTop="1" thickBot="1" x14ac:dyDescent="0.35">
      <c r="A101" s="643">
        <v>2</v>
      </c>
      <c r="B101" s="643" t="s">
        <v>1374</v>
      </c>
      <c r="C101" s="643" t="s">
        <v>1374</v>
      </c>
      <c r="D101" s="643" t="s">
        <v>1350</v>
      </c>
      <c r="E101" s="644" t="s">
        <v>1350</v>
      </c>
      <c r="F101" s="644" t="s">
        <v>1350</v>
      </c>
      <c r="G101" s="644" t="s">
        <v>1350</v>
      </c>
      <c r="H101" s="664" t="s">
        <v>1520</v>
      </c>
      <c r="I101" s="647">
        <v>2274677977</v>
      </c>
      <c r="J101" s="647">
        <v>0</v>
      </c>
      <c r="K101" s="647">
        <v>0</v>
      </c>
      <c r="L101" s="647">
        <v>0</v>
      </c>
      <c r="M101" s="647"/>
      <c r="N101" s="647"/>
      <c r="O101" s="647"/>
      <c r="P101" s="647"/>
      <c r="Q101" s="647"/>
      <c r="R101" s="647"/>
      <c r="S101" s="647"/>
      <c r="T101" s="647"/>
      <c r="U101" s="647"/>
      <c r="V101" s="647"/>
      <c r="W101" s="647"/>
      <c r="X101" s="647"/>
      <c r="Y101" s="647"/>
      <c r="Z101" s="647"/>
      <c r="AA101" s="647"/>
      <c r="AB101" s="647"/>
      <c r="AC101" s="638"/>
    </row>
    <row r="102" spans="1:29" ht="16.3" thickTop="1" thickBot="1" x14ac:dyDescent="0.35">
      <c r="A102" s="654">
        <v>2</v>
      </c>
      <c r="B102" s="654" t="s">
        <v>1374</v>
      </c>
      <c r="C102" s="654" t="s">
        <v>1374</v>
      </c>
      <c r="D102" s="654" t="s">
        <v>1362</v>
      </c>
      <c r="E102" s="665"/>
      <c r="F102" s="665"/>
      <c r="G102" s="663"/>
      <c r="H102" s="663" t="s">
        <v>1863</v>
      </c>
      <c r="I102" s="666">
        <f>+I103</f>
        <v>400000000</v>
      </c>
      <c r="J102" s="666">
        <f t="shared" ref="J102:X104" si="50">+J103</f>
        <v>352438212</v>
      </c>
      <c r="K102" s="666">
        <f t="shared" si="50"/>
        <v>133955000</v>
      </c>
      <c r="L102" s="666">
        <f t="shared" si="50"/>
        <v>133955000</v>
      </c>
      <c r="M102" s="666">
        <f t="shared" si="50"/>
        <v>0</v>
      </c>
      <c r="N102" s="666">
        <f t="shared" si="50"/>
        <v>0</v>
      </c>
      <c r="O102" s="666">
        <f t="shared" si="50"/>
        <v>0</v>
      </c>
      <c r="P102" s="666">
        <f t="shared" si="50"/>
        <v>0</v>
      </c>
      <c r="Q102" s="666">
        <f t="shared" si="50"/>
        <v>0</v>
      </c>
      <c r="R102" s="666">
        <f t="shared" si="50"/>
        <v>0</v>
      </c>
      <c r="S102" s="666">
        <f t="shared" si="50"/>
        <v>0</v>
      </c>
      <c r="T102" s="666">
        <f t="shared" si="50"/>
        <v>0</v>
      </c>
      <c r="U102" s="666">
        <f t="shared" si="50"/>
        <v>0</v>
      </c>
      <c r="V102" s="666">
        <f t="shared" si="50"/>
        <v>0</v>
      </c>
      <c r="W102" s="666">
        <f t="shared" si="50"/>
        <v>0</v>
      </c>
      <c r="X102" s="666">
        <f t="shared" si="50"/>
        <v>0</v>
      </c>
      <c r="Y102" s="666">
        <f t="shared" ref="Y102:AB102" si="51">+I102+M102+Q102+U102</f>
        <v>400000000</v>
      </c>
      <c r="Z102" s="666">
        <f t="shared" si="51"/>
        <v>352438212</v>
      </c>
      <c r="AA102" s="666">
        <f t="shared" si="51"/>
        <v>133955000</v>
      </c>
      <c r="AB102" s="666">
        <f t="shared" si="51"/>
        <v>133955000</v>
      </c>
      <c r="AC102" s="638"/>
    </row>
    <row r="103" spans="1:29" ht="16.3" thickTop="1" thickBot="1" x14ac:dyDescent="0.35">
      <c r="A103" s="654">
        <v>2</v>
      </c>
      <c r="B103" s="654" t="s">
        <v>1374</v>
      </c>
      <c r="C103" s="654" t="s">
        <v>1374</v>
      </c>
      <c r="D103" s="654" t="s">
        <v>1362</v>
      </c>
      <c r="E103" s="654" t="s">
        <v>1350</v>
      </c>
      <c r="F103" s="654"/>
      <c r="G103" s="654"/>
      <c r="H103" s="663" t="s">
        <v>1518</v>
      </c>
      <c r="I103" s="656">
        <f>+I104</f>
        <v>400000000</v>
      </c>
      <c r="J103" s="656">
        <f t="shared" si="50"/>
        <v>352438212</v>
      </c>
      <c r="K103" s="656">
        <f t="shared" si="50"/>
        <v>133955000</v>
      </c>
      <c r="L103" s="656">
        <f t="shared" si="50"/>
        <v>133955000</v>
      </c>
      <c r="M103" s="656">
        <f t="shared" si="50"/>
        <v>0</v>
      </c>
      <c r="N103" s="656">
        <f t="shared" si="50"/>
        <v>0</v>
      </c>
      <c r="O103" s="656">
        <f t="shared" si="50"/>
        <v>0</v>
      </c>
      <c r="P103" s="656">
        <f t="shared" si="50"/>
        <v>0</v>
      </c>
      <c r="Q103" s="656">
        <f t="shared" si="50"/>
        <v>0</v>
      </c>
      <c r="R103" s="656">
        <f t="shared" si="50"/>
        <v>0</v>
      </c>
      <c r="S103" s="656">
        <f t="shared" si="50"/>
        <v>0</v>
      </c>
      <c r="T103" s="656">
        <f t="shared" si="50"/>
        <v>0</v>
      </c>
      <c r="U103" s="656">
        <f t="shared" si="50"/>
        <v>0</v>
      </c>
      <c r="V103" s="656">
        <f t="shared" si="50"/>
        <v>0</v>
      </c>
      <c r="W103" s="656">
        <f t="shared" si="50"/>
        <v>0</v>
      </c>
      <c r="X103" s="656">
        <f t="shared" si="50"/>
        <v>0</v>
      </c>
      <c r="Y103" s="656"/>
      <c r="Z103" s="656"/>
      <c r="AA103" s="656"/>
      <c r="AB103" s="656"/>
      <c r="AC103" s="638"/>
    </row>
    <row r="104" spans="1:29" ht="16.3" thickTop="1" thickBot="1" x14ac:dyDescent="0.35">
      <c r="A104" s="643">
        <v>2</v>
      </c>
      <c r="B104" s="643" t="s">
        <v>1374</v>
      </c>
      <c r="C104" s="643" t="s">
        <v>1374</v>
      </c>
      <c r="D104" s="644" t="s">
        <v>1362</v>
      </c>
      <c r="E104" s="644" t="s">
        <v>1350</v>
      </c>
      <c r="F104" s="644" t="s">
        <v>1350</v>
      </c>
      <c r="G104" s="643"/>
      <c r="H104" s="664" t="s">
        <v>1519</v>
      </c>
      <c r="I104" s="731">
        <f>+I105</f>
        <v>400000000</v>
      </c>
      <c r="J104" s="731">
        <f t="shared" si="50"/>
        <v>352438212</v>
      </c>
      <c r="K104" s="731">
        <f t="shared" si="50"/>
        <v>133955000</v>
      </c>
      <c r="L104" s="731">
        <f t="shared" si="50"/>
        <v>133955000</v>
      </c>
      <c r="M104" s="731">
        <f t="shared" si="50"/>
        <v>0</v>
      </c>
      <c r="N104" s="731">
        <f t="shared" si="50"/>
        <v>0</v>
      </c>
      <c r="O104" s="731">
        <f t="shared" si="50"/>
        <v>0</v>
      </c>
      <c r="P104" s="731">
        <f t="shared" si="50"/>
        <v>0</v>
      </c>
      <c r="Q104" s="731">
        <f t="shared" si="50"/>
        <v>0</v>
      </c>
      <c r="R104" s="731">
        <f t="shared" si="50"/>
        <v>0</v>
      </c>
      <c r="S104" s="731">
        <f t="shared" si="50"/>
        <v>0</v>
      </c>
      <c r="T104" s="731">
        <f t="shared" si="50"/>
        <v>0</v>
      </c>
      <c r="U104" s="731">
        <f t="shared" si="50"/>
        <v>0</v>
      </c>
      <c r="V104" s="731">
        <f t="shared" si="50"/>
        <v>0</v>
      </c>
      <c r="W104" s="731">
        <f t="shared" si="50"/>
        <v>0</v>
      </c>
      <c r="X104" s="731">
        <f t="shared" si="50"/>
        <v>0</v>
      </c>
      <c r="Y104" s="731"/>
      <c r="Z104" s="731"/>
      <c r="AA104" s="731"/>
      <c r="AB104" s="731"/>
      <c r="AC104" s="638"/>
    </row>
    <row r="105" spans="1:29" ht="16.3" thickTop="1" thickBot="1" x14ac:dyDescent="0.35">
      <c r="A105" s="643">
        <v>2</v>
      </c>
      <c r="B105" s="643" t="s">
        <v>1374</v>
      </c>
      <c r="C105" s="643" t="s">
        <v>1374</v>
      </c>
      <c r="D105" s="644" t="s">
        <v>1362</v>
      </c>
      <c r="E105" s="644" t="s">
        <v>1350</v>
      </c>
      <c r="F105" s="644" t="s">
        <v>1350</v>
      </c>
      <c r="G105" s="644" t="s">
        <v>1350</v>
      </c>
      <c r="H105" s="664" t="s">
        <v>1520</v>
      </c>
      <c r="I105" s="647">
        <v>400000000</v>
      </c>
      <c r="J105" s="647">
        <v>352438212</v>
      </c>
      <c r="K105" s="647">
        <v>133955000</v>
      </c>
      <c r="L105" s="647">
        <v>133955000</v>
      </c>
      <c r="M105" s="647"/>
      <c r="N105" s="647"/>
      <c r="O105" s="647"/>
      <c r="P105" s="647"/>
      <c r="Q105" s="647"/>
      <c r="R105" s="647"/>
      <c r="S105" s="647"/>
      <c r="T105" s="647"/>
      <c r="U105" s="647"/>
      <c r="V105" s="647"/>
      <c r="W105" s="647"/>
      <c r="X105" s="647"/>
      <c r="Y105" s="647"/>
      <c r="Z105" s="647"/>
      <c r="AA105" s="647"/>
      <c r="AB105" s="647"/>
      <c r="AC105" s="638"/>
    </row>
    <row r="106" spans="1:29" ht="16.3" thickTop="1" thickBot="1" x14ac:dyDescent="0.35">
      <c r="A106" s="654">
        <v>2</v>
      </c>
      <c r="B106" s="654" t="s">
        <v>1374</v>
      </c>
      <c r="C106" s="654" t="s">
        <v>1374</v>
      </c>
      <c r="D106" s="654" t="s">
        <v>1374</v>
      </c>
      <c r="E106" s="665"/>
      <c r="F106" s="665"/>
      <c r="G106" s="663"/>
      <c r="H106" s="663" t="s">
        <v>1864</v>
      </c>
      <c r="I106" s="666">
        <f>+I107</f>
        <v>12723433177</v>
      </c>
      <c r="J106" s="666">
        <f t="shared" ref="J106:X108" si="52">+J107</f>
        <v>12625084506</v>
      </c>
      <c r="K106" s="666">
        <f t="shared" si="52"/>
        <v>332078690</v>
      </c>
      <c r="L106" s="666">
        <f t="shared" si="52"/>
        <v>332078690</v>
      </c>
      <c r="M106" s="666">
        <f t="shared" si="52"/>
        <v>0</v>
      </c>
      <c r="N106" s="666">
        <f t="shared" si="52"/>
        <v>0</v>
      </c>
      <c r="O106" s="666">
        <f t="shared" si="52"/>
        <v>0</v>
      </c>
      <c r="P106" s="666">
        <f t="shared" si="52"/>
        <v>0</v>
      </c>
      <c r="Q106" s="666">
        <f t="shared" si="52"/>
        <v>0</v>
      </c>
      <c r="R106" s="666">
        <f t="shared" si="52"/>
        <v>0</v>
      </c>
      <c r="S106" s="666">
        <f t="shared" si="52"/>
        <v>0</v>
      </c>
      <c r="T106" s="666">
        <f t="shared" si="52"/>
        <v>0</v>
      </c>
      <c r="U106" s="666">
        <f t="shared" si="52"/>
        <v>0</v>
      </c>
      <c r="V106" s="666">
        <f t="shared" si="52"/>
        <v>0</v>
      </c>
      <c r="W106" s="666">
        <f t="shared" si="52"/>
        <v>0</v>
      </c>
      <c r="X106" s="666">
        <f t="shared" si="52"/>
        <v>0</v>
      </c>
      <c r="Y106" s="666">
        <f t="shared" ref="Y106:AB106" si="53">+I106+M106+Q106+U106</f>
        <v>12723433177</v>
      </c>
      <c r="Z106" s="666">
        <f t="shared" si="53"/>
        <v>12625084506</v>
      </c>
      <c r="AA106" s="666">
        <f t="shared" si="53"/>
        <v>332078690</v>
      </c>
      <c r="AB106" s="666">
        <f t="shared" si="53"/>
        <v>332078690</v>
      </c>
      <c r="AC106" s="638"/>
    </row>
    <row r="107" spans="1:29" ht="16.3" thickTop="1" thickBot="1" x14ac:dyDescent="0.35">
      <c r="A107" s="654">
        <v>2</v>
      </c>
      <c r="B107" s="654" t="s">
        <v>1374</v>
      </c>
      <c r="C107" s="654" t="s">
        <v>1374</v>
      </c>
      <c r="D107" s="654" t="s">
        <v>1374</v>
      </c>
      <c r="E107" s="654" t="s">
        <v>1350</v>
      </c>
      <c r="F107" s="654"/>
      <c r="G107" s="654"/>
      <c r="H107" s="663" t="s">
        <v>1518</v>
      </c>
      <c r="I107" s="656">
        <f>+I108</f>
        <v>12723433177</v>
      </c>
      <c r="J107" s="656">
        <f t="shared" si="52"/>
        <v>12625084506</v>
      </c>
      <c r="K107" s="656">
        <f t="shared" si="52"/>
        <v>332078690</v>
      </c>
      <c r="L107" s="656">
        <f t="shared" si="52"/>
        <v>332078690</v>
      </c>
      <c r="M107" s="656">
        <f t="shared" si="52"/>
        <v>0</v>
      </c>
      <c r="N107" s="656">
        <f t="shared" si="52"/>
        <v>0</v>
      </c>
      <c r="O107" s="656">
        <f t="shared" si="52"/>
        <v>0</v>
      </c>
      <c r="P107" s="656">
        <f t="shared" si="52"/>
        <v>0</v>
      </c>
      <c r="Q107" s="656">
        <f t="shared" si="52"/>
        <v>0</v>
      </c>
      <c r="R107" s="656">
        <f t="shared" si="52"/>
        <v>0</v>
      </c>
      <c r="S107" s="656">
        <f t="shared" si="52"/>
        <v>0</v>
      </c>
      <c r="T107" s="656">
        <f t="shared" si="52"/>
        <v>0</v>
      </c>
      <c r="U107" s="656">
        <f t="shared" si="52"/>
        <v>0</v>
      </c>
      <c r="V107" s="656">
        <f t="shared" si="52"/>
        <v>0</v>
      </c>
      <c r="W107" s="656">
        <f t="shared" si="52"/>
        <v>0</v>
      </c>
      <c r="X107" s="656">
        <f t="shared" si="52"/>
        <v>0</v>
      </c>
      <c r="Y107" s="656"/>
      <c r="Z107" s="656"/>
      <c r="AA107" s="656"/>
      <c r="AB107" s="656"/>
      <c r="AC107" s="638"/>
    </row>
    <row r="108" spans="1:29" ht="16.3" thickTop="1" thickBot="1" x14ac:dyDescent="0.35">
      <c r="A108" s="643">
        <v>2</v>
      </c>
      <c r="B108" s="643" t="s">
        <v>1374</v>
      </c>
      <c r="C108" s="643" t="s">
        <v>1374</v>
      </c>
      <c r="D108" s="644" t="s">
        <v>1374</v>
      </c>
      <c r="E108" s="644" t="s">
        <v>1350</v>
      </c>
      <c r="F108" s="644" t="s">
        <v>1350</v>
      </c>
      <c r="G108" s="643"/>
      <c r="H108" s="664" t="s">
        <v>1519</v>
      </c>
      <c r="I108" s="731">
        <f>+I109</f>
        <v>12723433177</v>
      </c>
      <c r="J108" s="731">
        <f t="shared" si="52"/>
        <v>12625084506</v>
      </c>
      <c r="K108" s="731">
        <f t="shared" si="52"/>
        <v>332078690</v>
      </c>
      <c r="L108" s="731">
        <f t="shared" si="52"/>
        <v>332078690</v>
      </c>
      <c r="M108" s="731">
        <f t="shared" si="52"/>
        <v>0</v>
      </c>
      <c r="N108" s="731">
        <f t="shared" si="52"/>
        <v>0</v>
      </c>
      <c r="O108" s="731">
        <f t="shared" si="52"/>
        <v>0</v>
      </c>
      <c r="P108" s="731">
        <f t="shared" si="52"/>
        <v>0</v>
      </c>
      <c r="Q108" s="731">
        <f t="shared" si="52"/>
        <v>0</v>
      </c>
      <c r="R108" s="731">
        <f t="shared" si="52"/>
        <v>0</v>
      </c>
      <c r="S108" s="731">
        <f t="shared" si="52"/>
        <v>0</v>
      </c>
      <c r="T108" s="731">
        <f t="shared" si="52"/>
        <v>0</v>
      </c>
      <c r="U108" s="731">
        <f t="shared" si="52"/>
        <v>0</v>
      </c>
      <c r="V108" s="731">
        <f t="shared" si="52"/>
        <v>0</v>
      </c>
      <c r="W108" s="731">
        <f t="shared" si="52"/>
        <v>0</v>
      </c>
      <c r="X108" s="731">
        <f t="shared" si="52"/>
        <v>0</v>
      </c>
      <c r="Y108" s="731"/>
      <c r="Z108" s="731"/>
      <c r="AA108" s="731"/>
      <c r="AB108" s="731"/>
      <c r="AC108" s="638"/>
    </row>
    <row r="109" spans="1:29" ht="16.3" thickTop="1" thickBot="1" x14ac:dyDescent="0.35">
      <c r="A109" s="643">
        <v>2</v>
      </c>
      <c r="B109" s="643" t="s">
        <v>1374</v>
      </c>
      <c r="C109" s="643" t="s">
        <v>1374</v>
      </c>
      <c r="D109" s="644" t="s">
        <v>1374</v>
      </c>
      <c r="E109" s="644" t="s">
        <v>1350</v>
      </c>
      <c r="F109" s="644" t="s">
        <v>1350</v>
      </c>
      <c r="G109" s="644" t="s">
        <v>1350</v>
      </c>
      <c r="H109" s="664" t="s">
        <v>1520</v>
      </c>
      <c r="I109" s="647">
        <v>12723433177</v>
      </c>
      <c r="J109" s="647">
        <v>12625084506</v>
      </c>
      <c r="K109" s="647">
        <v>332078690</v>
      </c>
      <c r="L109" s="647">
        <v>332078690</v>
      </c>
      <c r="M109" s="647"/>
      <c r="N109" s="647"/>
      <c r="O109" s="647"/>
      <c r="P109" s="647"/>
      <c r="Q109" s="647"/>
      <c r="R109" s="647"/>
      <c r="S109" s="647"/>
      <c r="T109" s="647"/>
      <c r="U109" s="647"/>
      <c r="V109" s="647"/>
      <c r="W109" s="647"/>
      <c r="X109" s="647"/>
      <c r="Y109" s="647"/>
      <c r="Z109" s="647"/>
      <c r="AA109" s="647"/>
      <c r="AB109" s="647"/>
      <c r="AC109" s="638"/>
    </row>
    <row r="110" spans="1:29" ht="16.3" thickTop="1" thickBot="1" x14ac:dyDescent="0.35">
      <c r="A110" s="654">
        <v>2</v>
      </c>
      <c r="B110" s="654" t="s">
        <v>1374</v>
      </c>
      <c r="C110" s="654" t="s">
        <v>1374</v>
      </c>
      <c r="D110" s="654" t="s">
        <v>1375</v>
      </c>
      <c r="E110" s="665"/>
      <c r="F110" s="665"/>
      <c r="G110" s="663"/>
      <c r="H110" s="663" t="s">
        <v>1865</v>
      </c>
      <c r="I110" s="666">
        <f>+I111</f>
        <v>30000000</v>
      </c>
      <c r="J110" s="666">
        <f t="shared" ref="J110:X112" si="54">+J111</f>
        <v>21000000</v>
      </c>
      <c r="K110" s="666">
        <f t="shared" si="54"/>
        <v>14000000</v>
      </c>
      <c r="L110" s="666">
        <f t="shared" si="54"/>
        <v>14000000</v>
      </c>
      <c r="M110" s="666">
        <f t="shared" si="54"/>
        <v>0</v>
      </c>
      <c r="N110" s="666">
        <f t="shared" si="54"/>
        <v>0</v>
      </c>
      <c r="O110" s="666">
        <f t="shared" si="54"/>
        <v>0</v>
      </c>
      <c r="P110" s="666">
        <f t="shared" si="54"/>
        <v>0</v>
      </c>
      <c r="Q110" s="666">
        <f t="shared" si="54"/>
        <v>0</v>
      </c>
      <c r="R110" s="666">
        <f t="shared" si="54"/>
        <v>0</v>
      </c>
      <c r="S110" s="666">
        <f t="shared" si="54"/>
        <v>0</v>
      </c>
      <c r="T110" s="666">
        <f t="shared" si="54"/>
        <v>0</v>
      </c>
      <c r="U110" s="666">
        <f t="shared" si="54"/>
        <v>0</v>
      </c>
      <c r="V110" s="666">
        <f t="shared" si="54"/>
        <v>0</v>
      </c>
      <c r="W110" s="666">
        <f t="shared" si="54"/>
        <v>0</v>
      </c>
      <c r="X110" s="666">
        <f t="shared" si="54"/>
        <v>0</v>
      </c>
      <c r="Y110" s="666">
        <f t="shared" ref="Y110:AB110" si="55">+I110+M110+Q110+U110</f>
        <v>30000000</v>
      </c>
      <c r="Z110" s="666">
        <f t="shared" si="55"/>
        <v>21000000</v>
      </c>
      <c r="AA110" s="666">
        <f t="shared" si="55"/>
        <v>14000000</v>
      </c>
      <c r="AB110" s="666">
        <f t="shared" si="55"/>
        <v>14000000</v>
      </c>
      <c r="AC110" s="638"/>
    </row>
    <row r="111" spans="1:29" ht="16.3" thickTop="1" thickBot="1" x14ac:dyDescent="0.35">
      <c r="A111" s="654">
        <v>2</v>
      </c>
      <c r="B111" s="654" t="s">
        <v>1374</v>
      </c>
      <c r="C111" s="654" t="s">
        <v>1374</v>
      </c>
      <c r="D111" s="654" t="s">
        <v>1375</v>
      </c>
      <c r="E111" s="654" t="s">
        <v>1350</v>
      </c>
      <c r="F111" s="654"/>
      <c r="G111" s="654"/>
      <c r="H111" s="663" t="s">
        <v>1518</v>
      </c>
      <c r="I111" s="656">
        <f>+I112</f>
        <v>30000000</v>
      </c>
      <c r="J111" s="656">
        <f t="shared" si="54"/>
        <v>21000000</v>
      </c>
      <c r="K111" s="656">
        <f t="shared" si="54"/>
        <v>14000000</v>
      </c>
      <c r="L111" s="656">
        <f t="shared" si="54"/>
        <v>14000000</v>
      </c>
      <c r="M111" s="656">
        <f t="shared" si="54"/>
        <v>0</v>
      </c>
      <c r="N111" s="656">
        <f t="shared" si="54"/>
        <v>0</v>
      </c>
      <c r="O111" s="656">
        <f t="shared" si="54"/>
        <v>0</v>
      </c>
      <c r="P111" s="656">
        <f t="shared" si="54"/>
        <v>0</v>
      </c>
      <c r="Q111" s="656">
        <f t="shared" si="54"/>
        <v>0</v>
      </c>
      <c r="R111" s="656">
        <f t="shared" si="54"/>
        <v>0</v>
      </c>
      <c r="S111" s="656">
        <f t="shared" si="54"/>
        <v>0</v>
      </c>
      <c r="T111" s="656">
        <f t="shared" si="54"/>
        <v>0</v>
      </c>
      <c r="U111" s="656">
        <f t="shared" si="54"/>
        <v>0</v>
      </c>
      <c r="V111" s="656">
        <f t="shared" si="54"/>
        <v>0</v>
      </c>
      <c r="W111" s="656">
        <f t="shared" si="54"/>
        <v>0</v>
      </c>
      <c r="X111" s="656">
        <f t="shared" si="54"/>
        <v>0</v>
      </c>
      <c r="Y111" s="656"/>
      <c r="Z111" s="656"/>
      <c r="AA111" s="656"/>
      <c r="AB111" s="656"/>
      <c r="AC111" s="638"/>
    </row>
    <row r="112" spans="1:29" ht="16.3" thickTop="1" thickBot="1" x14ac:dyDescent="0.35">
      <c r="A112" s="643">
        <v>2</v>
      </c>
      <c r="B112" s="643" t="s">
        <v>1374</v>
      </c>
      <c r="C112" s="643" t="s">
        <v>1374</v>
      </c>
      <c r="D112" s="734" t="s">
        <v>1375</v>
      </c>
      <c r="E112" s="644" t="s">
        <v>1350</v>
      </c>
      <c r="F112" s="644" t="s">
        <v>1350</v>
      </c>
      <c r="G112" s="643"/>
      <c r="H112" s="664" t="s">
        <v>1519</v>
      </c>
      <c r="I112" s="731">
        <f>+I113</f>
        <v>30000000</v>
      </c>
      <c r="J112" s="731">
        <f t="shared" si="54"/>
        <v>21000000</v>
      </c>
      <c r="K112" s="731">
        <f t="shared" si="54"/>
        <v>14000000</v>
      </c>
      <c r="L112" s="731">
        <f t="shared" si="54"/>
        <v>14000000</v>
      </c>
      <c r="M112" s="731">
        <f t="shared" si="54"/>
        <v>0</v>
      </c>
      <c r="N112" s="731">
        <f t="shared" si="54"/>
        <v>0</v>
      </c>
      <c r="O112" s="731">
        <f t="shared" si="54"/>
        <v>0</v>
      </c>
      <c r="P112" s="731">
        <f t="shared" si="54"/>
        <v>0</v>
      </c>
      <c r="Q112" s="731">
        <f t="shared" si="54"/>
        <v>0</v>
      </c>
      <c r="R112" s="731">
        <f t="shared" si="54"/>
        <v>0</v>
      </c>
      <c r="S112" s="731">
        <f t="shared" si="54"/>
        <v>0</v>
      </c>
      <c r="T112" s="731">
        <f t="shared" si="54"/>
        <v>0</v>
      </c>
      <c r="U112" s="731">
        <f t="shared" si="54"/>
        <v>0</v>
      </c>
      <c r="V112" s="731">
        <f t="shared" si="54"/>
        <v>0</v>
      </c>
      <c r="W112" s="731">
        <f t="shared" si="54"/>
        <v>0</v>
      </c>
      <c r="X112" s="731">
        <f t="shared" si="54"/>
        <v>0</v>
      </c>
      <c r="Y112" s="731"/>
      <c r="Z112" s="731"/>
      <c r="AA112" s="731"/>
      <c r="AB112" s="731"/>
      <c r="AC112" s="638"/>
    </row>
    <row r="113" spans="1:29" ht="16.3" thickTop="1" thickBot="1" x14ac:dyDescent="0.35">
      <c r="A113" s="643">
        <v>2</v>
      </c>
      <c r="B113" s="643" t="s">
        <v>1374</v>
      </c>
      <c r="C113" s="643" t="s">
        <v>1374</v>
      </c>
      <c r="D113" s="734" t="s">
        <v>1375</v>
      </c>
      <c r="E113" s="644" t="s">
        <v>1350</v>
      </c>
      <c r="F113" s="644" t="s">
        <v>1350</v>
      </c>
      <c r="G113" s="644" t="s">
        <v>1350</v>
      </c>
      <c r="H113" s="664" t="s">
        <v>1520</v>
      </c>
      <c r="I113" s="647">
        <v>30000000</v>
      </c>
      <c r="J113" s="647">
        <v>21000000</v>
      </c>
      <c r="K113" s="647">
        <v>14000000</v>
      </c>
      <c r="L113" s="647">
        <v>14000000</v>
      </c>
      <c r="M113" s="647"/>
      <c r="N113" s="647"/>
      <c r="O113" s="647"/>
      <c r="P113" s="647"/>
      <c r="Q113" s="647"/>
      <c r="R113" s="647"/>
      <c r="S113" s="647"/>
      <c r="T113" s="647"/>
      <c r="U113" s="647"/>
      <c r="V113" s="647"/>
      <c r="W113" s="647"/>
      <c r="X113" s="647"/>
      <c r="Y113" s="647"/>
      <c r="Z113" s="647"/>
      <c r="AA113" s="647"/>
      <c r="AB113" s="647"/>
      <c r="AC113" s="638"/>
    </row>
    <row r="114" spans="1:29" ht="16.3" thickTop="1" thickBot="1" x14ac:dyDescent="0.35">
      <c r="A114" s="642">
        <v>2</v>
      </c>
      <c r="B114" s="639" t="s">
        <v>1374</v>
      </c>
      <c r="C114" s="639" t="s">
        <v>1375</v>
      </c>
      <c r="D114" s="639"/>
      <c r="E114" s="660"/>
      <c r="F114" s="660"/>
      <c r="G114" s="660"/>
      <c r="H114" s="661" t="s">
        <v>1674</v>
      </c>
      <c r="I114" s="662">
        <f>+I115+I119</f>
        <v>6362667983</v>
      </c>
      <c r="J114" s="662">
        <f>+J115+J119</f>
        <v>200681564</v>
      </c>
      <c r="K114" s="662">
        <f t="shared" ref="K114:X114" si="56">+K115+K119</f>
        <v>76011340</v>
      </c>
      <c r="L114" s="662">
        <f t="shared" si="56"/>
        <v>67411340</v>
      </c>
      <c r="M114" s="662">
        <f t="shared" si="56"/>
        <v>0</v>
      </c>
      <c r="N114" s="662">
        <f t="shared" si="56"/>
        <v>0</v>
      </c>
      <c r="O114" s="662">
        <f t="shared" si="56"/>
        <v>0</v>
      </c>
      <c r="P114" s="662">
        <f t="shared" si="56"/>
        <v>0</v>
      </c>
      <c r="Q114" s="662">
        <f t="shared" si="56"/>
        <v>0</v>
      </c>
      <c r="R114" s="662">
        <f t="shared" si="56"/>
        <v>0</v>
      </c>
      <c r="S114" s="662">
        <f t="shared" si="56"/>
        <v>0</v>
      </c>
      <c r="T114" s="662">
        <f t="shared" si="56"/>
        <v>0</v>
      </c>
      <c r="U114" s="662">
        <f t="shared" si="56"/>
        <v>0</v>
      </c>
      <c r="V114" s="662">
        <f t="shared" si="56"/>
        <v>0</v>
      </c>
      <c r="W114" s="662">
        <f t="shared" si="56"/>
        <v>0</v>
      </c>
      <c r="X114" s="662">
        <f t="shared" si="56"/>
        <v>0</v>
      </c>
      <c r="Y114" s="662">
        <f t="shared" ref="Y114:AB115" si="57">+I114+M114+Q114+U114</f>
        <v>6362667983</v>
      </c>
      <c r="Z114" s="662">
        <f t="shared" si="57"/>
        <v>200681564</v>
      </c>
      <c r="AA114" s="662">
        <f t="shared" si="57"/>
        <v>76011340</v>
      </c>
      <c r="AB114" s="662">
        <f t="shared" si="57"/>
        <v>67411340</v>
      </c>
      <c r="AC114" s="638"/>
    </row>
    <row r="115" spans="1:29" ht="16.3" thickTop="1" thickBot="1" x14ac:dyDescent="0.35">
      <c r="A115" s="654">
        <v>2</v>
      </c>
      <c r="B115" s="654" t="s">
        <v>1374</v>
      </c>
      <c r="C115" s="654" t="s">
        <v>1375</v>
      </c>
      <c r="D115" s="654" t="s">
        <v>1350</v>
      </c>
      <c r="E115" s="665"/>
      <c r="F115" s="665"/>
      <c r="G115" s="663"/>
      <c r="H115" s="663" t="s">
        <v>1866</v>
      </c>
      <c r="I115" s="666">
        <f>+I116</f>
        <v>500000000</v>
      </c>
      <c r="J115" s="666">
        <f t="shared" ref="J115:X117" si="58">+J116</f>
        <v>0</v>
      </c>
      <c r="K115" s="666">
        <f t="shared" si="58"/>
        <v>0</v>
      </c>
      <c r="L115" s="666">
        <f t="shared" si="58"/>
        <v>0</v>
      </c>
      <c r="M115" s="666">
        <f t="shared" si="58"/>
        <v>0</v>
      </c>
      <c r="N115" s="666">
        <f t="shared" si="58"/>
        <v>0</v>
      </c>
      <c r="O115" s="666">
        <f t="shared" si="58"/>
        <v>0</v>
      </c>
      <c r="P115" s="666">
        <f t="shared" si="58"/>
        <v>0</v>
      </c>
      <c r="Q115" s="666">
        <f t="shared" si="58"/>
        <v>0</v>
      </c>
      <c r="R115" s="666">
        <f t="shared" si="58"/>
        <v>0</v>
      </c>
      <c r="S115" s="666">
        <f t="shared" si="58"/>
        <v>0</v>
      </c>
      <c r="T115" s="666">
        <f t="shared" si="58"/>
        <v>0</v>
      </c>
      <c r="U115" s="666">
        <f t="shared" si="58"/>
        <v>0</v>
      </c>
      <c r="V115" s="666">
        <f t="shared" si="58"/>
        <v>0</v>
      </c>
      <c r="W115" s="666">
        <f t="shared" si="58"/>
        <v>0</v>
      </c>
      <c r="X115" s="666">
        <f t="shared" si="58"/>
        <v>0</v>
      </c>
      <c r="Y115" s="666">
        <f t="shared" si="57"/>
        <v>500000000</v>
      </c>
      <c r="Z115" s="666">
        <f t="shared" si="57"/>
        <v>0</v>
      </c>
      <c r="AA115" s="666">
        <f t="shared" si="57"/>
        <v>0</v>
      </c>
      <c r="AB115" s="666">
        <f t="shared" si="57"/>
        <v>0</v>
      </c>
      <c r="AC115" s="638"/>
    </row>
    <row r="116" spans="1:29" ht="16.3" thickTop="1" thickBot="1" x14ac:dyDescent="0.35">
      <c r="A116" s="654">
        <v>2</v>
      </c>
      <c r="B116" s="654" t="s">
        <v>1374</v>
      </c>
      <c r="C116" s="654" t="s">
        <v>1375</v>
      </c>
      <c r="D116" s="654" t="s">
        <v>1350</v>
      </c>
      <c r="E116" s="654" t="s">
        <v>1350</v>
      </c>
      <c r="F116" s="654"/>
      <c r="G116" s="654"/>
      <c r="H116" s="663" t="s">
        <v>1518</v>
      </c>
      <c r="I116" s="656">
        <f>+I117</f>
        <v>500000000</v>
      </c>
      <c r="J116" s="656">
        <f t="shared" si="58"/>
        <v>0</v>
      </c>
      <c r="K116" s="656">
        <f t="shared" si="58"/>
        <v>0</v>
      </c>
      <c r="L116" s="656">
        <f t="shared" si="58"/>
        <v>0</v>
      </c>
      <c r="M116" s="656">
        <f t="shared" si="58"/>
        <v>0</v>
      </c>
      <c r="N116" s="656">
        <f t="shared" si="58"/>
        <v>0</v>
      </c>
      <c r="O116" s="656">
        <f t="shared" si="58"/>
        <v>0</v>
      </c>
      <c r="P116" s="656">
        <f t="shared" si="58"/>
        <v>0</v>
      </c>
      <c r="Q116" s="656">
        <f t="shared" si="58"/>
        <v>0</v>
      </c>
      <c r="R116" s="656">
        <f t="shared" si="58"/>
        <v>0</v>
      </c>
      <c r="S116" s="656">
        <f t="shared" si="58"/>
        <v>0</v>
      </c>
      <c r="T116" s="656">
        <f t="shared" si="58"/>
        <v>0</v>
      </c>
      <c r="U116" s="656">
        <f t="shared" si="58"/>
        <v>0</v>
      </c>
      <c r="V116" s="656">
        <f t="shared" si="58"/>
        <v>0</v>
      </c>
      <c r="W116" s="656">
        <f t="shared" si="58"/>
        <v>0</v>
      </c>
      <c r="X116" s="656">
        <f t="shared" si="58"/>
        <v>0</v>
      </c>
      <c r="Y116" s="656"/>
      <c r="Z116" s="656"/>
      <c r="AA116" s="656"/>
      <c r="AB116" s="656"/>
      <c r="AC116" s="638"/>
    </row>
    <row r="117" spans="1:29" ht="16.3" thickTop="1" thickBot="1" x14ac:dyDescent="0.35">
      <c r="A117" s="643">
        <v>2</v>
      </c>
      <c r="B117" s="643" t="s">
        <v>1374</v>
      </c>
      <c r="C117" s="643" t="s">
        <v>1375</v>
      </c>
      <c r="D117" s="643" t="s">
        <v>1350</v>
      </c>
      <c r="E117" s="644" t="s">
        <v>1350</v>
      </c>
      <c r="F117" s="644" t="s">
        <v>1350</v>
      </c>
      <c r="G117" s="643"/>
      <c r="H117" s="664" t="s">
        <v>1519</v>
      </c>
      <c r="I117" s="731">
        <f>+I118</f>
        <v>500000000</v>
      </c>
      <c r="J117" s="731">
        <f t="shared" si="58"/>
        <v>0</v>
      </c>
      <c r="K117" s="731">
        <f t="shared" si="58"/>
        <v>0</v>
      </c>
      <c r="L117" s="731">
        <f t="shared" si="58"/>
        <v>0</v>
      </c>
      <c r="M117" s="731">
        <f t="shared" si="58"/>
        <v>0</v>
      </c>
      <c r="N117" s="731">
        <f t="shared" si="58"/>
        <v>0</v>
      </c>
      <c r="O117" s="731">
        <f t="shared" si="58"/>
        <v>0</v>
      </c>
      <c r="P117" s="731">
        <f t="shared" si="58"/>
        <v>0</v>
      </c>
      <c r="Q117" s="731">
        <f t="shared" si="58"/>
        <v>0</v>
      </c>
      <c r="R117" s="731">
        <f t="shared" si="58"/>
        <v>0</v>
      </c>
      <c r="S117" s="731">
        <f t="shared" si="58"/>
        <v>0</v>
      </c>
      <c r="T117" s="731">
        <f t="shared" si="58"/>
        <v>0</v>
      </c>
      <c r="U117" s="731">
        <f t="shared" si="58"/>
        <v>0</v>
      </c>
      <c r="V117" s="731">
        <f t="shared" si="58"/>
        <v>0</v>
      </c>
      <c r="W117" s="731">
        <f t="shared" si="58"/>
        <v>0</v>
      </c>
      <c r="X117" s="731">
        <f t="shared" si="58"/>
        <v>0</v>
      </c>
      <c r="Y117" s="731"/>
      <c r="Z117" s="731"/>
      <c r="AA117" s="731"/>
      <c r="AB117" s="731"/>
      <c r="AC117" s="638"/>
    </row>
    <row r="118" spans="1:29" ht="16.3" thickTop="1" thickBot="1" x14ac:dyDescent="0.35">
      <c r="A118" s="643">
        <v>2</v>
      </c>
      <c r="B118" s="643" t="s">
        <v>1374</v>
      </c>
      <c r="C118" s="643" t="s">
        <v>1375</v>
      </c>
      <c r="D118" s="643" t="s">
        <v>1350</v>
      </c>
      <c r="E118" s="644" t="s">
        <v>1350</v>
      </c>
      <c r="F118" s="644" t="s">
        <v>1350</v>
      </c>
      <c r="G118" s="644" t="s">
        <v>1350</v>
      </c>
      <c r="H118" s="664" t="s">
        <v>1520</v>
      </c>
      <c r="I118" s="647">
        <v>500000000</v>
      </c>
      <c r="J118" s="647">
        <v>0</v>
      </c>
      <c r="K118" s="647">
        <v>0</v>
      </c>
      <c r="L118" s="647">
        <v>0</v>
      </c>
      <c r="M118" s="647"/>
      <c r="N118" s="647"/>
      <c r="O118" s="647"/>
      <c r="P118" s="647"/>
      <c r="Q118" s="647"/>
      <c r="R118" s="647"/>
      <c r="S118" s="647"/>
      <c r="T118" s="647"/>
      <c r="U118" s="647"/>
      <c r="V118" s="647"/>
      <c r="W118" s="647"/>
      <c r="X118" s="647"/>
      <c r="Y118" s="647"/>
      <c r="Z118" s="647"/>
      <c r="AA118" s="647"/>
      <c r="AB118" s="647"/>
      <c r="AC118" s="638"/>
    </row>
    <row r="119" spans="1:29" ht="16.3" thickTop="1" thickBot="1" x14ac:dyDescent="0.35">
      <c r="A119" s="654">
        <v>2</v>
      </c>
      <c r="B119" s="654" t="s">
        <v>1374</v>
      </c>
      <c r="C119" s="654" t="s">
        <v>1375</v>
      </c>
      <c r="D119" s="654" t="s">
        <v>1362</v>
      </c>
      <c r="E119" s="665"/>
      <c r="F119" s="665"/>
      <c r="G119" s="663"/>
      <c r="H119" s="663" t="s">
        <v>1867</v>
      </c>
      <c r="I119" s="666">
        <f>+I120</f>
        <v>5862667983</v>
      </c>
      <c r="J119" s="666">
        <f t="shared" ref="J119:X121" si="59">+J120</f>
        <v>200681564</v>
      </c>
      <c r="K119" s="666">
        <f t="shared" si="59"/>
        <v>76011340</v>
      </c>
      <c r="L119" s="666">
        <f t="shared" si="59"/>
        <v>67411340</v>
      </c>
      <c r="M119" s="666">
        <f t="shared" si="59"/>
        <v>0</v>
      </c>
      <c r="N119" s="666">
        <f t="shared" si="59"/>
        <v>0</v>
      </c>
      <c r="O119" s="666">
        <f t="shared" si="59"/>
        <v>0</v>
      </c>
      <c r="P119" s="666">
        <f t="shared" si="59"/>
        <v>0</v>
      </c>
      <c r="Q119" s="666">
        <f t="shared" si="59"/>
        <v>0</v>
      </c>
      <c r="R119" s="666">
        <f t="shared" si="59"/>
        <v>0</v>
      </c>
      <c r="S119" s="666">
        <f t="shared" si="59"/>
        <v>0</v>
      </c>
      <c r="T119" s="666">
        <f t="shared" si="59"/>
        <v>0</v>
      </c>
      <c r="U119" s="666">
        <f t="shared" si="59"/>
        <v>0</v>
      </c>
      <c r="V119" s="666">
        <f t="shared" si="59"/>
        <v>0</v>
      </c>
      <c r="W119" s="666">
        <f t="shared" si="59"/>
        <v>0</v>
      </c>
      <c r="X119" s="666">
        <f t="shared" si="59"/>
        <v>0</v>
      </c>
      <c r="Y119" s="666">
        <f t="shared" ref="Y119:AB119" si="60">+I119+M119+Q119+U119</f>
        <v>5862667983</v>
      </c>
      <c r="Z119" s="666">
        <f t="shared" si="60"/>
        <v>200681564</v>
      </c>
      <c r="AA119" s="666">
        <f t="shared" si="60"/>
        <v>76011340</v>
      </c>
      <c r="AB119" s="666">
        <f t="shared" si="60"/>
        <v>67411340</v>
      </c>
      <c r="AC119" s="638"/>
    </row>
    <row r="120" spans="1:29" ht="16.3" thickTop="1" thickBot="1" x14ac:dyDescent="0.35">
      <c r="A120" s="654">
        <v>2</v>
      </c>
      <c r="B120" s="654" t="s">
        <v>1374</v>
      </c>
      <c r="C120" s="654" t="s">
        <v>1375</v>
      </c>
      <c r="D120" s="654" t="s">
        <v>1362</v>
      </c>
      <c r="E120" s="654" t="s">
        <v>1350</v>
      </c>
      <c r="F120" s="654"/>
      <c r="G120" s="654"/>
      <c r="H120" s="663" t="s">
        <v>1518</v>
      </c>
      <c r="I120" s="656">
        <f>+I121</f>
        <v>5862667983</v>
      </c>
      <c r="J120" s="656">
        <f t="shared" si="59"/>
        <v>200681564</v>
      </c>
      <c r="K120" s="656">
        <f t="shared" si="59"/>
        <v>76011340</v>
      </c>
      <c r="L120" s="656">
        <f t="shared" si="59"/>
        <v>67411340</v>
      </c>
      <c r="M120" s="656">
        <f t="shared" si="59"/>
        <v>0</v>
      </c>
      <c r="N120" s="656">
        <f t="shared" si="59"/>
        <v>0</v>
      </c>
      <c r="O120" s="656">
        <f t="shared" si="59"/>
        <v>0</v>
      </c>
      <c r="P120" s="656">
        <f t="shared" si="59"/>
        <v>0</v>
      </c>
      <c r="Q120" s="656">
        <f t="shared" si="59"/>
        <v>0</v>
      </c>
      <c r="R120" s="656">
        <f t="shared" si="59"/>
        <v>0</v>
      </c>
      <c r="S120" s="656">
        <f t="shared" si="59"/>
        <v>0</v>
      </c>
      <c r="T120" s="656">
        <f t="shared" si="59"/>
        <v>0</v>
      </c>
      <c r="U120" s="656">
        <f t="shared" si="59"/>
        <v>0</v>
      </c>
      <c r="V120" s="656">
        <f t="shared" si="59"/>
        <v>0</v>
      </c>
      <c r="W120" s="656">
        <f t="shared" si="59"/>
        <v>0</v>
      </c>
      <c r="X120" s="656">
        <f t="shared" si="59"/>
        <v>0</v>
      </c>
      <c r="Y120" s="656"/>
      <c r="Z120" s="656"/>
      <c r="AA120" s="656"/>
      <c r="AB120" s="656"/>
      <c r="AC120" s="638"/>
    </row>
    <row r="121" spans="1:29" ht="16.3" thickTop="1" thickBot="1" x14ac:dyDescent="0.35">
      <c r="A121" s="643">
        <v>2</v>
      </c>
      <c r="B121" s="643" t="s">
        <v>1374</v>
      </c>
      <c r="C121" s="643" t="s">
        <v>1375</v>
      </c>
      <c r="D121" s="644" t="s">
        <v>1362</v>
      </c>
      <c r="E121" s="644" t="s">
        <v>1350</v>
      </c>
      <c r="F121" s="644" t="s">
        <v>1350</v>
      </c>
      <c r="G121" s="643"/>
      <c r="H121" s="664" t="s">
        <v>1519</v>
      </c>
      <c r="I121" s="731">
        <f>+I122</f>
        <v>5862667983</v>
      </c>
      <c r="J121" s="731">
        <f t="shared" si="59"/>
        <v>200681564</v>
      </c>
      <c r="K121" s="731">
        <f t="shared" si="59"/>
        <v>76011340</v>
      </c>
      <c r="L121" s="731">
        <f t="shared" si="59"/>
        <v>67411340</v>
      </c>
      <c r="M121" s="731">
        <f t="shared" si="59"/>
        <v>0</v>
      </c>
      <c r="N121" s="731">
        <f t="shared" si="59"/>
        <v>0</v>
      </c>
      <c r="O121" s="731">
        <f t="shared" si="59"/>
        <v>0</v>
      </c>
      <c r="P121" s="731">
        <f t="shared" si="59"/>
        <v>0</v>
      </c>
      <c r="Q121" s="731">
        <f t="shared" si="59"/>
        <v>0</v>
      </c>
      <c r="R121" s="731">
        <f t="shared" si="59"/>
        <v>0</v>
      </c>
      <c r="S121" s="731">
        <f t="shared" si="59"/>
        <v>0</v>
      </c>
      <c r="T121" s="731">
        <f t="shared" si="59"/>
        <v>0</v>
      </c>
      <c r="U121" s="731">
        <f t="shared" si="59"/>
        <v>0</v>
      </c>
      <c r="V121" s="731">
        <f t="shared" si="59"/>
        <v>0</v>
      </c>
      <c r="W121" s="731">
        <f t="shared" si="59"/>
        <v>0</v>
      </c>
      <c r="X121" s="731">
        <f t="shared" si="59"/>
        <v>0</v>
      </c>
      <c r="Y121" s="731"/>
      <c r="Z121" s="731"/>
      <c r="AA121" s="731"/>
      <c r="AB121" s="731"/>
      <c r="AC121" s="638"/>
    </row>
    <row r="122" spans="1:29" ht="16.3" thickTop="1" thickBot="1" x14ac:dyDescent="0.35">
      <c r="A122" s="643">
        <v>2</v>
      </c>
      <c r="B122" s="643" t="s">
        <v>1374</v>
      </c>
      <c r="C122" s="643" t="s">
        <v>1375</v>
      </c>
      <c r="D122" s="644" t="s">
        <v>1362</v>
      </c>
      <c r="E122" s="644" t="s">
        <v>1350</v>
      </c>
      <c r="F122" s="644" t="s">
        <v>1350</v>
      </c>
      <c r="G122" s="644" t="s">
        <v>1350</v>
      </c>
      <c r="H122" s="664" t="s">
        <v>1520</v>
      </c>
      <c r="I122" s="647">
        <v>5862667983</v>
      </c>
      <c r="J122" s="647">
        <v>200681564</v>
      </c>
      <c r="K122" s="647">
        <v>76011340</v>
      </c>
      <c r="L122" s="647">
        <v>67411340</v>
      </c>
      <c r="M122" s="647"/>
      <c r="N122" s="647"/>
      <c r="O122" s="647"/>
      <c r="P122" s="647"/>
      <c r="Q122" s="647"/>
      <c r="R122" s="647"/>
      <c r="S122" s="647"/>
      <c r="T122" s="647"/>
      <c r="U122" s="647"/>
      <c r="V122" s="647"/>
      <c r="W122" s="647"/>
      <c r="X122" s="647"/>
      <c r="Y122" s="647"/>
      <c r="Z122" s="647"/>
      <c r="AA122" s="647"/>
      <c r="AB122" s="647"/>
      <c r="AC122" s="638"/>
    </row>
    <row r="123" spans="1:29" ht="16.3" thickTop="1" thickBot="1" x14ac:dyDescent="0.35">
      <c r="A123" s="639">
        <v>2</v>
      </c>
      <c r="B123" s="639" t="s">
        <v>1374</v>
      </c>
      <c r="C123" s="639" t="s">
        <v>1384</v>
      </c>
      <c r="D123" s="639"/>
      <c r="E123" s="660"/>
      <c r="F123" s="660"/>
      <c r="G123" s="660"/>
      <c r="H123" s="661" t="s">
        <v>1690</v>
      </c>
      <c r="I123" s="662">
        <f>+I124</f>
        <v>25000000</v>
      </c>
      <c r="J123" s="662">
        <f t="shared" ref="J123:X126" si="61">+J124</f>
        <v>0</v>
      </c>
      <c r="K123" s="662">
        <f t="shared" si="61"/>
        <v>0</v>
      </c>
      <c r="L123" s="662">
        <f t="shared" si="61"/>
        <v>0</v>
      </c>
      <c r="M123" s="662">
        <f t="shared" si="61"/>
        <v>0</v>
      </c>
      <c r="N123" s="662">
        <f t="shared" si="61"/>
        <v>0</v>
      </c>
      <c r="O123" s="662">
        <f t="shared" si="61"/>
        <v>0</v>
      </c>
      <c r="P123" s="662">
        <f t="shared" si="61"/>
        <v>0</v>
      </c>
      <c r="Q123" s="662">
        <f t="shared" si="61"/>
        <v>0</v>
      </c>
      <c r="R123" s="662">
        <f t="shared" si="61"/>
        <v>0</v>
      </c>
      <c r="S123" s="662">
        <f t="shared" si="61"/>
        <v>0</v>
      </c>
      <c r="T123" s="662">
        <f t="shared" si="61"/>
        <v>0</v>
      </c>
      <c r="U123" s="662">
        <f t="shared" si="61"/>
        <v>0</v>
      </c>
      <c r="V123" s="662">
        <f t="shared" si="61"/>
        <v>0</v>
      </c>
      <c r="W123" s="662">
        <f t="shared" si="61"/>
        <v>0</v>
      </c>
      <c r="X123" s="662">
        <f t="shared" si="61"/>
        <v>0</v>
      </c>
      <c r="Y123" s="662">
        <f t="shared" ref="Y123:AB124" si="62">+I123+M123+Q123+U123</f>
        <v>25000000</v>
      </c>
      <c r="Z123" s="662">
        <f t="shared" si="62"/>
        <v>0</v>
      </c>
      <c r="AA123" s="662">
        <f t="shared" si="62"/>
        <v>0</v>
      </c>
      <c r="AB123" s="662">
        <f t="shared" si="62"/>
        <v>0</v>
      </c>
      <c r="AC123" s="638"/>
    </row>
    <row r="124" spans="1:29" ht="16.3" thickTop="1" thickBot="1" x14ac:dyDescent="0.35">
      <c r="A124" s="654">
        <v>2</v>
      </c>
      <c r="B124" s="654" t="s">
        <v>1374</v>
      </c>
      <c r="C124" s="654" t="s">
        <v>1384</v>
      </c>
      <c r="D124" s="654" t="s">
        <v>1350</v>
      </c>
      <c r="E124" s="665"/>
      <c r="F124" s="665"/>
      <c r="G124" s="663"/>
      <c r="H124" s="663" t="s">
        <v>1868</v>
      </c>
      <c r="I124" s="666">
        <f>+I125</f>
        <v>25000000</v>
      </c>
      <c r="J124" s="666">
        <f t="shared" si="61"/>
        <v>0</v>
      </c>
      <c r="K124" s="666">
        <f t="shared" si="61"/>
        <v>0</v>
      </c>
      <c r="L124" s="666">
        <f t="shared" si="61"/>
        <v>0</v>
      </c>
      <c r="M124" s="666">
        <f t="shared" si="61"/>
        <v>0</v>
      </c>
      <c r="N124" s="666">
        <f t="shared" si="61"/>
        <v>0</v>
      </c>
      <c r="O124" s="666">
        <f t="shared" si="61"/>
        <v>0</v>
      </c>
      <c r="P124" s="666">
        <f t="shared" si="61"/>
        <v>0</v>
      </c>
      <c r="Q124" s="666">
        <f t="shared" si="61"/>
        <v>0</v>
      </c>
      <c r="R124" s="666">
        <f t="shared" si="61"/>
        <v>0</v>
      </c>
      <c r="S124" s="666">
        <f t="shared" si="61"/>
        <v>0</v>
      </c>
      <c r="T124" s="666">
        <f t="shared" si="61"/>
        <v>0</v>
      </c>
      <c r="U124" s="666">
        <f t="shared" si="61"/>
        <v>0</v>
      </c>
      <c r="V124" s="666">
        <f t="shared" si="61"/>
        <v>0</v>
      </c>
      <c r="W124" s="666">
        <f t="shared" si="61"/>
        <v>0</v>
      </c>
      <c r="X124" s="666">
        <f t="shared" si="61"/>
        <v>0</v>
      </c>
      <c r="Y124" s="666">
        <f t="shared" si="62"/>
        <v>25000000</v>
      </c>
      <c r="Z124" s="666">
        <f t="shared" si="62"/>
        <v>0</v>
      </c>
      <c r="AA124" s="666">
        <f t="shared" si="62"/>
        <v>0</v>
      </c>
      <c r="AB124" s="666">
        <f t="shared" si="62"/>
        <v>0</v>
      </c>
      <c r="AC124" s="638"/>
    </row>
    <row r="125" spans="1:29" ht="16.3" thickTop="1" thickBot="1" x14ac:dyDescent="0.35">
      <c r="A125" s="654">
        <v>2</v>
      </c>
      <c r="B125" s="654" t="s">
        <v>1374</v>
      </c>
      <c r="C125" s="654" t="s">
        <v>1384</v>
      </c>
      <c r="D125" s="654" t="s">
        <v>1350</v>
      </c>
      <c r="E125" s="654" t="s">
        <v>1350</v>
      </c>
      <c r="F125" s="654"/>
      <c r="G125" s="654"/>
      <c r="H125" s="663" t="s">
        <v>1518</v>
      </c>
      <c r="I125" s="656">
        <f>+I126</f>
        <v>25000000</v>
      </c>
      <c r="J125" s="656">
        <f t="shared" si="61"/>
        <v>0</v>
      </c>
      <c r="K125" s="656">
        <f t="shared" si="61"/>
        <v>0</v>
      </c>
      <c r="L125" s="656">
        <f t="shared" si="61"/>
        <v>0</v>
      </c>
      <c r="M125" s="656">
        <f t="shared" si="61"/>
        <v>0</v>
      </c>
      <c r="N125" s="656">
        <f t="shared" si="61"/>
        <v>0</v>
      </c>
      <c r="O125" s="656">
        <f t="shared" si="61"/>
        <v>0</v>
      </c>
      <c r="P125" s="656">
        <f t="shared" si="61"/>
        <v>0</v>
      </c>
      <c r="Q125" s="656">
        <f t="shared" si="61"/>
        <v>0</v>
      </c>
      <c r="R125" s="656">
        <f t="shared" si="61"/>
        <v>0</v>
      </c>
      <c r="S125" s="656">
        <f t="shared" si="61"/>
        <v>0</v>
      </c>
      <c r="T125" s="656">
        <f t="shared" si="61"/>
        <v>0</v>
      </c>
      <c r="U125" s="656">
        <f t="shared" si="61"/>
        <v>0</v>
      </c>
      <c r="V125" s="656">
        <f t="shared" si="61"/>
        <v>0</v>
      </c>
      <c r="W125" s="656">
        <f t="shared" si="61"/>
        <v>0</v>
      </c>
      <c r="X125" s="656">
        <f t="shared" si="61"/>
        <v>0</v>
      </c>
      <c r="Y125" s="656"/>
      <c r="Z125" s="656"/>
      <c r="AA125" s="656"/>
      <c r="AB125" s="656"/>
      <c r="AC125" s="638"/>
    </row>
    <row r="126" spans="1:29" ht="16.3" thickTop="1" thickBot="1" x14ac:dyDescent="0.35">
      <c r="A126" s="643">
        <v>2</v>
      </c>
      <c r="B126" s="643" t="s">
        <v>1374</v>
      </c>
      <c r="C126" s="734" t="s">
        <v>1384</v>
      </c>
      <c r="D126" s="643" t="s">
        <v>1350</v>
      </c>
      <c r="E126" s="644" t="s">
        <v>1350</v>
      </c>
      <c r="F126" s="644" t="s">
        <v>1350</v>
      </c>
      <c r="G126" s="643"/>
      <c r="H126" s="664" t="s">
        <v>1519</v>
      </c>
      <c r="I126" s="731">
        <f>+I127</f>
        <v>25000000</v>
      </c>
      <c r="J126" s="731">
        <f t="shared" si="61"/>
        <v>0</v>
      </c>
      <c r="K126" s="731">
        <f t="shared" si="61"/>
        <v>0</v>
      </c>
      <c r="L126" s="731">
        <f t="shared" si="61"/>
        <v>0</v>
      </c>
      <c r="M126" s="731">
        <f t="shared" si="61"/>
        <v>0</v>
      </c>
      <c r="N126" s="731">
        <f t="shared" si="61"/>
        <v>0</v>
      </c>
      <c r="O126" s="731">
        <f t="shared" si="61"/>
        <v>0</v>
      </c>
      <c r="P126" s="731">
        <f t="shared" si="61"/>
        <v>0</v>
      </c>
      <c r="Q126" s="731">
        <f t="shared" si="61"/>
        <v>0</v>
      </c>
      <c r="R126" s="731">
        <f t="shared" si="61"/>
        <v>0</v>
      </c>
      <c r="S126" s="731">
        <f t="shared" si="61"/>
        <v>0</v>
      </c>
      <c r="T126" s="731">
        <f t="shared" si="61"/>
        <v>0</v>
      </c>
      <c r="U126" s="731">
        <f t="shared" si="61"/>
        <v>0</v>
      </c>
      <c r="V126" s="731">
        <f t="shared" si="61"/>
        <v>0</v>
      </c>
      <c r="W126" s="731">
        <f t="shared" si="61"/>
        <v>0</v>
      </c>
      <c r="X126" s="731">
        <f t="shared" si="61"/>
        <v>0</v>
      </c>
      <c r="Y126" s="731"/>
      <c r="Z126" s="731"/>
      <c r="AA126" s="731"/>
      <c r="AB126" s="731"/>
      <c r="AC126" s="638"/>
    </row>
    <row r="127" spans="1:29" ht="16.3" thickTop="1" thickBot="1" x14ac:dyDescent="0.35">
      <c r="A127" s="643">
        <v>2</v>
      </c>
      <c r="B127" s="643" t="s">
        <v>1374</v>
      </c>
      <c r="C127" s="734" t="s">
        <v>1384</v>
      </c>
      <c r="D127" s="643" t="s">
        <v>1350</v>
      </c>
      <c r="E127" s="644" t="s">
        <v>1350</v>
      </c>
      <c r="F127" s="644" t="s">
        <v>1350</v>
      </c>
      <c r="G127" s="644" t="s">
        <v>1350</v>
      </c>
      <c r="H127" s="664" t="s">
        <v>1520</v>
      </c>
      <c r="I127" s="647">
        <v>25000000</v>
      </c>
      <c r="J127" s="647">
        <v>0</v>
      </c>
      <c r="K127" s="647">
        <v>0</v>
      </c>
      <c r="L127" s="647">
        <v>0</v>
      </c>
      <c r="M127" s="647"/>
      <c r="N127" s="647"/>
      <c r="O127" s="647"/>
      <c r="P127" s="647"/>
      <c r="Q127" s="647"/>
      <c r="R127" s="647"/>
      <c r="S127" s="647"/>
      <c r="T127" s="647"/>
      <c r="U127" s="647"/>
      <c r="V127" s="647"/>
      <c r="W127" s="647"/>
      <c r="X127" s="647"/>
      <c r="Y127" s="647"/>
      <c r="Z127" s="647"/>
      <c r="AA127" s="647"/>
      <c r="AB127" s="647"/>
      <c r="AC127" s="638"/>
    </row>
    <row r="128" spans="1:29" ht="16.3" thickTop="1" thickBot="1" x14ac:dyDescent="0.35">
      <c r="A128" s="639">
        <v>2</v>
      </c>
      <c r="B128" s="639" t="s">
        <v>1374</v>
      </c>
      <c r="C128" s="639" t="s">
        <v>1390</v>
      </c>
      <c r="D128" s="639"/>
      <c r="E128" s="660"/>
      <c r="F128" s="660"/>
      <c r="G128" s="660"/>
      <c r="H128" s="661" t="s">
        <v>1696</v>
      </c>
      <c r="I128" s="662">
        <f>+I129+I133+I137+I141</f>
        <v>8991658182</v>
      </c>
      <c r="J128" s="662">
        <f>+J129+J133+J137+J141</f>
        <v>3707240836</v>
      </c>
      <c r="K128" s="662">
        <f t="shared" ref="K128:X128" si="63">+K129+K133+K137+K141</f>
        <v>395850798</v>
      </c>
      <c r="L128" s="662">
        <f t="shared" si="63"/>
        <v>395850798</v>
      </c>
      <c r="M128" s="662">
        <f t="shared" si="63"/>
        <v>0</v>
      </c>
      <c r="N128" s="662">
        <f t="shared" si="63"/>
        <v>0</v>
      </c>
      <c r="O128" s="662">
        <f t="shared" si="63"/>
        <v>0</v>
      </c>
      <c r="P128" s="662">
        <f t="shared" si="63"/>
        <v>0</v>
      </c>
      <c r="Q128" s="662">
        <f t="shared" si="63"/>
        <v>0</v>
      </c>
      <c r="R128" s="662">
        <f t="shared" si="63"/>
        <v>0</v>
      </c>
      <c r="S128" s="662">
        <f t="shared" si="63"/>
        <v>0</v>
      </c>
      <c r="T128" s="662">
        <f t="shared" si="63"/>
        <v>0</v>
      </c>
      <c r="U128" s="662">
        <f t="shared" si="63"/>
        <v>0</v>
      </c>
      <c r="V128" s="662">
        <f t="shared" si="63"/>
        <v>0</v>
      </c>
      <c r="W128" s="662">
        <f t="shared" si="63"/>
        <v>0</v>
      </c>
      <c r="X128" s="662">
        <f t="shared" si="63"/>
        <v>0</v>
      </c>
      <c r="Y128" s="662">
        <f t="shared" ref="Y128:AB129" si="64">+I128+M128+Q128+U128</f>
        <v>8991658182</v>
      </c>
      <c r="Z128" s="662">
        <f t="shared" si="64"/>
        <v>3707240836</v>
      </c>
      <c r="AA128" s="662">
        <f t="shared" si="64"/>
        <v>395850798</v>
      </c>
      <c r="AB128" s="662">
        <f t="shared" si="64"/>
        <v>395850798</v>
      </c>
      <c r="AC128" s="638"/>
    </row>
    <row r="129" spans="1:29" ht="16.3" thickTop="1" thickBot="1" x14ac:dyDescent="0.35">
      <c r="A129" s="654">
        <v>2</v>
      </c>
      <c r="B129" s="654" t="s">
        <v>1374</v>
      </c>
      <c r="C129" s="654" t="s">
        <v>1390</v>
      </c>
      <c r="D129" s="732" t="s">
        <v>1350</v>
      </c>
      <c r="E129" s="665"/>
      <c r="F129" s="665"/>
      <c r="G129" s="663"/>
      <c r="H129" s="663" t="s">
        <v>2678</v>
      </c>
      <c r="I129" s="666">
        <f t="shared" ref="I129:X131" si="65">+I130</f>
        <v>100000000</v>
      </c>
      <c r="J129" s="666">
        <f t="shared" si="65"/>
        <v>0</v>
      </c>
      <c r="K129" s="666">
        <f t="shared" si="65"/>
        <v>0</v>
      </c>
      <c r="L129" s="666">
        <f t="shared" si="65"/>
        <v>0</v>
      </c>
      <c r="M129" s="666">
        <f t="shared" si="65"/>
        <v>0</v>
      </c>
      <c r="N129" s="666">
        <f t="shared" si="65"/>
        <v>0</v>
      </c>
      <c r="O129" s="666">
        <f t="shared" si="65"/>
        <v>0</v>
      </c>
      <c r="P129" s="666">
        <f t="shared" si="65"/>
        <v>0</v>
      </c>
      <c r="Q129" s="666">
        <f t="shared" si="65"/>
        <v>0</v>
      </c>
      <c r="R129" s="666">
        <f t="shared" si="65"/>
        <v>0</v>
      </c>
      <c r="S129" s="666">
        <f t="shared" si="65"/>
        <v>0</v>
      </c>
      <c r="T129" s="666">
        <f t="shared" si="65"/>
        <v>0</v>
      </c>
      <c r="U129" s="666">
        <f t="shared" si="65"/>
        <v>0</v>
      </c>
      <c r="V129" s="666">
        <f t="shared" si="65"/>
        <v>0</v>
      </c>
      <c r="W129" s="666">
        <f t="shared" si="65"/>
        <v>0</v>
      </c>
      <c r="X129" s="666">
        <f t="shared" si="65"/>
        <v>0</v>
      </c>
      <c r="Y129" s="666">
        <f t="shared" si="64"/>
        <v>100000000</v>
      </c>
      <c r="Z129" s="666">
        <f t="shared" si="64"/>
        <v>0</v>
      </c>
      <c r="AA129" s="666">
        <f t="shared" si="64"/>
        <v>0</v>
      </c>
      <c r="AB129" s="666">
        <f t="shared" si="64"/>
        <v>0</v>
      </c>
      <c r="AC129" s="638"/>
    </row>
    <row r="130" spans="1:29" ht="16.3" thickTop="1" thickBot="1" x14ac:dyDescent="0.35">
      <c r="A130" s="654">
        <v>2</v>
      </c>
      <c r="B130" s="654" t="s">
        <v>1374</v>
      </c>
      <c r="C130" s="654" t="s">
        <v>1390</v>
      </c>
      <c r="D130" s="732" t="s">
        <v>1350</v>
      </c>
      <c r="E130" s="654" t="s">
        <v>1350</v>
      </c>
      <c r="F130" s="654"/>
      <c r="G130" s="654"/>
      <c r="H130" s="663" t="s">
        <v>1518</v>
      </c>
      <c r="I130" s="656">
        <f t="shared" si="65"/>
        <v>100000000</v>
      </c>
      <c r="J130" s="656">
        <f t="shared" si="65"/>
        <v>0</v>
      </c>
      <c r="K130" s="656">
        <f t="shared" si="65"/>
        <v>0</v>
      </c>
      <c r="L130" s="656">
        <f t="shared" si="65"/>
        <v>0</v>
      </c>
      <c r="M130" s="656">
        <f t="shared" si="65"/>
        <v>0</v>
      </c>
      <c r="N130" s="656">
        <f t="shared" si="65"/>
        <v>0</v>
      </c>
      <c r="O130" s="656">
        <f t="shared" si="65"/>
        <v>0</v>
      </c>
      <c r="P130" s="656">
        <f t="shared" si="65"/>
        <v>0</v>
      </c>
      <c r="Q130" s="656">
        <f t="shared" si="65"/>
        <v>0</v>
      </c>
      <c r="R130" s="656">
        <f t="shared" si="65"/>
        <v>0</v>
      </c>
      <c r="S130" s="656">
        <f t="shared" si="65"/>
        <v>0</v>
      </c>
      <c r="T130" s="656">
        <f t="shared" si="65"/>
        <v>0</v>
      </c>
      <c r="U130" s="656">
        <f t="shared" si="65"/>
        <v>0</v>
      </c>
      <c r="V130" s="656">
        <f t="shared" si="65"/>
        <v>0</v>
      </c>
      <c r="W130" s="656">
        <f t="shared" si="65"/>
        <v>0</v>
      </c>
      <c r="X130" s="656">
        <f t="shared" si="65"/>
        <v>0</v>
      </c>
      <c r="Y130" s="656"/>
      <c r="Z130" s="656"/>
      <c r="AA130" s="656"/>
      <c r="AB130" s="656"/>
      <c r="AC130" s="638"/>
    </row>
    <row r="131" spans="1:29" ht="16.3" thickTop="1" thickBot="1" x14ac:dyDescent="0.35">
      <c r="A131" s="643">
        <v>2</v>
      </c>
      <c r="B131" s="643" t="s">
        <v>1374</v>
      </c>
      <c r="C131" s="643" t="s">
        <v>1390</v>
      </c>
      <c r="D131" s="733" t="s">
        <v>1350</v>
      </c>
      <c r="E131" s="644" t="s">
        <v>1350</v>
      </c>
      <c r="F131" s="644" t="s">
        <v>1350</v>
      </c>
      <c r="G131" s="643"/>
      <c r="H131" s="664" t="s">
        <v>1519</v>
      </c>
      <c r="I131" s="731">
        <f t="shared" si="65"/>
        <v>100000000</v>
      </c>
      <c r="J131" s="731">
        <f t="shared" si="65"/>
        <v>0</v>
      </c>
      <c r="K131" s="731">
        <f t="shared" si="65"/>
        <v>0</v>
      </c>
      <c r="L131" s="731">
        <f t="shared" si="65"/>
        <v>0</v>
      </c>
      <c r="M131" s="731">
        <f t="shared" si="65"/>
        <v>0</v>
      </c>
      <c r="N131" s="731">
        <f t="shared" si="65"/>
        <v>0</v>
      </c>
      <c r="O131" s="731">
        <f t="shared" si="65"/>
        <v>0</v>
      </c>
      <c r="P131" s="731">
        <f t="shared" si="65"/>
        <v>0</v>
      </c>
      <c r="Q131" s="731">
        <f t="shared" si="65"/>
        <v>0</v>
      </c>
      <c r="R131" s="731">
        <f t="shared" si="65"/>
        <v>0</v>
      </c>
      <c r="S131" s="731">
        <f t="shared" si="65"/>
        <v>0</v>
      </c>
      <c r="T131" s="731">
        <f t="shared" si="65"/>
        <v>0</v>
      </c>
      <c r="U131" s="731">
        <f t="shared" si="65"/>
        <v>0</v>
      </c>
      <c r="V131" s="731">
        <f t="shared" si="65"/>
        <v>0</v>
      </c>
      <c r="W131" s="731">
        <f t="shared" si="65"/>
        <v>0</v>
      </c>
      <c r="X131" s="731">
        <f t="shared" si="65"/>
        <v>0</v>
      </c>
      <c r="Y131" s="731"/>
      <c r="Z131" s="731"/>
      <c r="AA131" s="731"/>
      <c r="AB131" s="731"/>
      <c r="AC131" s="638"/>
    </row>
    <row r="132" spans="1:29" ht="16.3" thickTop="1" thickBot="1" x14ac:dyDescent="0.35">
      <c r="A132" s="643">
        <v>2</v>
      </c>
      <c r="B132" s="643" t="s">
        <v>1374</v>
      </c>
      <c r="C132" s="643" t="s">
        <v>1390</v>
      </c>
      <c r="D132" s="733" t="s">
        <v>1350</v>
      </c>
      <c r="E132" s="644" t="s">
        <v>1350</v>
      </c>
      <c r="F132" s="644" t="s">
        <v>1350</v>
      </c>
      <c r="G132" s="644" t="s">
        <v>1350</v>
      </c>
      <c r="H132" s="664" t="s">
        <v>1520</v>
      </c>
      <c r="I132" s="647">
        <v>100000000</v>
      </c>
      <c r="J132" s="647"/>
      <c r="K132" s="647"/>
      <c r="L132" s="647"/>
      <c r="M132" s="647"/>
      <c r="N132" s="647"/>
      <c r="O132" s="647"/>
      <c r="P132" s="647"/>
      <c r="Q132" s="647"/>
      <c r="R132" s="647"/>
      <c r="S132" s="647"/>
      <c r="T132" s="647"/>
      <c r="U132" s="647"/>
      <c r="V132" s="647"/>
      <c r="W132" s="647"/>
      <c r="X132" s="647"/>
      <c r="Y132" s="647"/>
      <c r="Z132" s="647"/>
      <c r="AA132" s="647"/>
      <c r="AB132" s="647"/>
      <c r="AC132" s="638"/>
    </row>
    <row r="133" spans="1:29" ht="16.3" thickTop="1" thickBot="1" x14ac:dyDescent="0.35">
      <c r="A133" s="654">
        <v>2</v>
      </c>
      <c r="B133" s="654" t="s">
        <v>1374</v>
      </c>
      <c r="C133" s="654" t="s">
        <v>1390</v>
      </c>
      <c r="D133" s="654" t="s">
        <v>1362</v>
      </c>
      <c r="E133" s="665"/>
      <c r="F133" s="665"/>
      <c r="G133" s="663"/>
      <c r="H133" s="663" t="s">
        <v>1869</v>
      </c>
      <c r="I133" s="666">
        <f t="shared" ref="I133:X135" si="66">+I134</f>
        <v>520000000</v>
      </c>
      <c r="J133" s="666">
        <f t="shared" si="66"/>
        <v>5000000</v>
      </c>
      <c r="K133" s="666">
        <f t="shared" si="66"/>
        <v>5000000</v>
      </c>
      <c r="L133" s="666">
        <f t="shared" si="66"/>
        <v>5000000</v>
      </c>
      <c r="M133" s="666">
        <f t="shared" si="66"/>
        <v>0</v>
      </c>
      <c r="N133" s="666">
        <f t="shared" si="66"/>
        <v>0</v>
      </c>
      <c r="O133" s="666">
        <f t="shared" si="66"/>
        <v>0</v>
      </c>
      <c r="P133" s="666">
        <f t="shared" si="66"/>
        <v>0</v>
      </c>
      <c r="Q133" s="666">
        <f t="shared" si="66"/>
        <v>0</v>
      </c>
      <c r="R133" s="666">
        <f t="shared" si="66"/>
        <v>0</v>
      </c>
      <c r="S133" s="666">
        <f t="shared" si="66"/>
        <v>0</v>
      </c>
      <c r="T133" s="666">
        <f t="shared" si="66"/>
        <v>0</v>
      </c>
      <c r="U133" s="666">
        <f t="shared" si="66"/>
        <v>0</v>
      </c>
      <c r="V133" s="666">
        <f t="shared" si="66"/>
        <v>0</v>
      </c>
      <c r="W133" s="666">
        <f t="shared" si="66"/>
        <v>0</v>
      </c>
      <c r="X133" s="666">
        <f t="shared" si="66"/>
        <v>0</v>
      </c>
      <c r="Y133" s="666">
        <f t="shared" ref="Y133:AB133" si="67">+I133+M133+Q133+U133</f>
        <v>520000000</v>
      </c>
      <c r="Z133" s="666">
        <f t="shared" si="67"/>
        <v>5000000</v>
      </c>
      <c r="AA133" s="666">
        <f t="shared" si="67"/>
        <v>5000000</v>
      </c>
      <c r="AB133" s="666">
        <f t="shared" si="67"/>
        <v>5000000</v>
      </c>
      <c r="AC133" s="638"/>
    </row>
    <row r="134" spans="1:29" ht="16.3" thickTop="1" thickBot="1" x14ac:dyDescent="0.35">
      <c r="A134" s="654">
        <v>2</v>
      </c>
      <c r="B134" s="654" t="s">
        <v>1374</v>
      </c>
      <c r="C134" s="654" t="s">
        <v>1390</v>
      </c>
      <c r="D134" s="654" t="s">
        <v>1362</v>
      </c>
      <c r="E134" s="654" t="s">
        <v>1350</v>
      </c>
      <c r="F134" s="654"/>
      <c r="G134" s="654"/>
      <c r="H134" s="663" t="s">
        <v>1518</v>
      </c>
      <c r="I134" s="656">
        <f t="shared" si="66"/>
        <v>520000000</v>
      </c>
      <c r="J134" s="656">
        <f t="shared" si="66"/>
        <v>5000000</v>
      </c>
      <c r="K134" s="656">
        <f t="shared" si="66"/>
        <v>5000000</v>
      </c>
      <c r="L134" s="656">
        <f t="shared" si="66"/>
        <v>5000000</v>
      </c>
      <c r="M134" s="656">
        <f t="shared" si="66"/>
        <v>0</v>
      </c>
      <c r="N134" s="656">
        <f t="shared" si="66"/>
        <v>0</v>
      </c>
      <c r="O134" s="656">
        <f t="shared" si="66"/>
        <v>0</v>
      </c>
      <c r="P134" s="656">
        <f t="shared" si="66"/>
        <v>0</v>
      </c>
      <c r="Q134" s="656">
        <f t="shared" si="66"/>
        <v>0</v>
      </c>
      <c r="R134" s="656">
        <f t="shared" si="66"/>
        <v>0</v>
      </c>
      <c r="S134" s="656">
        <f t="shared" si="66"/>
        <v>0</v>
      </c>
      <c r="T134" s="656">
        <f t="shared" si="66"/>
        <v>0</v>
      </c>
      <c r="U134" s="656">
        <f t="shared" si="66"/>
        <v>0</v>
      </c>
      <c r="V134" s="656">
        <f t="shared" si="66"/>
        <v>0</v>
      </c>
      <c r="W134" s="656">
        <f t="shared" si="66"/>
        <v>0</v>
      </c>
      <c r="X134" s="656">
        <f t="shared" si="66"/>
        <v>0</v>
      </c>
      <c r="Y134" s="656"/>
      <c r="Z134" s="656"/>
      <c r="AA134" s="656"/>
      <c r="AB134" s="656"/>
      <c r="AC134" s="638"/>
    </row>
    <row r="135" spans="1:29" ht="16.3" thickTop="1" thickBot="1" x14ac:dyDescent="0.35">
      <c r="A135" s="643">
        <v>2</v>
      </c>
      <c r="B135" s="643" t="s">
        <v>1374</v>
      </c>
      <c r="C135" s="643" t="s">
        <v>1390</v>
      </c>
      <c r="D135" s="644" t="s">
        <v>1362</v>
      </c>
      <c r="E135" s="644" t="s">
        <v>1350</v>
      </c>
      <c r="F135" s="644" t="s">
        <v>1350</v>
      </c>
      <c r="G135" s="643"/>
      <c r="H135" s="664" t="s">
        <v>1519</v>
      </c>
      <c r="I135" s="731">
        <f t="shared" si="66"/>
        <v>520000000</v>
      </c>
      <c r="J135" s="731">
        <f t="shared" si="66"/>
        <v>5000000</v>
      </c>
      <c r="K135" s="731">
        <f t="shared" si="66"/>
        <v>5000000</v>
      </c>
      <c r="L135" s="731">
        <f t="shared" si="66"/>
        <v>5000000</v>
      </c>
      <c r="M135" s="731">
        <f t="shared" si="66"/>
        <v>0</v>
      </c>
      <c r="N135" s="731">
        <f t="shared" si="66"/>
        <v>0</v>
      </c>
      <c r="O135" s="731">
        <f t="shared" si="66"/>
        <v>0</v>
      </c>
      <c r="P135" s="731">
        <f t="shared" si="66"/>
        <v>0</v>
      </c>
      <c r="Q135" s="731">
        <f t="shared" si="66"/>
        <v>0</v>
      </c>
      <c r="R135" s="731">
        <f t="shared" si="66"/>
        <v>0</v>
      </c>
      <c r="S135" s="731">
        <f t="shared" si="66"/>
        <v>0</v>
      </c>
      <c r="T135" s="731">
        <f t="shared" si="66"/>
        <v>0</v>
      </c>
      <c r="U135" s="731">
        <f t="shared" si="66"/>
        <v>0</v>
      </c>
      <c r="V135" s="731">
        <f t="shared" si="66"/>
        <v>0</v>
      </c>
      <c r="W135" s="731">
        <f t="shared" si="66"/>
        <v>0</v>
      </c>
      <c r="X135" s="731">
        <f t="shared" si="66"/>
        <v>0</v>
      </c>
      <c r="Y135" s="731"/>
      <c r="Z135" s="731"/>
      <c r="AA135" s="731"/>
      <c r="AB135" s="731"/>
      <c r="AC135" s="638"/>
    </row>
    <row r="136" spans="1:29" ht="16.3" thickTop="1" thickBot="1" x14ac:dyDescent="0.35">
      <c r="A136" s="643">
        <v>2</v>
      </c>
      <c r="B136" s="643" t="s">
        <v>1374</v>
      </c>
      <c r="C136" s="643" t="s">
        <v>1390</v>
      </c>
      <c r="D136" s="644" t="s">
        <v>1362</v>
      </c>
      <c r="E136" s="644" t="s">
        <v>1350</v>
      </c>
      <c r="F136" s="644" t="s">
        <v>1350</v>
      </c>
      <c r="G136" s="644" t="s">
        <v>1350</v>
      </c>
      <c r="H136" s="664" t="s">
        <v>1520</v>
      </c>
      <c r="I136" s="647">
        <v>520000000</v>
      </c>
      <c r="J136" s="647">
        <v>5000000</v>
      </c>
      <c r="K136" s="647">
        <v>5000000</v>
      </c>
      <c r="L136" s="647">
        <v>5000000</v>
      </c>
      <c r="M136" s="647"/>
      <c r="N136" s="647"/>
      <c r="O136" s="647"/>
      <c r="P136" s="647"/>
      <c r="Q136" s="647"/>
      <c r="R136" s="647"/>
      <c r="S136" s="647"/>
      <c r="T136" s="647"/>
      <c r="U136" s="647"/>
      <c r="V136" s="647"/>
      <c r="W136" s="647"/>
      <c r="X136" s="647"/>
      <c r="Y136" s="647"/>
      <c r="Z136" s="647"/>
      <c r="AA136" s="647"/>
      <c r="AB136" s="647"/>
      <c r="AC136" s="638"/>
    </row>
    <row r="137" spans="1:29" ht="16.3" thickTop="1" thickBot="1" x14ac:dyDescent="0.35">
      <c r="A137" s="654">
        <v>2</v>
      </c>
      <c r="B137" s="654" t="s">
        <v>1374</v>
      </c>
      <c r="C137" s="654" t="s">
        <v>1390</v>
      </c>
      <c r="D137" s="654" t="s">
        <v>1374</v>
      </c>
      <c r="E137" s="665"/>
      <c r="F137" s="665"/>
      <c r="G137" s="663"/>
      <c r="H137" s="663" t="s">
        <v>1870</v>
      </c>
      <c r="I137" s="666">
        <f>+I138</f>
        <v>150000000</v>
      </c>
      <c r="J137" s="666">
        <f t="shared" ref="J137:X139" si="68">+J138</f>
        <v>70000000</v>
      </c>
      <c r="K137" s="666">
        <f t="shared" si="68"/>
        <v>14000000</v>
      </c>
      <c r="L137" s="666">
        <f t="shared" si="68"/>
        <v>14000000</v>
      </c>
      <c r="M137" s="666">
        <f t="shared" si="68"/>
        <v>0</v>
      </c>
      <c r="N137" s="666">
        <f t="shared" si="68"/>
        <v>0</v>
      </c>
      <c r="O137" s="666">
        <f t="shared" si="68"/>
        <v>0</v>
      </c>
      <c r="P137" s="666">
        <f t="shared" si="68"/>
        <v>0</v>
      </c>
      <c r="Q137" s="666">
        <f t="shared" si="68"/>
        <v>0</v>
      </c>
      <c r="R137" s="666">
        <f t="shared" si="68"/>
        <v>0</v>
      </c>
      <c r="S137" s="666">
        <f t="shared" si="68"/>
        <v>0</v>
      </c>
      <c r="T137" s="666">
        <f t="shared" si="68"/>
        <v>0</v>
      </c>
      <c r="U137" s="666">
        <f t="shared" si="68"/>
        <v>0</v>
      </c>
      <c r="V137" s="666">
        <f t="shared" si="68"/>
        <v>0</v>
      </c>
      <c r="W137" s="666">
        <f t="shared" si="68"/>
        <v>0</v>
      </c>
      <c r="X137" s="666">
        <f t="shared" si="68"/>
        <v>0</v>
      </c>
      <c r="Y137" s="666">
        <f t="shared" ref="Y137:AB137" si="69">+I137+M137+Q137+U137</f>
        <v>150000000</v>
      </c>
      <c r="Z137" s="666">
        <f t="shared" si="69"/>
        <v>70000000</v>
      </c>
      <c r="AA137" s="666">
        <f t="shared" si="69"/>
        <v>14000000</v>
      </c>
      <c r="AB137" s="666">
        <f t="shared" si="69"/>
        <v>14000000</v>
      </c>
      <c r="AC137" s="638"/>
    </row>
    <row r="138" spans="1:29" ht="16.3" thickTop="1" thickBot="1" x14ac:dyDescent="0.35">
      <c r="A138" s="654">
        <v>2</v>
      </c>
      <c r="B138" s="654" t="s">
        <v>1374</v>
      </c>
      <c r="C138" s="654" t="s">
        <v>1390</v>
      </c>
      <c r="D138" s="654" t="s">
        <v>1374</v>
      </c>
      <c r="E138" s="654" t="s">
        <v>1350</v>
      </c>
      <c r="F138" s="654"/>
      <c r="G138" s="654"/>
      <c r="H138" s="663" t="s">
        <v>1518</v>
      </c>
      <c r="I138" s="656">
        <f>+I139</f>
        <v>150000000</v>
      </c>
      <c r="J138" s="656">
        <f t="shared" si="68"/>
        <v>70000000</v>
      </c>
      <c r="K138" s="656">
        <f t="shared" si="68"/>
        <v>14000000</v>
      </c>
      <c r="L138" s="656">
        <f t="shared" si="68"/>
        <v>14000000</v>
      </c>
      <c r="M138" s="656">
        <f t="shared" si="68"/>
        <v>0</v>
      </c>
      <c r="N138" s="656">
        <f t="shared" si="68"/>
        <v>0</v>
      </c>
      <c r="O138" s="656">
        <f t="shared" si="68"/>
        <v>0</v>
      </c>
      <c r="P138" s="656">
        <f t="shared" si="68"/>
        <v>0</v>
      </c>
      <c r="Q138" s="656">
        <f t="shared" si="68"/>
        <v>0</v>
      </c>
      <c r="R138" s="656">
        <f t="shared" si="68"/>
        <v>0</v>
      </c>
      <c r="S138" s="656">
        <f t="shared" si="68"/>
        <v>0</v>
      </c>
      <c r="T138" s="656">
        <f t="shared" si="68"/>
        <v>0</v>
      </c>
      <c r="U138" s="656">
        <f t="shared" si="68"/>
        <v>0</v>
      </c>
      <c r="V138" s="656">
        <f t="shared" si="68"/>
        <v>0</v>
      </c>
      <c r="W138" s="656">
        <f t="shared" si="68"/>
        <v>0</v>
      </c>
      <c r="X138" s="656">
        <f t="shared" si="68"/>
        <v>0</v>
      </c>
      <c r="Y138" s="656"/>
      <c r="Z138" s="656"/>
      <c r="AA138" s="656"/>
      <c r="AB138" s="656"/>
      <c r="AC138" s="638"/>
    </row>
    <row r="139" spans="1:29" ht="16.3" thickTop="1" thickBot="1" x14ac:dyDescent="0.35">
      <c r="A139" s="643">
        <v>2</v>
      </c>
      <c r="B139" s="643" t="s">
        <v>1374</v>
      </c>
      <c r="C139" s="643" t="s">
        <v>1390</v>
      </c>
      <c r="D139" s="644" t="s">
        <v>1374</v>
      </c>
      <c r="E139" s="644" t="s">
        <v>1350</v>
      </c>
      <c r="F139" s="644" t="s">
        <v>1350</v>
      </c>
      <c r="G139" s="643"/>
      <c r="H139" s="664" t="s">
        <v>1519</v>
      </c>
      <c r="I139" s="731">
        <f>+I140</f>
        <v>150000000</v>
      </c>
      <c r="J139" s="731">
        <f t="shared" si="68"/>
        <v>70000000</v>
      </c>
      <c r="K139" s="731">
        <f t="shared" si="68"/>
        <v>14000000</v>
      </c>
      <c r="L139" s="731">
        <f t="shared" si="68"/>
        <v>14000000</v>
      </c>
      <c r="M139" s="731">
        <f t="shared" si="68"/>
        <v>0</v>
      </c>
      <c r="N139" s="731">
        <f t="shared" si="68"/>
        <v>0</v>
      </c>
      <c r="O139" s="731">
        <f t="shared" si="68"/>
        <v>0</v>
      </c>
      <c r="P139" s="731">
        <f t="shared" si="68"/>
        <v>0</v>
      </c>
      <c r="Q139" s="731">
        <f t="shared" si="68"/>
        <v>0</v>
      </c>
      <c r="R139" s="731">
        <f t="shared" si="68"/>
        <v>0</v>
      </c>
      <c r="S139" s="731">
        <f t="shared" si="68"/>
        <v>0</v>
      </c>
      <c r="T139" s="731">
        <f t="shared" si="68"/>
        <v>0</v>
      </c>
      <c r="U139" s="731">
        <f t="shared" si="68"/>
        <v>0</v>
      </c>
      <c r="V139" s="731">
        <f t="shared" si="68"/>
        <v>0</v>
      </c>
      <c r="W139" s="731">
        <f t="shared" si="68"/>
        <v>0</v>
      </c>
      <c r="X139" s="731">
        <f t="shared" si="68"/>
        <v>0</v>
      </c>
      <c r="Y139" s="731"/>
      <c r="Z139" s="731"/>
      <c r="AA139" s="731"/>
      <c r="AB139" s="731"/>
      <c r="AC139" s="638"/>
    </row>
    <row r="140" spans="1:29" ht="16.3" thickTop="1" thickBot="1" x14ac:dyDescent="0.35">
      <c r="A140" s="643">
        <v>2</v>
      </c>
      <c r="B140" s="643" t="s">
        <v>1374</v>
      </c>
      <c r="C140" s="643" t="s">
        <v>1390</v>
      </c>
      <c r="D140" s="644" t="s">
        <v>1374</v>
      </c>
      <c r="E140" s="644" t="s">
        <v>1350</v>
      </c>
      <c r="F140" s="644" t="s">
        <v>1350</v>
      </c>
      <c r="G140" s="644" t="s">
        <v>1350</v>
      </c>
      <c r="H140" s="664" t="s">
        <v>1520</v>
      </c>
      <c r="I140" s="647">
        <v>150000000</v>
      </c>
      <c r="J140" s="647">
        <v>70000000</v>
      </c>
      <c r="K140" s="647">
        <v>14000000</v>
      </c>
      <c r="L140" s="647">
        <v>14000000</v>
      </c>
      <c r="M140" s="647"/>
      <c r="N140" s="647"/>
      <c r="O140" s="647"/>
      <c r="P140" s="647"/>
      <c r="Q140" s="647"/>
      <c r="R140" s="647"/>
      <c r="S140" s="647"/>
      <c r="T140" s="647"/>
      <c r="U140" s="647"/>
      <c r="V140" s="647"/>
      <c r="W140" s="647"/>
      <c r="X140" s="647"/>
      <c r="Y140" s="647"/>
      <c r="Z140" s="647"/>
      <c r="AA140" s="647"/>
      <c r="AB140" s="647"/>
      <c r="AC140" s="638"/>
    </row>
    <row r="141" spans="1:29" ht="16.3" thickTop="1" thickBot="1" x14ac:dyDescent="0.35">
      <c r="A141" s="654">
        <v>2</v>
      </c>
      <c r="B141" s="654" t="s">
        <v>1374</v>
      </c>
      <c r="C141" s="654" t="s">
        <v>1390</v>
      </c>
      <c r="D141" s="654" t="s">
        <v>1375</v>
      </c>
      <c r="E141" s="665"/>
      <c r="F141" s="665"/>
      <c r="G141" s="663"/>
      <c r="H141" s="663" t="s">
        <v>1871</v>
      </c>
      <c r="I141" s="666">
        <f>+I142</f>
        <v>8221658182</v>
      </c>
      <c r="J141" s="666">
        <f t="shared" ref="J141:X143" si="70">+J142</f>
        <v>3632240836</v>
      </c>
      <c r="K141" s="666">
        <f t="shared" si="70"/>
        <v>376850798</v>
      </c>
      <c r="L141" s="666">
        <f t="shared" si="70"/>
        <v>376850798</v>
      </c>
      <c r="M141" s="666">
        <f t="shared" si="70"/>
        <v>0</v>
      </c>
      <c r="N141" s="666">
        <f t="shared" si="70"/>
        <v>0</v>
      </c>
      <c r="O141" s="666">
        <f t="shared" si="70"/>
        <v>0</v>
      </c>
      <c r="P141" s="666">
        <f t="shared" si="70"/>
        <v>0</v>
      </c>
      <c r="Q141" s="666">
        <f t="shared" si="70"/>
        <v>0</v>
      </c>
      <c r="R141" s="666">
        <f t="shared" si="70"/>
        <v>0</v>
      </c>
      <c r="S141" s="666">
        <f t="shared" si="70"/>
        <v>0</v>
      </c>
      <c r="T141" s="666">
        <f t="shared" si="70"/>
        <v>0</v>
      </c>
      <c r="U141" s="666">
        <f t="shared" si="70"/>
        <v>0</v>
      </c>
      <c r="V141" s="666">
        <f t="shared" si="70"/>
        <v>0</v>
      </c>
      <c r="W141" s="666">
        <f t="shared" si="70"/>
        <v>0</v>
      </c>
      <c r="X141" s="666">
        <f t="shared" si="70"/>
        <v>0</v>
      </c>
      <c r="Y141" s="666">
        <f t="shared" ref="Y141:AB141" si="71">+I141+M141+Q141+U141</f>
        <v>8221658182</v>
      </c>
      <c r="Z141" s="666">
        <f t="shared" si="71"/>
        <v>3632240836</v>
      </c>
      <c r="AA141" s="666">
        <f t="shared" si="71"/>
        <v>376850798</v>
      </c>
      <c r="AB141" s="666">
        <f t="shared" si="71"/>
        <v>376850798</v>
      </c>
      <c r="AC141" s="638"/>
    </row>
    <row r="142" spans="1:29" ht="16.3" thickTop="1" thickBot="1" x14ac:dyDescent="0.35">
      <c r="A142" s="654">
        <v>2</v>
      </c>
      <c r="B142" s="654" t="s">
        <v>1374</v>
      </c>
      <c r="C142" s="654" t="s">
        <v>1390</v>
      </c>
      <c r="D142" s="654" t="s">
        <v>1375</v>
      </c>
      <c r="E142" s="654" t="s">
        <v>1350</v>
      </c>
      <c r="F142" s="654"/>
      <c r="G142" s="654"/>
      <c r="H142" s="663" t="s">
        <v>1518</v>
      </c>
      <c r="I142" s="656">
        <f>+I143</f>
        <v>8221658182</v>
      </c>
      <c r="J142" s="656">
        <f t="shared" si="70"/>
        <v>3632240836</v>
      </c>
      <c r="K142" s="656">
        <f t="shared" si="70"/>
        <v>376850798</v>
      </c>
      <c r="L142" s="656">
        <f t="shared" si="70"/>
        <v>376850798</v>
      </c>
      <c r="M142" s="656">
        <f t="shared" si="70"/>
        <v>0</v>
      </c>
      <c r="N142" s="656">
        <f t="shared" si="70"/>
        <v>0</v>
      </c>
      <c r="O142" s="656">
        <f t="shared" si="70"/>
        <v>0</v>
      </c>
      <c r="P142" s="656">
        <f t="shared" si="70"/>
        <v>0</v>
      </c>
      <c r="Q142" s="656">
        <f t="shared" si="70"/>
        <v>0</v>
      </c>
      <c r="R142" s="656">
        <f t="shared" si="70"/>
        <v>0</v>
      </c>
      <c r="S142" s="656">
        <f t="shared" si="70"/>
        <v>0</v>
      </c>
      <c r="T142" s="656">
        <f t="shared" si="70"/>
        <v>0</v>
      </c>
      <c r="U142" s="656">
        <f t="shared" si="70"/>
        <v>0</v>
      </c>
      <c r="V142" s="656">
        <f t="shared" si="70"/>
        <v>0</v>
      </c>
      <c r="W142" s="656">
        <f t="shared" si="70"/>
        <v>0</v>
      </c>
      <c r="X142" s="656">
        <f t="shared" si="70"/>
        <v>0</v>
      </c>
      <c r="Y142" s="656"/>
      <c r="Z142" s="656"/>
      <c r="AA142" s="656"/>
      <c r="AB142" s="656"/>
      <c r="AC142" s="638"/>
    </row>
    <row r="143" spans="1:29" ht="16.3" thickTop="1" thickBot="1" x14ac:dyDescent="0.35">
      <c r="A143" s="643">
        <v>2</v>
      </c>
      <c r="B143" s="643" t="s">
        <v>1374</v>
      </c>
      <c r="C143" s="643" t="s">
        <v>1390</v>
      </c>
      <c r="D143" s="644" t="s">
        <v>1375</v>
      </c>
      <c r="E143" s="644" t="s">
        <v>1350</v>
      </c>
      <c r="F143" s="644" t="s">
        <v>1350</v>
      </c>
      <c r="G143" s="643"/>
      <c r="H143" s="664" t="s">
        <v>1519</v>
      </c>
      <c r="I143" s="731">
        <f>+I144</f>
        <v>8221658182</v>
      </c>
      <c r="J143" s="731">
        <f t="shared" si="70"/>
        <v>3632240836</v>
      </c>
      <c r="K143" s="731">
        <f t="shared" si="70"/>
        <v>376850798</v>
      </c>
      <c r="L143" s="731">
        <f t="shared" si="70"/>
        <v>376850798</v>
      </c>
      <c r="M143" s="731">
        <f t="shared" si="70"/>
        <v>0</v>
      </c>
      <c r="N143" s="731">
        <f t="shared" si="70"/>
        <v>0</v>
      </c>
      <c r="O143" s="731">
        <f t="shared" si="70"/>
        <v>0</v>
      </c>
      <c r="P143" s="731">
        <f t="shared" si="70"/>
        <v>0</v>
      </c>
      <c r="Q143" s="731">
        <f t="shared" si="70"/>
        <v>0</v>
      </c>
      <c r="R143" s="731">
        <f t="shared" si="70"/>
        <v>0</v>
      </c>
      <c r="S143" s="731">
        <f t="shared" si="70"/>
        <v>0</v>
      </c>
      <c r="T143" s="731">
        <f t="shared" si="70"/>
        <v>0</v>
      </c>
      <c r="U143" s="731">
        <f t="shared" si="70"/>
        <v>0</v>
      </c>
      <c r="V143" s="731">
        <f t="shared" si="70"/>
        <v>0</v>
      </c>
      <c r="W143" s="731">
        <f t="shared" si="70"/>
        <v>0</v>
      </c>
      <c r="X143" s="731">
        <f t="shared" si="70"/>
        <v>0</v>
      </c>
      <c r="Y143" s="731"/>
      <c r="Z143" s="731"/>
      <c r="AA143" s="731"/>
      <c r="AB143" s="731"/>
      <c r="AC143" s="638"/>
    </row>
    <row r="144" spans="1:29" ht="16.3" thickTop="1" thickBot="1" x14ac:dyDescent="0.35">
      <c r="A144" s="643">
        <v>2</v>
      </c>
      <c r="B144" s="643" t="s">
        <v>1374</v>
      </c>
      <c r="C144" s="643" t="s">
        <v>1390</v>
      </c>
      <c r="D144" s="644" t="s">
        <v>1375</v>
      </c>
      <c r="E144" s="644" t="s">
        <v>1350</v>
      </c>
      <c r="F144" s="644" t="s">
        <v>1350</v>
      </c>
      <c r="G144" s="644" t="s">
        <v>1350</v>
      </c>
      <c r="H144" s="664" t="s">
        <v>1520</v>
      </c>
      <c r="I144" s="647">
        <v>8221658182</v>
      </c>
      <c r="J144" s="731">
        <v>3632240836</v>
      </c>
      <c r="K144" s="647">
        <v>376850798</v>
      </c>
      <c r="L144" s="647">
        <v>376850798</v>
      </c>
      <c r="M144" s="647"/>
      <c r="N144" s="647"/>
      <c r="O144" s="647"/>
      <c r="P144" s="647"/>
      <c r="Q144" s="647"/>
      <c r="R144" s="647"/>
      <c r="S144" s="647"/>
      <c r="T144" s="647"/>
      <c r="U144" s="647"/>
      <c r="V144" s="647"/>
      <c r="W144" s="647"/>
      <c r="X144" s="647"/>
      <c r="Y144" s="647"/>
      <c r="Z144" s="647"/>
      <c r="AA144" s="647"/>
      <c r="AB144" s="647"/>
      <c r="AC144" s="638"/>
    </row>
    <row r="145" spans="1:29" ht="16.3" thickTop="1" thickBot="1" x14ac:dyDescent="0.35">
      <c r="A145" s="639">
        <v>2</v>
      </c>
      <c r="B145" s="639" t="s">
        <v>1374</v>
      </c>
      <c r="C145" s="639" t="s">
        <v>1391</v>
      </c>
      <c r="D145" s="639"/>
      <c r="E145" s="660"/>
      <c r="F145" s="660"/>
      <c r="G145" s="660"/>
      <c r="H145" s="661" t="s">
        <v>1872</v>
      </c>
      <c r="I145" s="662">
        <f>+I146+I150</f>
        <v>342957157</v>
      </c>
      <c r="J145" s="662">
        <f>+J146+J150</f>
        <v>0</v>
      </c>
      <c r="K145" s="662">
        <f t="shared" ref="K145:X145" si="72">+K146+K150</f>
        <v>0</v>
      </c>
      <c r="L145" s="662">
        <f t="shared" si="72"/>
        <v>0</v>
      </c>
      <c r="M145" s="662">
        <f t="shared" si="72"/>
        <v>0</v>
      </c>
      <c r="N145" s="662">
        <f t="shared" si="72"/>
        <v>0</v>
      </c>
      <c r="O145" s="662">
        <f t="shared" si="72"/>
        <v>0</v>
      </c>
      <c r="P145" s="662">
        <f t="shared" si="72"/>
        <v>0</v>
      </c>
      <c r="Q145" s="662">
        <f t="shared" si="72"/>
        <v>0</v>
      </c>
      <c r="R145" s="662">
        <f t="shared" si="72"/>
        <v>0</v>
      </c>
      <c r="S145" s="662">
        <f t="shared" si="72"/>
        <v>0</v>
      </c>
      <c r="T145" s="662">
        <f t="shared" si="72"/>
        <v>0</v>
      </c>
      <c r="U145" s="662">
        <f t="shared" si="72"/>
        <v>0</v>
      </c>
      <c r="V145" s="662">
        <f t="shared" si="72"/>
        <v>0</v>
      </c>
      <c r="W145" s="662">
        <f t="shared" si="72"/>
        <v>0</v>
      </c>
      <c r="X145" s="662">
        <f t="shared" si="72"/>
        <v>0</v>
      </c>
      <c r="Y145" s="662">
        <f t="shared" ref="Y145:AB145" si="73">+I145+M145+Q145+U145</f>
        <v>342957157</v>
      </c>
      <c r="Z145" s="662">
        <f t="shared" si="73"/>
        <v>0</v>
      </c>
      <c r="AA145" s="662">
        <f t="shared" si="73"/>
        <v>0</v>
      </c>
      <c r="AB145" s="662">
        <f t="shared" si="73"/>
        <v>0</v>
      </c>
      <c r="AC145" s="638"/>
    </row>
    <row r="146" spans="1:29" ht="16.3" thickTop="1" thickBot="1" x14ac:dyDescent="0.35">
      <c r="A146" s="654">
        <v>2</v>
      </c>
      <c r="B146" s="654" t="s">
        <v>1374</v>
      </c>
      <c r="C146" s="654" t="s">
        <v>1391</v>
      </c>
      <c r="D146" s="732" t="s">
        <v>1362</v>
      </c>
      <c r="E146" s="665"/>
      <c r="F146" s="665"/>
      <c r="G146" s="663"/>
      <c r="H146" s="663" t="s">
        <v>2679</v>
      </c>
      <c r="I146" s="666">
        <f>+I147</f>
        <v>100000000</v>
      </c>
      <c r="J146" s="666">
        <f t="shared" ref="J146:X148" si="74">+J147</f>
        <v>0</v>
      </c>
      <c r="K146" s="666">
        <f t="shared" si="74"/>
        <v>0</v>
      </c>
      <c r="L146" s="666">
        <f t="shared" si="74"/>
        <v>0</v>
      </c>
      <c r="M146" s="666">
        <f t="shared" si="74"/>
        <v>0</v>
      </c>
      <c r="N146" s="666">
        <f t="shared" si="74"/>
        <v>0</v>
      </c>
      <c r="O146" s="666">
        <f t="shared" si="74"/>
        <v>0</v>
      </c>
      <c r="P146" s="666">
        <f t="shared" si="74"/>
        <v>0</v>
      </c>
      <c r="Q146" s="666">
        <f t="shared" si="74"/>
        <v>0</v>
      </c>
      <c r="R146" s="666">
        <f t="shared" si="74"/>
        <v>0</v>
      </c>
      <c r="S146" s="666">
        <f t="shared" si="74"/>
        <v>0</v>
      </c>
      <c r="T146" s="666">
        <f t="shared" si="74"/>
        <v>0</v>
      </c>
      <c r="U146" s="666">
        <f t="shared" si="74"/>
        <v>0</v>
      </c>
      <c r="V146" s="666">
        <f t="shared" si="74"/>
        <v>0</v>
      </c>
      <c r="W146" s="666">
        <f t="shared" si="74"/>
        <v>0</v>
      </c>
      <c r="X146" s="666">
        <f t="shared" si="74"/>
        <v>0</v>
      </c>
      <c r="Y146" s="656"/>
      <c r="Z146" s="656"/>
      <c r="AA146" s="656"/>
      <c r="AB146" s="656"/>
      <c r="AC146" s="638"/>
    </row>
    <row r="147" spans="1:29" ht="16.3" thickTop="1" thickBot="1" x14ac:dyDescent="0.35">
      <c r="A147" s="654">
        <v>2</v>
      </c>
      <c r="B147" s="654" t="s">
        <v>1374</v>
      </c>
      <c r="C147" s="654" t="s">
        <v>1391</v>
      </c>
      <c r="D147" s="732" t="s">
        <v>1362</v>
      </c>
      <c r="E147" s="654" t="s">
        <v>1350</v>
      </c>
      <c r="F147" s="654"/>
      <c r="G147" s="654"/>
      <c r="H147" s="663" t="s">
        <v>1518</v>
      </c>
      <c r="I147" s="656">
        <f>+I148</f>
        <v>100000000</v>
      </c>
      <c r="J147" s="656">
        <f t="shared" si="74"/>
        <v>0</v>
      </c>
      <c r="K147" s="656">
        <f t="shared" si="74"/>
        <v>0</v>
      </c>
      <c r="L147" s="656">
        <f t="shared" si="74"/>
        <v>0</v>
      </c>
      <c r="M147" s="656">
        <f t="shared" si="74"/>
        <v>0</v>
      </c>
      <c r="N147" s="656">
        <f t="shared" si="74"/>
        <v>0</v>
      </c>
      <c r="O147" s="656">
        <f t="shared" si="74"/>
        <v>0</v>
      </c>
      <c r="P147" s="656">
        <f t="shared" si="74"/>
        <v>0</v>
      </c>
      <c r="Q147" s="656">
        <f t="shared" si="74"/>
        <v>0</v>
      </c>
      <c r="R147" s="656">
        <f t="shared" si="74"/>
        <v>0</v>
      </c>
      <c r="S147" s="656">
        <f t="shared" si="74"/>
        <v>0</v>
      </c>
      <c r="T147" s="656">
        <f t="shared" si="74"/>
        <v>0</v>
      </c>
      <c r="U147" s="656">
        <f t="shared" si="74"/>
        <v>0</v>
      </c>
      <c r="V147" s="656">
        <f t="shared" si="74"/>
        <v>0</v>
      </c>
      <c r="W147" s="656">
        <f t="shared" si="74"/>
        <v>0</v>
      </c>
      <c r="X147" s="656">
        <f t="shared" si="74"/>
        <v>0</v>
      </c>
      <c r="Y147" s="656"/>
      <c r="Z147" s="656"/>
      <c r="AA147" s="656"/>
      <c r="AB147" s="656"/>
      <c r="AC147" s="638"/>
    </row>
    <row r="148" spans="1:29" ht="16.3" thickTop="1" thickBot="1" x14ac:dyDescent="0.35">
      <c r="A148" s="643">
        <v>2</v>
      </c>
      <c r="B148" s="643" t="s">
        <v>1374</v>
      </c>
      <c r="C148" s="643" t="s">
        <v>1391</v>
      </c>
      <c r="D148" s="736" t="s">
        <v>1362</v>
      </c>
      <c r="E148" s="644" t="s">
        <v>1350</v>
      </c>
      <c r="F148" s="644" t="s">
        <v>1350</v>
      </c>
      <c r="G148" s="643"/>
      <c r="H148" s="664" t="s">
        <v>1519</v>
      </c>
      <c r="I148" s="731">
        <f>+I149</f>
        <v>100000000</v>
      </c>
      <c r="J148" s="731">
        <f t="shared" si="74"/>
        <v>0</v>
      </c>
      <c r="K148" s="731">
        <f t="shared" si="74"/>
        <v>0</v>
      </c>
      <c r="L148" s="731">
        <f t="shared" si="74"/>
        <v>0</v>
      </c>
      <c r="M148" s="731">
        <f t="shared" si="74"/>
        <v>0</v>
      </c>
      <c r="N148" s="731">
        <f t="shared" si="74"/>
        <v>0</v>
      </c>
      <c r="O148" s="731">
        <f t="shared" si="74"/>
        <v>0</v>
      </c>
      <c r="P148" s="731">
        <f t="shared" si="74"/>
        <v>0</v>
      </c>
      <c r="Q148" s="731">
        <f t="shared" si="74"/>
        <v>0</v>
      </c>
      <c r="R148" s="731">
        <f t="shared" si="74"/>
        <v>0</v>
      </c>
      <c r="S148" s="731">
        <f t="shared" si="74"/>
        <v>0</v>
      </c>
      <c r="T148" s="731">
        <f t="shared" si="74"/>
        <v>0</v>
      </c>
      <c r="U148" s="731">
        <f t="shared" si="74"/>
        <v>0</v>
      </c>
      <c r="V148" s="731">
        <f t="shared" si="74"/>
        <v>0</v>
      </c>
      <c r="W148" s="731">
        <f t="shared" si="74"/>
        <v>0</v>
      </c>
      <c r="X148" s="731">
        <f t="shared" si="74"/>
        <v>0</v>
      </c>
      <c r="Y148" s="647"/>
      <c r="Z148" s="647"/>
      <c r="AA148" s="647"/>
      <c r="AB148" s="647"/>
      <c r="AC148" s="638"/>
    </row>
    <row r="149" spans="1:29" ht="16.3" thickTop="1" thickBot="1" x14ac:dyDescent="0.35">
      <c r="A149" s="643">
        <v>2</v>
      </c>
      <c r="B149" s="643" t="s">
        <v>1374</v>
      </c>
      <c r="C149" s="643" t="s">
        <v>1391</v>
      </c>
      <c r="D149" s="736" t="s">
        <v>1362</v>
      </c>
      <c r="E149" s="644" t="s">
        <v>1350</v>
      </c>
      <c r="F149" s="644" t="s">
        <v>1350</v>
      </c>
      <c r="G149" s="644" t="s">
        <v>1350</v>
      </c>
      <c r="H149" s="664" t="s">
        <v>1520</v>
      </c>
      <c r="I149" s="647">
        <v>100000000</v>
      </c>
      <c r="J149" s="647">
        <v>0</v>
      </c>
      <c r="K149" s="647">
        <v>0</v>
      </c>
      <c r="L149" s="647">
        <v>0</v>
      </c>
      <c r="M149" s="647"/>
      <c r="N149" s="647"/>
      <c r="O149" s="647"/>
      <c r="P149" s="647"/>
      <c r="Q149" s="647"/>
      <c r="R149" s="647"/>
      <c r="S149" s="647"/>
      <c r="T149" s="647"/>
      <c r="U149" s="647"/>
      <c r="V149" s="647"/>
      <c r="W149" s="647"/>
      <c r="X149" s="647"/>
      <c r="Y149" s="647"/>
      <c r="Z149" s="647"/>
      <c r="AA149" s="647"/>
      <c r="AB149" s="647"/>
      <c r="AC149" s="638"/>
    </row>
    <row r="150" spans="1:29" ht="16.3" thickTop="1" thickBot="1" x14ac:dyDescent="0.35">
      <c r="A150" s="654">
        <v>2</v>
      </c>
      <c r="B150" s="654" t="s">
        <v>1374</v>
      </c>
      <c r="C150" s="654" t="s">
        <v>1391</v>
      </c>
      <c r="D150" s="732" t="s">
        <v>1362</v>
      </c>
      <c r="E150" s="665"/>
      <c r="F150" s="665"/>
      <c r="G150" s="663"/>
      <c r="H150" s="663" t="s">
        <v>1873</v>
      </c>
      <c r="I150" s="666">
        <f>+I151</f>
        <v>242957157</v>
      </c>
      <c r="J150" s="666">
        <f t="shared" ref="J150:X152" si="75">+J151</f>
        <v>0</v>
      </c>
      <c r="K150" s="666">
        <f t="shared" si="75"/>
        <v>0</v>
      </c>
      <c r="L150" s="666">
        <f t="shared" si="75"/>
        <v>0</v>
      </c>
      <c r="M150" s="666">
        <f t="shared" si="75"/>
        <v>0</v>
      </c>
      <c r="N150" s="666">
        <f t="shared" si="75"/>
        <v>0</v>
      </c>
      <c r="O150" s="666">
        <f t="shared" si="75"/>
        <v>0</v>
      </c>
      <c r="P150" s="666">
        <f t="shared" si="75"/>
        <v>0</v>
      </c>
      <c r="Q150" s="666">
        <f t="shared" si="75"/>
        <v>0</v>
      </c>
      <c r="R150" s="666">
        <f t="shared" si="75"/>
        <v>0</v>
      </c>
      <c r="S150" s="666">
        <f t="shared" si="75"/>
        <v>0</v>
      </c>
      <c r="T150" s="666">
        <f t="shared" si="75"/>
        <v>0</v>
      </c>
      <c r="U150" s="666">
        <f t="shared" si="75"/>
        <v>0</v>
      </c>
      <c r="V150" s="666">
        <f t="shared" si="75"/>
        <v>0</v>
      </c>
      <c r="W150" s="666">
        <f t="shared" si="75"/>
        <v>0</v>
      </c>
      <c r="X150" s="666">
        <f t="shared" si="75"/>
        <v>0</v>
      </c>
      <c r="Y150" s="666">
        <f t="shared" ref="Y150:AB150" si="76">+I150+M150+Q150+U150</f>
        <v>242957157</v>
      </c>
      <c r="Z150" s="666">
        <f t="shared" si="76"/>
        <v>0</v>
      </c>
      <c r="AA150" s="666">
        <f t="shared" si="76"/>
        <v>0</v>
      </c>
      <c r="AB150" s="666">
        <f t="shared" si="76"/>
        <v>0</v>
      </c>
      <c r="AC150" s="638"/>
    </row>
    <row r="151" spans="1:29" ht="16.3" thickTop="1" thickBot="1" x14ac:dyDescent="0.35">
      <c r="A151" s="654">
        <v>2</v>
      </c>
      <c r="B151" s="654" t="s">
        <v>1374</v>
      </c>
      <c r="C151" s="654" t="s">
        <v>1391</v>
      </c>
      <c r="D151" s="732" t="s">
        <v>1362</v>
      </c>
      <c r="E151" s="654" t="s">
        <v>1350</v>
      </c>
      <c r="F151" s="654"/>
      <c r="G151" s="654"/>
      <c r="H151" s="663" t="s">
        <v>1518</v>
      </c>
      <c r="I151" s="656">
        <f>+I152</f>
        <v>242957157</v>
      </c>
      <c r="J151" s="656">
        <f t="shared" si="75"/>
        <v>0</v>
      </c>
      <c r="K151" s="656">
        <f t="shared" si="75"/>
        <v>0</v>
      </c>
      <c r="L151" s="656">
        <f t="shared" si="75"/>
        <v>0</v>
      </c>
      <c r="M151" s="656">
        <f t="shared" si="75"/>
        <v>0</v>
      </c>
      <c r="N151" s="656">
        <f t="shared" si="75"/>
        <v>0</v>
      </c>
      <c r="O151" s="656">
        <f t="shared" si="75"/>
        <v>0</v>
      </c>
      <c r="P151" s="656">
        <f t="shared" si="75"/>
        <v>0</v>
      </c>
      <c r="Q151" s="656">
        <f t="shared" si="75"/>
        <v>0</v>
      </c>
      <c r="R151" s="656">
        <f t="shared" si="75"/>
        <v>0</v>
      </c>
      <c r="S151" s="656">
        <f t="shared" si="75"/>
        <v>0</v>
      </c>
      <c r="T151" s="656">
        <f t="shared" si="75"/>
        <v>0</v>
      </c>
      <c r="U151" s="656">
        <f t="shared" si="75"/>
        <v>0</v>
      </c>
      <c r="V151" s="656">
        <f t="shared" si="75"/>
        <v>0</v>
      </c>
      <c r="W151" s="656">
        <f t="shared" si="75"/>
        <v>0</v>
      </c>
      <c r="X151" s="656">
        <f t="shared" si="75"/>
        <v>0</v>
      </c>
      <c r="Y151" s="656"/>
      <c r="Z151" s="656"/>
      <c r="AA151" s="656"/>
      <c r="AB151" s="656"/>
      <c r="AC151" s="638"/>
    </row>
    <row r="152" spans="1:29" ht="16.3" thickTop="1" thickBot="1" x14ac:dyDescent="0.35">
      <c r="A152" s="643">
        <v>2</v>
      </c>
      <c r="B152" s="643" t="s">
        <v>1374</v>
      </c>
      <c r="C152" s="643" t="s">
        <v>1391</v>
      </c>
      <c r="D152" s="736" t="s">
        <v>1362</v>
      </c>
      <c r="E152" s="644" t="s">
        <v>1350</v>
      </c>
      <c r="F152" s="644" t="s">
        <v>1350</v>
      </c>
      <c r="G152" s="643"/>
      <c r="H152" s="664" t="s">
        <v>1519</v>
      </c>
      <c r="I152" s="731">
        <f>+I153</f>
        <v>242957157</v>
      </c>
      <c r="J152" s="731">
        <f t="shared" si="75"/>
        <v>0</v>
      </c>
      <c r="K152" s="731">
        <f t="shared" si="75"/>
        <v>0</v>
      </c>
      <c r="L152" s="731">
        <f t="shared" si="75"/>
        <v>0</v>
      </c>
      <c r="M152" s="731">
        <f t="shared" si="75"/>
        <v>0</v>
      </c>
      <c r="N152" s="731">
        <f t="shared" si="75"/>
        <v>0</v>
      </c>
      <c r="O152" s="731">
        <f t="shared" si="75"/>
        <v>0</v>
      </c>
      <c r="P152" s="731">
        <f t="shared" si="75"/>
        <v>0</v>
      </c>
      <c r="Q152" s="731">
        <f t="shared" si="75"/>
        <v>0</v>
      </c>
      <c r="R152" s="731">
        <f t="shared" si="75"/>
        <v>0</v>
      </c>
      <c r="S152" s="731">
        <f t="shared" si="75"/>
        <v>0</v>
      </c>
      <c r="T152" s="731">
        <f t="shared" si="75"/>
        <v>0</v>
      </c>
      <c r="U152" s="731">
        <f t="shared" si="75"/>
        <v>0</v>
      </c>
      <c r="V152" s="731">
        <f t="shared" si="75"/>
        <v>0</v>
      </c>
      <c r="W152" s="731">
        <f t="shared" si="75"/>
        <v>0</v>
      </c>
      <c r="X152" s="731">
        <f t="shared" si="75"/>
        <v>0</v>
      </c>
      <c r="Y152" s="731"/>
      <c r="Z152" s="731"/>
      <c r="AA152" s="731"/>
      <c r="AB152" s="731"/>
      <c r="AC152" s="638"/>
    </row>
    <row r="153" spans="1:29" ht="16.3" thickTop="1" thickBot="1" x14ac:dyDescent="0.35">
      <c r="A153" s="643">
        <v>2</v>
      </c>
      <c r="B153" s="643" t="s">
        <v>1374</v>
      </c>
      <c r="C153" s="643" t="s">
        <v>1391</v>
      </c>
      <c r="D153" s="736" t="s">
        <v>1362</v>
      </c>
      <c r="E153" s="644" t="s">
        <v>1350</v>
      </c>
      <c r="F153" s="644" t="s">
        <v>1350</v>
      </c>
      <c r="G153" s="644" t="s">
        <v>1350</v>
      </c>
      <c r="H153" s="664" t="s">
        <v>1520</v>
      </c>
      <c r="I153" s="647">
        <v>242957157</v>
      </c>
      <c r="J153" s="647">
        <v>0</v>
      </c>
      <c r="K153" s="647">
        <v>0</v>
      </c>
      <c r="L153" s="647">
        <v>0</v>
      </c>
      <c r="M153" s="647"/>
      <c r="N153" s="647"/>
      <c r="O153" s="647"/>
      <c r="P153" s="647"/>
      <c r="Q153" s="647"/>
      <c r="R153" s="647"/>
      <c r="S153" s="647"/>
      <c r="T153" s="647"/>
      <c r="U153" s="647"/>
      <c r="V153" s="647"/>
      <c r="W153" s="647"/>
      <c r="X153" s="647"/>
      <c r="Y153" s="647"/>
      <c r="Z153" s="647"/>
      <c r="AA153" s="647"/>
      <c r="AB153" s="647"/>
      <c r="AC153" s="638"/>
    </row>
    <row r="154" spans="1:29" ht="16.3" thickTop="1" thickBot="1" x14ac:dyDescent="0.35">
      <c r="A154" s="639">
        <v>2</v>
      </c>
      <c r="B154" s="639" t="s">
        <v>1374</v>
      </c>
      <c r="C154" s="639" t="s">
        <v>1392</v>
      </c>
      <c r="D154" s="639"/>
      <c r="E154" s="660"/>
      <c r="F154" s="660"/>
      <c r="G154" s="660"/>
      <c r="H154" s="661" t="s">
        <v>1720</v>
      </c>
      <c r="I154" s="662">
        <f>+I155+I159</f>
        <v>150000000</v>
      </c>
      <c r="J154" s="662">
        <f t="shared" ref="J154:X154" si="77">+J155+J159</f>
        <v>0</v>
      </c>
      <c r="K154" s="662">
        <f t="shared" si="77"/>
        <v>0</v>
      </c>
      <c r="L154" s="662">
        <f t="shared" si="77"/>
        <v>0</v>
      </c>
      <c r="M154" s="662">
        <f t="shared" si="77"/>
        <v>0</v>
      </c>
      <c r="N154" s="662">
        <f t="shared" si="77"/>
        <v>0</v>
      </c>
      <c r="O154" s="662">
        <f t="shared" si="77"/>
        <v>0</v>
      </c>
      <c r="P154" s="662">
        <f t="shared" si="77"/>
        <v>0</v>
      </c>
      <c r="Q154" s="662">
        <f t="shared" si="77"/>
        <v>0</v>
      </c>
      <c r="R154" s="662">
        <f t="shared" si="77"/>
        <v>0</v>
      </c>
      <c r="S154" s="662">
        <f t="shared" si="77"/>
        <v>0</v>
      </c>
      <c r="T154" s="662">
        <f t="shared" si="77"/>
        <v>0</v>
      </c>
      <c r="U154" s="662">
        <f t="shared" si="77"/>
        <v>0</v>
      </c>
      <c r="V154" s="662">
        <f t="shared" si="77"/>
        <v>0</v>
      </c>
      <c r="W154" s="662">
        <f t="shared" si="77"/>
        <v>0</v>
      </c>
      <c r="X154" s="662">
        <f t="shared" si="77"/>
        <v>0</v>
      </c>
      <c r="Y154" s="662">
        <f t="shared" ref="Y154:AB155" si="78">+I154+M154+Q154+U154</f>
        <v>150000000</v>
      </c>
      <c r="Z154" s="662">
        <f t="shared" si="78"/>
        <v>0</v>
      </c>
      <c r="AA154" s="662">
        <f t="shared" si="78"/>
        <v>0</v>
      </c>
      <c r="AB154" s="662">
        <f t="shared" si="78"/>
        <v>0</v>
      </c>
      <c r="AC154" s="638"/>
    </row>
    <row r="155" spans="1:29" ht="16.3" thickTop="1" thickBot="1" x14ac:dyDescent="0.35">
      <c r="A155" s="654">
        <v>2</v>
      </c>
      <c r="B155" s="654" t="s">
        <v>1374</v>
      </c>
      <c r="C155" s="654" t="s">
        <v>1392</v>
      </c>
      <c r="D155" s="654" t="s">
        <v>1350</v>
      </c>
      <c r="E155" s="665"/>
      <c r="F155" s="665"/>
      <c r="G155" s="663"/>
      <c r="H155" s="663" t="s">
        <v>1874</v>
      </c>
      <c r="I155" s="666">
        <f>+I156</f>
        <v>100000000</v>
      </c>
      <c r="J155" s="666">
        <f t="shared" ref="J155:X161" si="79">+J156</f>
        <v>0</v>
      </c>
      <c r="K155" s="666">
        <f t="shared" si="79"/>
        <v>0</v>
      </c>
      <c r="L155" s="666">
        <f t="shared" si="79"/>
        <v>0</v>
      </c>
      <c r="M155" s="666">
        <f t="shared" si="79"/>
        <v>0</v>
      </c>
      <c r="N155" s="666">
        <f t="shared" si="79"/>
        <v>0</v>
      </c>
      <c r="O155" s="666">
        <f t="shared" si="79"/>
        <v>0</v>
      </c>
      <c r="P155" s="666">
        <f t="shared" si="79"/>
        <v>0</v>
      </c>
      <c r="Q155" s="666">
        <f t="shared" si="79"/>
        <v>0</v>
      </c>
      <c r="R155" s="666">
        <f t="shared" si="79"/>
        <v>0</v>
      </c>
      <c r="S155" s="666">
        <f t="shared" si="79"/>
        <v>0</v>
      </c>
      <c r="T155" s="666">
        <f t="shared" si="79"/>
        <v>0</v>
      </c>
      <c r="U155" s="666">
        <f t="shared" si="79"/>
        <v>0</v>
      </c>
      <c r="V155" s="666">
        <f t="shared" si="79"/>
        <v>0</v>
      </c>
      <c r="W155" s="666">
        <f t="shared" si="79"/>
        <v>0</v>
      </c>
      <c r="X155" s="666">
        <f t="shared" si="79"/>
        <v>0</v>
      </c>
      <c r="Y155" s="666">
        <f t="shared" si="78"/>
        <v>100000000</v>
      </c>
      <c r="Z155" s="666">
        <f t="shared" si="78"/>
        <v>0</v>
      </c>
      <c r="AA155" s="666">
        <f t="shared" si="78"/>
        <v>0</v>
      </c>
      <c r="AB155" s="666">
        <f t="shared" si="78"/>
        <v>0</v>
      </c>
      <c r="AC155" s="638"/>
    </row>
    <row r="156" spans="1:29" ht="16.3" thickTop="1" thickBot="1" x14ac:dyDescent="0.35">
      <c r="A156" s="654">
        <v>2</v>
      </c>
      <c r="B156" s="654" t="s">
        <v>1374</v>
      </c>
      <c r="C156" s="654" t="s">
        <v>1392</v>
      </c>
      <c r="D156" s="654" t="s">
        <v>1350</v>
      </c>
      <c r="E156" s="654" t="s">
        <v>1350</v>
      </c>
      <c r="F156" s="654"/>
      <c r="G156" s="654"/>
      <c r="H156" s="663" t="s">
        <v>1518</v>
      </c>
      <c r="I156" s="656">
        <f>+I157</f>
        <v>100000000</v>
      </c>
      <c r="J156" s="656">
        <f t="shared" si="79"/>
        <v>0</v>
      </c>
      <c r="K156" s="656">
        <f t="shared" si="79"/>
        <v>0</v>
      </c>
      <c r="L156" s="656">
        <f t="shared" si="79"/>
        <v>0</v>
      </c>
      <c r="M156" s="656">
        <f t="shared" si="79"/>
        <v>0</v>
      </c>
      <c r="N156" s="656">
        <f t="shared" si="79"/>
        <v>0</v>
      </c>
      <c r="O156" s="656">
        <f t="shared" si="79"/>
        <v>0</v>
      </c>
      <c r="P156" s="656">
        <f t="shared" si="79"/>
        <v>0</v>
      </c>
      <c r="Q156" s="656">
        <f t="shared" si="79"/>
        <v>0</v>
      </c>
      <c r="R156" s="656">
        <f t="shared" si="79"/>
        <v>0</v>
      </c>
      <c r="S156" s="656">
        <f t="shared" si="79"/>
        <v>0</v>
      </c>
      <c r="T156" s="656">
        <f t="shared" si="79"/>
        <v>0</v>
      </c>
      <c r="U156" s="656">
        <f t="shared" si="79"/>
        <v>0</v>
      </c>
      <c r="V156" s="656">
        <f t="shared" si="79"/>
        <v>0</v>
      </c>
      <c r="W156" s="656">
        <f t="shared" si="79"/>
        <v>0</v>
      </c>
      <c r="X156" s="656">
        <f t="shared" si="79"/>
        <v>0</v>
      </c>
      <c r="Y156" s="656"/>
      <c r="Z156" s="656"/>
      <c r="AA156" s="656"/>
      <c r="AB156" s="656"/>
      <c r="AC156" s="638"/>
    </row>
    <row r="157" spans="1:29" ht="16.3" thickTop="1" thickBot="1" x14ac:dyDescent="0.35">
      <c r="A157" s="643">
        <v>2</v>
      </c>
      <c r="B157" s="643" t="s">
        <v>1374</v>
      </c>
      <c r="C157" s="643" t="s">
        <v>1392</v>
      </c>
      <c r="D157" s="643" t="s">
        <v>1350</v>
      </c>
      <c r="E157" s="644" t="s">
        <v>1350</v>
      </c>
      <c r="F157" s="644" t="s">
        <v>1350</v>
      </c>
      <c r="G157" s="643"/>
      <c r="H157" s="664" t="s">
        <v>1519</v>
      </c>
      <c r="I157" s="731">
        <f>+I158</f>
        <v>100000000</v>
      </c>
      <c r="J157" s="731">
        <f t="shared" si="79"/>
        <v>0</v>
      </c>
      <c r="K157" s="731">
        <f t="shared" si="79"/>
        <v>0</v>
      </c>
      <c r="L157" s="731">
        <f t="shared" si="79"/>
        <v>0</v>
      </c>
      <c r="M157" s="731">
        <f t="shared" si="79"/>
        <v>0</v>
      </c>
      <c r="N157" s="731">
        <f t="shared" si="79"/>
        <v>0</v>
      </c>
      <c r="O157" s="731">
        <f t="shared" si="79"/>
        <v>0</v>
      </c>
      <c r="P157" s="731">
        <f t="shared" si="79"/>
        <v>0</v>
      </c>
      <c r="Q157" s="731">
        <f t="shared" si="79"/>
        <v>0</v>
      </c>
      <c r="R157" s="731">
        <f t="shared" si="79"/>
        <v>0</v>
      </c>
      <c r="S157" s="731">
        <f t="shared" si="79"/>
        <v>0</v>
      </c>
      <c r="T157" s="731">
        <f t="shared" si="79"/>
        <v>0</v>
      </c>
      <c r="U157" s="731">
        <f t="shared" si="79"/>
        <v>0</v>
      </c>
      <c r="V157" s="731">
        <f t="shared" si="79"/>
        <v>0</v>
      </c>
      <c r="W157" s="731">
        <f t="shared" si="79"/>
        <v>0</v>
      </c>
      <c r="X157" s="731">
        <f t="shared" si="79"/>
        <v>0</v>
      </c>
      <c r="Y157" s="731"/>
      <c r="Z157" s="731"/>
      <c r="AA157" s="731"/>
      <c r="AB157" s="731"/>
      <c r="AC157" s="638"/>
    </row>
    <row r="158" spans="1:29" ht="16.3" thickTop="1" thickBot="1" x14ac:dyDescent="0.35">
      <c r="A158" s="643">
        <v>2</v>
      </c>
      <c r="B158" s="643" t="s">
        <v>1374</v>
      </c>
      <c r="C158" s="643" t="s">
        <v>1392</v>
      </c>
      <c r="D158" s="643" t="s">
        <v>1350</v>
      </c>
      <c r="E158" s="644" t="s">
        <v>1350</v>
      </c>
      <c r="F158" s="644" t="s">
        <v>1350</v>
      </c>
      <c r="G158" s="644" t="s">
        <v>1350</v>
      </c>
      <c r="H158" s="664" t="s">
        <v>1520</v>
      </c>
      <c r="I158" s="647">
        <v>100000000</v>
      </c>
      <c r="J158" s="647">
        <v>0</v>
      </c>
      <c r="K158" s="647">
        <v>0</v>
      </c>
      <c r="L158" s="647">
        <v>0</v>
      </c>
      <c r="M158" s="647"/>
      <c r="N158" s="647"/>
      <c r="O158" s="647"/>
      <c r="P158" s="647"/>
      <c r="Q158" s="647"/>
      <c r="R158" s="647"/>
      <c r="S158" s="647"/>
      <c r="T158" s="647"/>
      <c r="U158" s="647"/>
      <c r="V158" s="647"/>
      <c r="W158" s="647"/>
      <c r="X158" s="647"/>
      <c r="Y158" s="647"/>
      <c r="Z158" s="647"/>
      <c r="AA158" s="647"/>
      <c r="AB158" s="647"/>
      <c r="AC158" s="638"/>
    </row>
    <row r="159" spans="1:29" ht="16.3" thickTop="1" thickBot="1" x14ac:dyDescent="0.35">
      <c r="A159" s="643"/>
      <c r="B159" s="654" t="s">
        <v>1374</v>
      </c>
      <c r="C159" s="654" t="s">
        <v>1392</v>
      </c>
      <c r="D159" s="732" t="s">
        <v>1362</v>
      </c>
      <c r="E159" s="665"/>
      <c r="F159" s="665"/>
      <c r="G159" s="663"/>
      <c r="H159" s="663" t="s">
        <v>2680</v>
      </c>
      <c r="I159" s="666">
        <f>+I160</f>
        <v>50000000</v>
      </c>
      <c r="J159" s="666">
        <f t="shared" si="79"/>
        <v>0</v>
      </c>
      <c r="K159" s="666">
        <f t="shared" si="79"/>
        <v>0</v>
      </c>
      <c r="L159" s="666">
        <f t="shared" si="79"/>
        <v>0</v>
      </c>
      <c r="M159" s="666">
        <f t="shared" si="79"/>
        <v>0</v>
      </c>
      <c r="N159" s="666">
        <f t="shared" si="79"/>
        <v>0</v>
      </c>
      <c r="O159" s="666">
        <f t="shared" si="79"/>
        <v>0</v>
      </c>
      <c r="P159" s="666">
        <f t="shared" si="79"/>
        <v>0</v>
      </c>
      <c r="Q159" s="666">
        <f t="shared" si="79"/>
        <v>0</v>
      </c>
      <c r="R159" s="666">
        <f t="shared" si="79"/>
        <v>0</v>
      </c>
      <c r="S159" s="666">
        <f t="shared" si="79"/>
        <v>0</v>
      </c>
      <c r="T159" s="666">
        <f t="shared" si="79"/>
        <v>0</v>
      </c>
      <c r="U159" s="666">
        <f t="shared" si="79"/>
        <v>0</v>
      </c>
      <c r="V159" s="666">
        <f t="shared" si="79"/>
        <v>0</v>
      </c>
      <c r="W159" s="666">
        <f t="shared" si="79"/>
        <v>0</v>
      </c>
      <c r="X159" s="666">
        <f t="shared" si="79"/>
        <v>0</v>
      </c>
      <c r="Y159" s="666">
        <f t="shared" ref="Y159:AB159" si="80">+I159+M159+Q159+U159</f>
        <v>50000000</v>
      </c>
      <c r="Z159" s="666">
        <f t="shared" si="80"/>
        <v>0</v>
      </c>
      <c r="AA159" s="666">
        <f t="shared" si="80"/>
        <v>0</v>
      </c>
      <c r="AB159" s="666">
        <f t="shared" si="80"/>
        <v>0</v>
      </c>
      <c r="AC159" s="638"/>
    </row>
    <row r="160" spans="1:29" ht="16.3" thickTop="1" thickBot="1" x14ac:dyDescent="0.35">
      <c r="A160" s="643"/>
      <c r="B160" s="654" t="s">
        <v>1374</v>
      </c>
      <c r="C160" s="654" t="s">
        <v>1392</v>
      </c>
      <c r="D160" s="732" t="s">
        <v>1362</v>
      </c>
      <c r="E160" s="654" t="s">
        <v>1350</v>
      </c>
      <c r="F160" s="654"/>
      <c r="G160" s="654"/>
      <c r="H160" s="663" t="s">
        <v>1518</v>
      </c>
      <c r="I160" s="656">
        <f>+I161</f>
        <v>50000000</v>
      </c>
      <c r="J160" s="656">
        <f t="shared" si="79"/>
        <v>0</v>
      </c>
      <c r="K160" s="656">
        <f t="shared" si="79"/>
        <v>0</v>
      </c>
      <c r="L160" s="656">
        <f t="shared" si="79"/>
        <v>0</v>
      </c>
      <c r="M160" s="656">
        <f t="shared" si="79"/>
        <v>0</v>
      </c>
      <c r="N160" s="656">
        <f t="shared" si="79"/>
        <v>0</v>
      </c>
      <c r="O160" s="656">
        <f t="shared" si="79"/>
        <v>0</v>
      </c>
      <c r="P160" s="656">
        <f t="shared" si="79"/>
        <v>0</v>
      </c>
      <c r="Q160" s="656">
        <f t="shared" si="79"/>
        <v>0</v>
      </c>
      <c r="R160" s="656">
        <f t="shared" si="79"/>
        <v>0</v>
      </c>
      <c r="S160" s="656">
        <f t="shared" si="79"/>
        <v>0</v>
      </c>
      <c r="T160" s="656">
        <f t="shared" si="79"/>
        <v>0</v>
      </c>
      <c r="U160" s="656">
        <f t="shared" si="79"/>
        <v>0</v>
      </c>
      <c r="V160" s="656">
        <f t="shared" si="79"/>
        <v>0</v>
      </c>
      <c r="W160" s="656">
        <f t="shared" si="79"/>
        <v>0</v>
      </c>
      <c r="X160" s="656">
        <f t="shared" si="79"/>
        <v>0</v>
      </c>
      <c r="Y160" s="656"/>
      <c r="Z160" s="656"/>
      <c r="AA160" s="656"/>
      <c r="AB160" s="656"/>
      <c r="AC160" s="638"/>
    </row>
    <row r="161" spans="1:29" ht="16.3" thickTop="1" thickBot="1" x14ac:dyDescent="0.35">
      <c r="A161" s="643"/>
      <c r="B161" s="643" t="s">
        <v>1374</v>
      </c>
      <c r="C161" s="643" t="s">
        <v>1392</v>
      </c>
      <c r="D161" s="735" t="s">
        <v>1362</v>
      </c>
      <c r="E161" s="644" t="s">
        <v>1350</v>
      </c>
      <c r="F161" s="644" t="s">
        <v>1350</v>
      </c>
      <c r="G161" s="643"/>
      <c r="H161" s="664" t="s">
        <v>1519</v>
      </c>
      <c r="I161" s="731">
        <f>+I162</f>
        <v>50000000</v>
      </c>
      <c r="J161" s="731">
        <f t="shared" si="79"/>
        <v>0</v>
      </c>
      <c r="K161" s="731">
        <f t="shared" si="79"/>
        <v>0</v>
      </c>
      <c r="L161" s="731">
        <f t="shared" si="79"/>
        <v>0</v>
      </c>
      <c r="M161" s="731">
        <f t="shared" si="79"/>
        <v>0</v>
      </c>
      <c r="N161" s="731">
        <f t="shared" si="79"/>
        <v>0</v>
      </c>
      <c r="O161" s="731">
        <f t="shared" si="79"/>
        <v>0</v>
      </c>
      <c r="P161" s="731">
        <f t="shared" si="79"/>
        <v>0</v>
      </c>
      <c r="Q161" s="731">
        <f t="shared" si="79"/>
        <v>0</v>
      </c>
      <c r="R161" s="731">
        <f t="shared" si="79"/>
        <v>0</v>
      </c>
      <c r="S161" s="731">
        <f t="shared" si="79"/>
        <v>0</v>
      </c>
      <c r="T161" s="731">
        <f t="shared" si="79"/>
        <v>0</v>
      </c>
      <c r="U161" s="731">
        <f t="shared" si="79"/>
        <v>0</v>
      </c>
      <c r="V161" s="731">
        <f t="shared" si="79"/>
        <v>0</v>
      </c>
      <c r="W161" s="731">
        <f t="shared" si="79"/>
        <v>0</v>
      </c>
      <c r="X161" s="731">
        <f t="shared" si="79"/>
        <v>0</v>
      </c>
      <c r="Y161" s="731"/>
      <c r="Z161" s="731"/>
      <c r="AA161" s="731"/>
      <c r="AB161" s="731"/>
      <c r="AC161" s="638"/>
    </row>
    <row r="162" spans="1:29" ht="16.3" thickTop="1" thickBot="1" x14ac:dyDescent="0.35">
      <c r="A162" s="643"/>
      <c r="B162" s="643" t="s">
        <v>1374</v>
      </c>
      <c r="C162" s="643" t="s">
        <v>1392</v>
      </c>
      <c r="D162" s="735" t="s">
        <v>1362</v>
      </c>
      <c r="E162" s="644" t="s">
        <v>1350</v>
      </c>
      <c r="F162" s="644" t="s">
        <v>1350</v>
      </c>
      <c r="G162" s="644" t="s">
        <v>1350</v>
      </c>
      <c r="H162" s="664" t="s">
        <v>1520</v>
      </c>
      <c r="I162" s="647">
        <v>50000000</v>
      </c>
      <c r="J162" s="647">
        <v>0</v>
      </c>
      <c r="K162" s="647">
        <v>0</v>
      </c>
      <c r="L162" s="647">
        <v>0</v>
      </c>
      <c r="M162" s="647"/>
      <c r="N162" s="647"/>
      <c r="O162" s="647"/>
      <c r="P162" s="647"/>
      <c r="Q162" s="647"/>
      <c r="R162" s="647"/>
      <c r="S162" s="647"/>
      <c r="T162" s="647"/>
      <c r="U162" s="647"/>
      <c r="V162" s="647"/>
      <c r="W162" s="647"/>
      <c r="X162" s="647"/>
      <c r="Y162" s="647"/>
      <c r="Z162" s="647"/>
      <c r="AA162" s="647"/>
      <c r="AB162" s="647"/>
      <c r="AC162" s="638"/>
    </row>
    <row r="163" spans="1:29" ht="16.3" thickTop="1" thickBot="1" x14ac:dyDescent="0.35">
      <c r="A163" s="639">
        <v>2</v>
      </c>
      <c r="B163" s="639" t="s">
        <v>1374</v>
      </c>
      <c r="C163" s="639" t="s">
        <v>1444</v>
      </c>
      <c r="D163" s="639"/>
      <c r="E163" s="660"/>
      <c r="F163" s="660"/>
      <c r="G163" s="660"/>
      <c r="H163" s="661" t="s">
        <v>1726</v>
      </c>
      <c r="I163" s="662">
        <f>+I164+I168+I172+I176</f>
        <v>1030000000</v>
      </c>
      <c r="J163" s="662">
        <f>+J164+J168+J172+J176</f>
        <v>651316979</v>
      </c>
      <c r="K163" s="662">
        <f t="shared" ref="K163:X163" si="81">+K164+K168+K172+K176</f>
        <v>380403661</v>
      </c>
      <c r="L163" s="662">
        <f t="shared" si="81"/>
        <v>380403661</v>
      </c>
      <c r="M163" s="662">
        <f t="shared" si="81"/>
        <v>0</v>
      </c>
      <c r="N163" s="662">
        <f t="shared" si="81"/>
        <v>0</v>
      </c>
      <c r="O163" s="662">
        <f t="shared" si="81"/>
        <v>0</v>
      </c>
      <c r="P163" s="662">
        <f t="shared" si="81"/>
        <v>0</v>
      </c>
      <c r="Q163" s="662">
        <f t="shared" si="81"/>
        <v>0</v>
      </c>
      <c r="R163" s="662">
        <f t="shared" si="81"/>
        <v>0</v>
      </c>
      <c r="S163" s="662">
        <f t="shared" si="81"/>
        <v>0</v>
      </c>
      <c r="T163" s="662">
        <f t="shared" si="81"/>
        <v>0</v>
      </c>
      <c r="U163" s="662">
        <f t="shared" si="81"/>
        <v>0</v>
      </c>
      <c r="V163" s="662">
        <f t="shared" si="81"/>
        <v>0</v>
      </c>
      <c r="W163" s="662">
        <f t="shared" si="81"/>
        <v>0</v>
      </c>
      <c r="X163" s="662">
        <f t="shared" si="81"/>
        <v>0</v>
      </c>
      <c r="Y163" s="662">
        <f t="shared" ref="Y163:AB164" si="82">+I163+M163+Q163+U163</f>
        <v>1030000000</v>
      </c>
      <c r="Z163" s="662">
        <f t="shared" si="82"/>
        <v>651316979</v>
      </c>
      <c r="AA163" s="662">
        <f t="shared" si="82"/>
        <v>380403661</v>
      </c>
      <c r="AB163" s="662">
        <f t="shared" si="82"/>
        <v>380403661</v>
      </c>
      <c r="AC163" s="638"/>
    </row>
    <row r="164" spans="1:29" ht="16.3" thickTop="1" thickBot="1" x14ac:dyDescent="0.35">
      <c r="A164" s="654">
        <v>2</v>
      </c>
      <c r="B164" s="654" t="s">
        <v>1374</v>
      </c>
      <c r="C164" s="654" t="s">
        <v>1444</v>
      </c>
      <c r="D164" s="654" t="s">
        <v>1350</v>
      </c>
      <c r="E164" s="665"/>
      <c r="F164" s="665"/>
      <c r="G164" s="663"/>
      <c r="H164" s="663" t="s">
        <v>1875</v>
      </c>
      <c r="I164" s="666">
        <f>+I165</f>
        <v>50000000</v>
      </c>
      <c r="J164" s="666">
        <f t="shared" ref="J164:X166" si="83">+J165</f>
        <v>10000000</v>
      </c>
      <c r="K164" s="666">
        <f t="shared" si="83"/>
        <v>10000000</v>
      </c>
      <c r="L164" s="666">
        <f t="shared" si="83"/>
        <v>10000000</v>
      </c>
      <c r="M164" s="666">
        <f t="shared" si="83"/>
        <v>0</v>
      </c>
      <c r="N164" s="666">
        <f t="shared" si="83"/>
        <v>0</v>
      </c>
      <c r="O164" s="666">
        <f t="shared" si="83"/>
        <v>0</v>
      </c>
      <c r="P164" s="666">
        <f t="shared" si="83"/>
        <v>0</v>
      </c>
      <c r="Q164" s="666">
        <f t="shared" si="83"/>
        <v>0</v>
      </c>
      <c r="R164" s="666">
        <f t="shared" si="83"/>
        <v>0</v>
      </c>
      <c r="S164" s="666">
        <f t="shared" si="83"/>
        <v>0</v>
      </c>
      <c r="T164" s="666">
        <f t="shared" si="83"/>
        <v>0</v>
      </c>
      <c r="U164" s="666">
        <f t="shared" si="83"/>
        <v>0</v>
      </c>
      <c r="V164" s="666">
        <f t="shared" si="83"/>
        <v>0</v>
      </c>
      <c r="W164" s="666">
        <f t="shared" si="83"/>
        <v>0</v>
      </c>
      <c r="X164" s="666">
        <f t="shared" si="83"/>
        <v>0</v>
      </c>
      <c r="Y164" s="666">
        <f t="shared" si="82"/>
        <v>50000000</v>
      </c>
      <c r="Z164" s="666">
        <f t="shared" si="82"/>
        <v>10000000</v>
      </c>
      <c r="AA164" s="666">
        <f t="shared" si="82"/>
        <v>10000000</v>
      </c>
      <c r="AB164" s="666">
        <f t="shared" si="82"/>
        <v>10000000</v>
      </c>
      <c r="AC164" s="638"/>
    </row>
    <row r="165" spans="1:29" ht="16.3" thickTop="1" thickBot="1" x14ac:dyDescent="0.35">
      <c r="A165" s="654">
        <v>2</v>
      </c>
      <c r="B165" s="654" t="s">
        <v>1374</v>
      </c>
      <c r="C165" s="654" t="s">
        <v>1444</v>
      </c>
      <c r="D165" s="654" t="s">
        <v>1350</v>
      </c>
      <c r="E165" s="654" t="s">
        <v>1350</v>
      </c>
      <c r="F165" s="654"/>
      <c r="G165" s="654"/>
      <c r="H165" s="663" t="s">
        <v>1518</v>
      </c>
      <c r="I165" s="656">
        <f>+I166</f>
        <v>50000000</v>
      </c>
      <c r="J165" s="656">
        <f t="shared" si="83"/>
        <v>10000000</v>
      </c>
      <c r="K165" s="656">
        <f t="shared" si="83"/>
        <v>10000000</v>
      </c>
      <c r="L165" s="656">
        <f t="shared" si="83"/>
        <v>10000000</v>
      </c>
      <c r="M165" s="656">
        <f t="shared" si="83"/>
        <v>0</v>
      </c>
      <c r="N165" s="656">
        <f t="shared" si="83"/>
        <v>0</v>
      </c>
      <c r="O165" s="656">
        <f t="shared" si="83"/>
        <v>0</v>
      </c>
      <c r="P165" s="656">
        <f t="shared" si="83"/>
        <v>0</v>
      </c>
      <c r="Q165" s="656">
        <f t="shared" si="83"/>
        <v>0</v>
      </c>
      <c r="R165" s="656">
        <f t="shared" si="83"/>
        <v>0</v>
      </c>
      <c r="S165" s="656">
        <f t="shared" si="83"/>
        <v>0</v>
      </c>
      <c r="T165" s="656">
        <f t="shared" si="83"/>
        <v>0</v>
      </c>
      <c r="U165" s="656">
        <f t="shared" si="83"/>
        <v>0</v>
      </c>
      <c r="V165" s="656">
        <f t="shared" si="83"/>
        <v>0</v>
      </c>
      <c r="W165" s="656">
        <f t="shared" si="83"/>
        <v>0</v>
      </c>
      <c r="X165" s="656">
        <f t="shared" si="83"/>
        <v>0</v>
      </c>
      <c r="Y165" s="656"/>
      <c r="Z165" s="656"/>
      <c r="AA165" s="656"/>
      <c r="AB165" s="656"/>
      <c r="AC165" s="638"/>
    </row>
    <row r="166" spans="1:29" ht="16.3" thickTop="1" thickBot="1" x14ac:dyDescent="0.35">
      <c r="A166" s="643">
        <v>2</v>
      </c>
      <c r="B166" s="643" t="s">
        <v>1374</v>
      </c>
      <c r="C166" s="643" t="s">
        <v>1444</v>
      </c>
      <c r="D166" s="643" t="s">
        <v>1350</v>
      </c>
      <c r="E166" s="644" t="s">
        <v>1350</v>
      </c>
      <c r="F166" s="644" t="s">
        <v>1350</v>
      </c>
      <c r="G166" s="643"/>
      <c r="H166" s="664" t="s">
        <v>1519</v>
      </c>
      <c r="I166" s="731">
        <f>+I167</f>
        <v>50000000</v>
      </c>
      <c r="J166" s="731">
        <f t="shared" si="83"/>
        <v>10000000</v>
      </c>
      <c r="K166" s="731">
        <f t="shared" si="83"/>
        <v>10000000</v>
      </c>
      <c r="L166" s="731">
        <f t="shared" si="83"/>
        <v>10000000</v>
      </c>
      <c r="M166" s="731">
        <f t="shared" si="83"/>
        <v>0</v>
      </c>
      <c r="N166" s="731">
        <f t="shared" si="83"/>
        <v>0</v>
      </c>
      <c r="O166" s="731">
        <f t="shared" si="83"/>
        <v>0</v>
      </c>
      <c r="P166" s="731">
        <f t="shared" si="83"/>
        <v>0</v>
      </c>
      <c r="Q166" s="731">
        <f t="shared" si="83"/>
        <v>0</v>
      </c>
      <c r="R166" s="731">
        <f t="shared" si="83"/>
        <v>0</v>
      </c>
      <c r="S166" s="731">
        <f t="shared" si="83"/>
        <v>0</v>
      </c>
      <c r="T166" s="731">
        <f t="shared" si="83"/>
        <v>0</v>
      </c>
      <c r="U166" s="731">
        <f t="shared" si="83"/>
        <v>0</v>
      </c>
      <c r="V166" s="731">
        <f t="shared" si="83"/>
        <v>0</v>
      </c>
      <c r="W166" s="731">
        <f t="shared" si="83"/>
        <v>0</v>
      </c>
      <c r="X166" s="731">
        <f t="shared" si="83"/>
        <v>0</v>
      </c>
      <c r="Y166" s="731"/>
      <c r="Z166" s="731"/>
      <c r="AA166" s="731"/>
      <c r="AB166" s="731"/>
      <c r="AC166" s="638"/>
    </row>
    <row r="167" spans="1:29" ht="16.3" thickTop="1" thickBot="1" x14ac:dyDescent="0.35">
      <c r="A167" s="643">
        <v>2</v>
      </c>
      <c r="B167" s="643" t="s">
        <v>1374</v>
      </c>
      <c r="C167" s="643" t="s">
        <v>1444</v>
      </c>
      <c r="D167" s="643" t="s">
        <v>1350</v>
      </c>
      <c r="E167" s="644" t="s">
        <v>1350</v>
      </c>
      <c r="F167" s="644" t="s">
        <v>1350</v>
      </c>
      <c r="G167" s="644" t="s">
        <v>1350</v>
      </c>
      <c r="H167" s="664" t="s">
        <v>1520</v>
      </c>
      <c r="I167" s="647">
        <v>50000000</v>
      </c>
      <c r="J167" s="647">
        <v>10000000</v>
      </c>
      <c r="K167" s="647">
        <v>10000000</v>
      </c>
      <c r="L167" s="647">
        <v>10000000</v>
      </c>
      <c r="M167" s="647"/>
      <c r="N167" s="647"/>
      <c r="O167" s="647"/>
      <c r="P167" s="647"/>
      <c r="Q167" s="647"/>
      <c r="R167" s="647"/>
      <c r="S167" s="647"/>
      <c r="T167" s="647"/>
      <c r="U167" s="647"/>
      <c r="V167" s="647"/>
      <c r="W167" s="647"/>
      <c r="X167" s="647"/>
      <c r="Y167" s="647"/>
      <c r="Z167" s="647"/>
      <c r="AA167" s="647"/>
      <c r="AB167" s="647"/>
      <c r="AC167" s="638"/>
    </row>
    <row r="168" spans="1:29" ht="16.3" thickTop="1" thickBot="1" x14ac:dyDescent="0.35">
      <c r="A168" s="654">
        <v>2</v>
      </c>
      <c r="B168" s="654" t="s">
        <v>1374</v>
      </c>
      <c r="C168" s="654" t="s">
        <v>1444</v>
      </c>
      <c r="D168" s="654" t="s">
        <v>1362</v>
      </c>
      <c r="E168" s="665"/>
      <c r="F168" s="665"/>
      <c r="G168" s="663"/>
      <c r="H168" s="663" t="s">
        <v>1876</v>
      </c>
      <c r="I168" s="666">
        <f>+I169</f>
        <v>200000000</v>
      </c>
      <c r="J168" s="666">
        <f t="shared" ref="J168:X170" si="84">+J169</f>
        <v>11494562</v>
      </c>
      <c r="K168" s="666">
        <f t="shared" si="84"/>
        <v>11494562</v>
      </c>
      <c r="L168" s="666">
        <f t="shared" si="84"/>
        <v>11494562</v>
      </c>
      <c r="M168" s="666">
        <f t="shared" si="84"/>
        <v>0</v>
      </c>
      <c r="N168" s="666">
        <f t="shared" si="84"/>
        <v>0</v>
      </c>
      <c r="O168" s="666">
        <f t="shared" si="84"/>
        <v>0</v>
      </c>
      <c r="P168" s="666">
        <f t="shared" si="84"/>
        <v>0</v>
      </c>
      <c r="Q168" s="666">
        <f t="shared" si="84"/>
        <v>0</v>
      </c>
      <c r="R168" s="666">
        <f t="shared" si="84"/>
        <v>0</v>
      </c>
      <c r="S168" s="666">
        <f t="shared" si="84"/>
        <v>0</v>
      </c>
      <c r="T168" s="666">
        <f t="shared" si="84"/>
        <v>0</v>
      </c>
      <c r="U168" s="666">
        <f t="shared" si="84"/>
        <v>0</v>
      </c>
      <c r="V168" s="666">
        <f t="shared" si="84"/>
        <v>0</v>
      </c>
      <c r="W168" s="666">
        <f t="shared" si="84"/>
        <v>0</v>
      </c>
      <c r="X168" s="666">
        <f t="shared" si="84"/>
        <v>0</v>
      </c>
      <c r="Y168" s="666">
        <f t="shared" ref="Y168:AB168" si="85">+I168+M168+Q168+U168</f>
        <v>200000000</v>
      </c>
      <c r="Z168" s="666">
        <f t="shared" si="85"/>
        <v>11494562</v>
      </c>
      <c r="AA168" s="666">
        <f t="shared" si="85"/>
        <v>11494562</v>
      </c>
      <c r="AB168" s="666">
        <f t="shared" si="85"/>
        <v>11494562</v>
      </c>
      <c r="AC168" s="638"/>
    </row>
    <row r="169" spans="1:29" ht="16.3" thickTop="1" thickBot="1" x14ac:dyDescent="0.35">
      <c r="A169" s="654">
        <v>2</v>
      </c>
      <c r="B169" s="654" t="s">
        <v>1374</v>
      </c>
      <c r="C169" s="654" t="s">
        <v>1444</v>
      </c>
      <c r="D169" s="654" t="s">
        <v>1362</v>
      </c>
      <c r="E169" s="654" t="s">
        <v>1350</v>
      </c>
      <c r="F169" s="654"/>
      <c r="G169" s="654"/>
      <c r="H169" s="663" t="s">
        <v>1518</v>
      </c>
      <c r="I169" s="656">
        <f>+I170</f>
        <v>200000000</v>
      </c>
      <c r="J169" s="656">
        <f t="shared" si="84"/>
        <v>11494562</v>
      </c>
      <c r="K169" s="656">
        <f t="shared" si="84"/>
        <v>11494562</v>
      </c>
      <c r="L169" s="656">
        <f t="shared" si="84"/>
        <v>11494562</v>
      </c>
      <c r="M169" s="656">
        <f t="shared" si="84"/>
        <v>0</v>
      </c>
      <c r="N169" s="656">
        <f t="shared" si="84"/>
        <v>0</v>
      </c>
      <c r="O169" s="656">
        <f t="shared" si="84"/>
        <v>0</v>
      </c>
      <c r="P169" s="656">
        <f t="shared" si="84"/>
        <v>0</v>
      </c>
      <c r="Q169" s="656">
        <f t="shared" si="84"/>
        <v>0</v>
      </c>
      <c r="R169" s="656">
        <f t="shared" si="84"/>
        <v>0</v>
      </c>
      <c r="S169" s="656">
        <f t="shared" si="84"/>
        <v>0</v>
      </c>
      <c r="T169" s="656">
        <f t="shared" si="84"/>
        <v>0</v>
      </c>
      <c r="U169" s="656">
        <f t="shared" si="84"/>
        <v>0</v>
      </c>
      <c r="V169" s="656">
        <f t="shared" si="84"/>
        <v>0</v>
      </c>
      <c r="W169" s="656">
        <f t="shared" si="84"/>
        <v>0</v>
      </c>
      <c r="X169" s="656">
        <f t="shared" si="84"/>
        <v>0</v>
      </c>
      <c r="Y169" s="656"/>
      <c r="Z169" s="656"/>
      <c r="AA169" s="656"/>
      <c r="AB169" s="656"/>
      <c r="AC169" s="638"/>
    </row>
    <row r="170" spans="1:29" ht="16.3" thickTop="1" thickBot="1" x14ac:dyDescent="0.35">
      <c r="A170" s="643">
        <v>2</v>
      </c>
      <c r="B170" s="643" t="s">
        <v>1374</v>
      </c>
      <c r="C170" s="643" t="s">
        <v>1444</v>
      </c>
      <c r="D170" s="644" t="s">
        <v>1362</v>
      </c>
      <c r="E170" s="644" t="s">
        <v>1350</v>
      </c>
      <c r="F170" s="644" t="s">
        <v>1350</v>
      </c>
      <c r="G170" s="643"/>
      <c r="H170" s="664" t="s">
        <v>1519</v>
      </c>
      <c r="I170" s="731">
        <f>+I171</f>
        <v>200000000</v>
      </c>
      <c r="J170" s="731">
        <f t="shared" si="84"/>
        <v>11494562</v>
      </c>
      <c r="K170" s="731">
        <f t="shared" si="84"/>
        <v>11494562</v>
      </c>
      <c r="L170" s="731">
        <f t="shared" si="84"/>
        <v>11494562</v>
      </c>
      <c r="M170" s="731">
        <f t="shared" si="84"/>
        <v>0</v>
      </c>
      <c r="N170" s="731">
        <f t="shared" si="84"/>
        <v>0</v>
      </c>
      <c r="O170" s="731">
        <f t="shared" si="84"/>
        <v>0</v>
      </c>
      <c r="P170" s="731">
        <f t="shared" si="84"/>
        <v>0</v>
      </c>
      <c r="Q170" s="731">
        <f t="shared" si="84"/>
        <v>0</v>
      </c>
      <c r="R170" s="731">
        <f t="shared" si="84"/>
        <v>0</v>
      </c>
      <c r="S170" s="731">
        <f t="shared" si="84"/>
        <v>0</v>
      </c>
      <c r="T170" s="731">
        <f t="shared" si="84"/>
        <v>0</v>
      </c>
      <c r="U170" s="731">
        <f t="shared" si="84"/>
        <v>0</v>
      </c>
      <c r="V170" s="731">
        <f t="shared" si="84"/>
        <v>0</v>
      </c>
      <c r="W170" s="731">
        <f t="shared" si="84"/>
        <v>0</v>
      </c>
      <c r="X170" s="731">
        <f t="shared" si="84"/>
        <v>0</v>
      </c>
      <c r="Y170" s="731"/>
      <c r="Z170" s="731"/>
      <c r="AA170" s="731"/>
      <c r="AB170" s="731"/>
      <c r="AC170" s="638"/>
    </row>
    <row r="171" spans="1:29" ht="16.3" thickTop="1" thickBot="1" x14ac:dyDescent="0.35">
      <c r="A171" s="643">
        <v>2</v>
      </c>
      <c r="B171" s="643" t="s">
        <v>1374</v>
      </c>
      <c r="C171" s="643" t="s">
        <v>1444</v>
      </c>
      <c r="D171" s="644" t="s">
        <v>1362</v>
      </c>
      <c r="E171" s="644" t="s">
        <v>1350</v>
      </c>
      <c r="F171" s="644" t="s">
        <v>1350</v>
      </c>
      <c r="G171" s="644" t="s">
        <v>1350</v>
      </c>
      <c r="H171" s="664" t="s">
        <v>1520</v>
      </c>
      <c r="I171" s="647">
        <v>200000000</v>
      </c>
      <c r="J171" s="647">
        <v>11494562</v>
      </c>
      <c r="K171" s="647">
        <v>11494562</v>
      </c>
      <c r="L171" s="647">
        <v>11494562</v>
      </c>
      <c r="M171" s="647"/>
      <c r="N171" s="647"/>
      <c r="O171" s="647"/>
      <c r="P171" s="647"/>
      <c r="Q171" s="647"/>
      <c r="R171" s="647"/>
      <c r="S171" s="647"/>
      <c r="T171" s="647"/>
      <c r="U171" s="647"/>
      <c r="V171" s="647"/>
      <c r="W171" s="647"/>
      <c r="X171" s="647"/>
      <c r="Y171" s="647"/>
      <c r="Z171" s="647"/>
      <c r="AA171" s="647"/>
      <c r="AB171" s="647"/>
      <c r="AC171" s="638"/>
    </row>
    <row r="172" spans="1:29" ht="16.3" thickTop="1" thickBot="1" x14ac:dyDescent="0.35">
      <c r="A172" s="654">
        <v>2</v>
      </c>
      <c r="B172" s="654" t="s">
        <v>1374</v>
      </c>
      <c r="C172" s="654" t="s">
        <v>1444</v>
      </c>
      <c r="D172" s="654" t="s">
        <v>1374</v>
      </c>
      <c r="E172" s="665"/>
      <c r="F172" s="665"/>
      <c r="G172" s="663"/>
      <c r="H172" s="663" t="s">
        <v>1877</v>
      </c>
      <c r="I172" s="666">
        <f>+I173</f>
        <v>630000000</v>
      </c>
      <c r="J172" s="666">
        <f t="shared" ref="J172:X174" si="86">+J173</f>
        <v>594822417</v>
      </c>
      <c r="K172" s="666">
        <f t="shared" si="86"/>
        <v>358909099</v>
      </c>
      <c r="L172" s="666">
        <f t="shared" si="86"/>
        <v>358909099</v>
      </c>
      <c r="M172" s="666">
        <f t="shared" si="86"/>
        <v>0</v>
      </c>
      <c r="N172" s="666">
        <f t="shared" si="86"/>
        <v>0</v>
      </c>
      <c r="O172" s="666">
        <f t="shared" si="86"/>
        <v>0</v>
      </c>
      <c r="P172" s="666">
        <f t="shared" si="86"/>
        <v>0</v>
      </c>
      <c r="Q172" s="666">
        <f t="shared" si="86"/>
        <v>0</v>
      </c>
      <c r="R172" s="666">
        <f t="shared" si="86"/>
        <v>0</v>
      </c>
      <c r="S172" s="666">
        <f t="shared" si="86"/>
        <v>0</v>
      </c>
      <c r="T172" s="666">
        <f t="shared" si="86"/>
        <v>0</v>
      </c>
      <c r="U172" s="666">
        <f t="shared" si="86"/>
        <v>0</v>
      </c>
      <c r="V172" s="666">
        <f t="shared" si="86"/>
        <v>0</v>
      </c>
      <c r="W172" s="666">
        <f t="shared" si="86"/>
        <v>0</v>
      </c>
      <c r="X172" s="666">
        <f t="shared" si="86"/>
        <v>0</v>
      </c>
      <c r="Y172" s="666">
        <f t="shared" ref="Y172:AB172" si="87">+I172+M172+Q172+U172</f>
        <v>630000000</v>
      </c>
      <c r="Z172" s="666">
        <f t="shared" si="87"/>
        <v>594822417</v>
      </c>
      <c r="AA172" s="666">
        <f t="shared" si="87"/>
        <v>358909099</v>
      </c>
      <c r="AB172" s="666">
        <f t="shared" si="87"/>
        <v>358909099</v>
      </c>
      <c r="AC172" s="638"/>
    </row>
    <row r="173" spans="1:29" ht="16.3" thickTop="1" thickBot="1" x14ac:dyDescent="0.35">
      <c r="A173" s="654">
        <v>2</v>
      </c>
      <c r="B173" s="654" t="s">
        <v>1374</v>
      </c>
      <c r="C173" s="654" t="s">
        <v>1444</v>
      </c>
      <c r="D173" s="654" t="s">
        <v>1374</v>
      </c>
      <c r="E173" s="654" t="s">
        <v>1350</v>
      </c>
      <c r="F173" s="654"/>
      <c r="G173" s="654"/>
      <c r="H173" s="663" t="s">
        <v>1518</v>
      </c>
      <c r="I173" s="656">
        <f>+I174</f>
        <v>630000000</v>
      </c>
      <c r="J173" s="656">
        <f t="shared" si="86"/>
        <v>594822417</v>
      </c>
      <c r="K173" s="656">
        <f t="shared" si="86"/>
        <v>358909099</v>
      </c>
      <c r="L173" s="656">
        <f t="shared" si="86"/>
        <v>358909099</v>
      </c>
      <c r="M173" s="656">
        <f t="shared" si="86"/>
        <v>0</v>
      </c>
      <c r="N173" s="656">
        <f t="shared" si="86"/>
        <v>0</v>
      </c>
      <c r="O173" s="656">
        <f t="shared" si="86"/>
        <v>0</v>
      </c>
      <c r="P173" s="656">
        <f t="shared" si="86"/>
        <v>0</v>
      </c>
      <c r="Q173" s="656">
        <f t="shared" si="86"/>
        <v>0</v>
      </c>
      <c r="R173" s="656">
        <f t="shared" si="86"/>
        <v>0</v>
      </c>
      <c r="S173" s="656">
        <f t="shared" si="86"/>
        <v>0</v>
      </c>
      <c r="T173" s="656">
        <f t="shared" si="86"/>
        <v>0</v>
      </c>
      <c r="U173" s="656">
        <f t="shared" si="86"/>
        <v>0</v>
      </c>
      <c r="V173" s="656">
        <f t="shared" si="86"/>
        <v>0</v>
      </c>
      <c r="W173" s="656">
        <f t="shared" si="86"/>
        <v>0</v>
      </c>
      <c r="X173" s="656">
        <f t="shared" si="86"/>
        <v>0</v>
      </c>
      <c r="Y173" s="656"/>
      <c r="Z173" s="656"/>
      <c r="AA173" s="656"/>
      <c r="AB173" s="656"/>
      <c r="AC173" s="638"/>
    </row>
    <row r="174" spans="1:29" ht="16.3" thickTop="1" thickBot="1" x14ac:dyDescent="0.35">
      <c r="A174" s="643">
        <v>2</v>
      </c>
      <c r="B174" s="643" t="s">
        <v>1374</v>
      </c>
      <c r="C174" s="643" t="s">
        <v>1444</v>
      </c>
      <c r="D174" s="644" t="s">
        <v>1374</v>
      </c>
      <c r="E174" s="644" t="s">
        <v>1350</v>
      </c>
      <c r="F174" s="644" t="s">
        <v>1350</v>
      </c>
      <c r="G174" s="643"/>
      <c r="H174" s="664" t="s">
        <v>1519</v>
      </c>
      <c r="I174" s="731">
        <f>+I175</f>
        <v>630000000</v>
      </c>
      <c r="J174" s="731">
        <f t="shared" si="86"/>
        <v>594822417</v>
      </c>
      <c r="K174" s="731">
        <f t="shared" si="86"/>
        <v>358909099</v>
      </c>
      <c r="L174" s="731">
        <f t="shared" si="86"/>
        <v>358909099</v>
      </c>
      <c r="M174" s="731">
        <f t="shared" si="86"/>
        <v>0</v>
      </c>
      <c r="N174" s="731">
        <f t="shared" si="86"/>
        <v>0</v>
      </c>
      <c r="O174" s="731">
        <f t="shared" si="86"/>
        <v>0</v>
      </c>
      <c r="P174" s="731">
        <f t="shared" si="86"/>
        <v>0</v>
      </c>
      <c r="Q174" s="731">
        <f t="shared" si="86"/>
        <v>0</v>
      </c>
      <c r="R174" s="731">
        <f t="shared" si="86"/>
        <v>0</v>
      </c>
      <c r="S174" s="731">
        <f t="shared" si="86"/>
        <v>0</v>
      </c>
      <c r="T174" s="731">
        <f t="shared" si="86"/>
        <v>0</v>
      </c>
      <c r="U174" s="731">
        <f t="shared" si="86"/>
        <v>0</v>
      </c>
      <c r="V174" s="731">
        <f t="shared" si="86"/>
        <v>0</v>
      </c>
      <c r="W174" s="731">
        <f t="shared" si="86"/>
        <v>0</v>
      </c>
      <c r="X174" s="731">
        <f t="shared" si="86"/>
        <v>0</v>
      </c>
      <c r="Y174" s="731"/>
      <c r="Z174" s="731"/>
      <c r="AA174" s="731"/>
      <c r="AB174" s="731"/>
      <c r="AC174" s="638"/>
    </row>
    <row r="175" spans="1:29" ht="16.3" thickTop="1" thickBot="1" x14ac:dyDescent="0.35">
      <c r="A175" s="643">
        <v>2</v>
      </c>
      <c r="B175" s="643" t="s">
        <v>1374</v>
      </c>
      <c r="C175" s="643" t="s">
        <v>1444</v>
      </c>
      <c r="D175" s="644" t="s">
        <v>1374</v>
      </c>
      <c r="E175" s="644" t="s">
        <v>1350</v>
      </c>
      <c r="F175" s="644" t="s">
        <v>1350</v>
      </c>
      <c r="G175" s="644" t="s">
        <v>1350</v>
      </c>
      <c r="H175" s="664" t="s">
        <v>1520</v>
      </c>
      <c r="I175" s="647">
        <v>630000000</v>
      </c>
      <c r="J175" s="647">
        <v>594822417</v>
      </c>
      <c r="K175" s="647">
        <v>358909099</v>
      </c>
      <c r="L175" s="647">
        <v>358909099</v>
      </c>
      <c r="M175" s="647"/>
      <c r="N175" s="647"/>
      <c r="O175" s="647"/>
      <c r="P175" s="647"/>
      <c r="Q175" s="647"/>
      <c r="R175" s="647"/>
      <c r="S175" s="647"/>
      <c r="T175" s="647"/>
      <c r="U175" s="647"/>
      <c r="V175" s="647"/>
      <c r="W175" s="647"/>
      <c r="X175" s="647"/>
      <c r="Y175" s="647"/>
      <c r="Z175" s="647"/>
      <c r="AA175" s="647"/>
      <c r="AB175" s="647"/>
      <c r="AC175" s="638"/>
    </row>
    <row r="176" spans="1:29" ht="16.3" thickTop="1" thickBot="1" x14ac:dyDescent="0.35">
      <c r="A176" s="654">
        <v>2</v>
      </c>
      <c r="B176" s="654" t="s">
        <v>1374</v>
      </c>
      <c r="C176" s="654" t="s">
        <v>1444</v>
      </c>
      <c r="D176" s="654" t="s">
        <v>1375</v>
      </c>
      <c r="E176" s="665"/>
      <c r="F176" s="665"/>
      <c r="G176" s="663"/>
      <c r="H176" s="663" t="s">
        <v>1878</v>
      </c>
      <c r="I176" s="666">
        <f>+I177</f>
        <v>150000000</v>
      </c>
      <c r="J176" s="666">
        <f t="shared" ref="J176:X178" si="88">+J177</f>
        <v>35000000</v>
      </c>
      <c r="K176" s="666">
        <f t="shared" si="88"/>
        <v>0</v>
      </c>
      <c r="L176" s="666">
        <f t="shared" si="88"/>
        <v>0</v>
      </c>
      <c r="M176" s="666">
        <f t="shared" si="88"/>
        <v>0</v>
      </c>
      <c r="N176" s="666">
        <f t="shared" si="88"/>
        <v>0</v>
      </c>
      <c r="O176" s="666">
        <f t="shared" si="88"/>
        <v>0</v>
      </c>
      <c r="P176" s="666">
        <f t="shared" si="88"/>
        <v>0</v>
      </c>
      <c r="Q176" s="666">
        <f t="shared" si="88"/>
        <v>0</v>
      </c>
      <c r="R176" s="666">
        <f t="shared" si="88"/>
        <v>0</v>
      </c>
      <c r="S176" s="666">
        <f t="shared" si="88"/>
        <v>0</v>
      </c>
      <c r="T176" s="666">
        <f t="shared" si="88"/>
        <v>0</v>
      </c>
      <c r="U176" s="666">
        <f t="shared" si="88"/>
        <v>0</v>
      </c>
      <c r="V176" s="666">
        <f t="shared" si="88"/>
        <v>0</v>
      </c>
      <c r="W176" s="666">
        <f t="shared" si="88"/>
        <v>0</v>
      </c>
      <c r="X176" s="666">
        <f t="shared" si="88"/>
        <v>0</v>
      </c>
      <c r="Y176" s="666">
        <f t="shared" ref="Y176:AB176" si="89">+I176+M176+Q176+U176</f>
        <v>150000000</v>
      </c>
      <c r="Z176" s="666">
        <f t="shared" si="89"/>
        <v>35000000</v>
      </c>
      <c r="AA176" s="666">
        <f t="shared" si="89"/>
        <v>0</v>
      </c>
      <c r="AB176" s="666">
        <f t="shared" si="89"/>
        <v>0</v>
      </c>
      <c r="AC176" s="638"/>
    </row>
    <row r="177" spans="1:29" ht="16.3" thickTop="1" thickBot="1" x14ac:dyDescent="0.35">
      <c r="A177" s="654">
        <v>2</v>
      </c>
      <c r="B177" s="654" t="s">
        <v>1374</v>
      </c>
      <c r="C177" s="654" t="s">
        <v>1444</v>
      </c>
      <c r="D177" s="654" t="s">
        <v>1375</v>
      </c>
      <c r="E177" s="654" t="s">
        <v>1350</v>
      </c>
      <c r="F177" s="654"/>
      <c r="G177" s="654"/>
      <c r="H177" s="663" t="s">
        <v>1518</v>
      </c>
      <c r="I177" s="656">
        <f>+I178</f>
        <v>150000000</v>
      </c>
      <c r="J177" s="656">
        <f t="shared" si="88"/>
        <v>35000000</v>
      </c>
      <c r="K177" s="656">
        <f t="shared" si="88"/>
        <v>0</v>
      </c>
      <c r="L177" s="656">
        <f t="shared" si="88"/>
        <v>0</v>
      </c>
      <c r="M177" s="656">
        <f t="shared" si="88"/>
        <v>0</v>
      </c>
      <c r="N177" s="656">
        <f t="shared" si="88"/>
        <v>0</v>
      </c>
      <c r="O177" s="656">
        <f t="shared" si="88"/>
        <v>0</v>
      </c>
      <c r="P177" s="656">
        <f t="shared" si="88"/>
        <v>0</v>
      </c>
      <c r="Q177" s="656">
        <f t="shared" si="88"/>
        <v>0</v>
      </c>
      <c r="R177" s="656">
        <f t="shared" si="88"/>
        <v>0</v>
      </c>
      <c r="S177" s="656">
        <f t="shared" si="88"/>
        <v>0</v>
      </c>
      <c r="T177" s="656">
        <f t="shared" si="88"/>
        <v>0</v>
      </c>
      <c r="U177" s="656">
        <f t="shared" si="88"/>
        <v>0</v>
      </c>
      <c r="V177" s="656">
        <f t="shared" si="88"/>
        <v>0</v>
      </c>
      <c r="W177" s="656">
        <f t="shared" si="88"/>
        <v>0</v>
      </c>
      <c r="X177" s="656">
        <f t="shared" si="88"/>
        <v>0</v>
      </c>
      <c r="Y177" s="656"/>
      <c r="Z177" s="656"/>
      <c r="AA177" s="656"/>
      <c r="AB177" s="656"/>
      <c r="AC177" s="638"/>
    </row>
    <row r="178" spans="1:29" ht="16.3" thickTop="1" thickBot="1" x14ac:dyDescent="0.35">
      <c r="A178" s="643">
        <v>2</v>
      </c>
      <c r="B178" s="643" t="s">
        <v>1374</v>
      </c>
      <c r="C178" s="643" t="s">
        <v>1444</v>
      </c>
      <c r="D178" s="644" t="s">
        <v>1375</v>
      </c>
      <c r="E178" s="644" t="s">
        <v>1350</v>
      </c>
      <c r="F178" s="644" t="s">
        <v>1350</v>
      </c>
      <c r="G178" s="643"/>
      <c r="H178" s="737" t="s">
        <v>1519</v>
      </c>
      <c r="I178" s="731">
        <f>+I179</f>
        <v>150000000</v>
      </c>
      <c r="J178" s="731">
        <f t="shared" si="88"/>
        <v>35000000</v>
      </c>
      <c r="K178" s="731">
        <f t="shared" si="88"/>
        <v>0</v>
      </c>
      <c r="L178" s="731">
        <f t="shared" si="88"/>
        <v>0</v>
      </c>
      <c r="M178" s="731">
        <f t="shared" si="88"/>
        <v>0</v>
      </c>
      <c r="N178" s="731">
        <f t="shared" si="88"/>
        <v>0</v>
      </c>
      <c r="O178" s="731">
        <f t="shared" si="88"/>
        <v>0</v>
      </c>
      <c r="P178" s="731">
        <f t="shared" si="88"/>
        <v>0</v>
      </c>
      <c r="Q178" s="731">
        <f t="shared" si="88"/>
        <v>0</v>
      </c>
      <c r="R178" s="731">
        <f t="shared" si="88"/>
        <v>0</v>
      </c>
      <c r="S178" s="731">
        <f t="shared" si="88"/>
        <v>0</v>
      </c>
      <c r="T178" s="731">
        <f t="shared" si="88"/>
        <v>0</v>
      </c>
      <c r="U178" s="731">
        <f t="shared" si="88"/>
        <v>0</v>
      </c>
      <c r="V178" s="731">
        <f t="shared" si="88"/>
        <v>0</v>
      </c>
      <c r="W178" s="731">
        <f t="shared" si="88"/>
        <v>0</v>
      </c>
      <c r="X178" s="731">
        <f t="shared" si="88"/>
        <v>0</v>
      </c>
      <c r="Y178" s="731"/>
      <c r="Z178" s="731"/>
      <c r="AA178" s="731"/>
      <c r="AB178" s="731"/>
      <c r="AC178" s="638"/>
    </row>
    <row r="179" spans="1:29" ht="16.3" thickTop="1" thickBot="1" x14ac:dyDescent="0.35">
      <c r="A179" s="643">
        <v>2</v>
      </c>
      <c r="B179" s="643" t="s">
        <v>1374</v>
      </c>
      <c r="C179" s="643" t="s">
        <v>1444</v>
      </c>
      <c r="D179" s="644" t="s">
        <v>1375</v>
      </c>
      <c r="E179" s="644" t="s">
        <v>1350</v>
      </c>
      <c r="F179" s="644" t="s">
        <v>1350</v>
      </c>
      <c r="G179" s="644" t="s">
        <v>1350</v>
      </c>
      <c r="H179" s="664" t="s">
        <v>1520</v>
      </c>
      <c r="I179" s="647">
        <v>150000000</v>
      </c>
      <c r="J179" s="647">
        <v>35000000</v>
      </c>
      <c r="K179" s="647"/>
      <c r="L179" s="647"/>
      <c r="M179" s="647"/>
      <c r="N179" s="647"/>
      <c r="O179" s="647"/>
      <c r="P179" s="647"/>
      <c r="Q179" s="647"/>
      <c r="R179" s="647"/>
      <c r="S179" s="647"/>
      <c r="T179" s="647"/>
      <c r="U179" s="647"/>
      <c r="V179" s="647"/>
      <c r="W179" s="647"/>
      <c r="X179" s="647"/>
      <c r="Y179" s="647"/>
      <c r="Z179" s="647"/>
      <c r="AA179" s="647"/>
      <c r="AB179" s="647"/>
      <c r="AC179" s="638"/>
    </row>
    <row r="180" spans="1:29" ht="16.3" thickTop="1" thickBot="1" x14ac:dyDescent="0.35">
      <c r="A180" s="643"/>
      <c r="B180" s="643"/>
      <c r="C180" s="645"/>
      <c r="D180" s="645"/>
      <c r="E180" s="644"/>
      <c r="F180" s="644"/>
      <c r="G180" s="644"/>
      <c r="H180" s="664"/>
      <c r="I180" s="647"/>
      <c r="J180" s="647"/>
      <c r="K180" s="647"/>
      <c r="L180" s="647"/>
      <c r="M180" s="647"/>
      <c r="N180" s="647"/>
      <c r="O180" s="647"/>
      <c r="P180" s="647"/>
      <c r="Q180" s="647"/>
      <c r="R180" s="647"/>
      <c r="S180" s="647"/>
      <c r="T180" s="647"/>
      <c r="U180" s="647"/>
      <c r="V180" s="647"/>
      <c r="W180" s="647"/>
      <c r="X180" s="647"/>
      <c r="Y180" s="647"/>
      <c r="Z180" s="647"/>
      <c r="AA180" s="647"/>
      <c r="AB180" s="647"/>
      <c r="AC180" s="638"/>
    </row>
    <row r="181" spans="1:29" ht="16.3" thickTop="1" thickBot="1" x14ac:dyDescent="0.3">
      <c r="A181" s="667"/>
      <c r="B181" s="667"/>
      <c r="C181" s="668"/>
      <c r="D181" s="668"/>
      <c r="E181" s="668"/>
      <c r="F181" s="668"/>
      <c r="G181" s="668"/>
      <c r="H181" s="669" t="s">
        <v>1521</v>
      </c>
      <c r="I181" s="670">
        <f t="shared" ref="I181:AB181" si="90">+I6+I50</f>
        <v>52026400524</v>
      </c>
      <c r="J181" s="670">
        <f t="shared" si="90"/>
        <v>28421602599</v>
      </c>
      <c r="K181" s="670">
        <f t="shared" si="90"/>
        <v>8516956687</v>
      </c>
      <c r="L181" s="670">
        <f t="shared" si="90"/>
        <v>8357237854</v>
      </c>
      <c r="M181" s="670">
        <f t="shared" si="90"/>
        <v>4768431000</v>
      </c>
      <c r="N181" s="670">
        <f t="shared" si="90"/>
        <v>1749861218</v>
      </c>
      <c r="O181" s="670">
        <f t="shared" si="90"/>
        <v>1709261174</v>
      </c>
      <c r="P181" s="670">
        <f t="shared" si="90"/>
        <v>1709261174</v>
      </c>
      <c r="Q181" s="670">
        <f t="shared" si="90"/>
        <v>0</v>
      </c>
      <c r="R181" s="670">
        <f t="shared" si="90"/>
        <v>0</v>
      </c>
      <c r="S181" s="670">
        <f t="shared" si="90"/>
        <v>0</v>
      </c>
      <c r="T181" s="670">
        <f t="shared" si="90"/>
        <v>0</v>
      </c>
      <c r="U181" s="670">
        <f t="shared" si="90"/>
        <v>79057608517</v>
      </c>
      <c r="V181" s="670">
        <f t="shared" si="90"/>
        <v>78898748180</v>
      </c>
      <c r="W181" s="670">
        <f t="shared" si="90"/>
        <v>0</v>
      </c>
      <c r="X181" s="670">
        <f t="shared" si="90"/>
        <v>0</v>
      </c>
      <c r="Y181" s="670">
        <f t="shared" si="90"/>
        <v>135852440041</v>
      </c>
      <c r="Z181" s="670">
        <f t="shared" si="90"/>
        <v>109070211997</v>
      </c>
      <c r="AA181" s="670">
        <f t="shared" si="90"/>
        <v>10226217861</v>
      </c>
      <c r="AB181" s="670">
        <f t="shared" si="90"/>
        <v>10066499028</v>
      </c>
      <c r="AC181" s="638"/>
    </row>
    <row r="182" spans="1:29" ht="14.95" thickTop="1" x14ac:dyDescent="0.25"/>
    <row r="183" spans="1:29" x14ac:dyDescent="0.25">
      <c r="I183" s="812">
        <v>52026400524</v>
      </c>
      <c r="J183" s="738">
        <v>28421602599</v>
      </c>
      <c r="K183" s="738">
        <v>8516956687</v>
      </c>
      <c r="L183" s="738">
        <v>8357237854</v>
      </c>
      <c r="M183" s="738">
        <v>4768431000</v>
      </c>
      <c r="N183" s="738">
        <v>1749861218</v>
      </c>
      <c r="O183" s="738">
        <v>1709261174</v>
      </c>
      <c r="P183" s="738">
        <v>1709261174</v>
      </c>
      <c r="Y183" s="738">
        <v>56794831524</v>
      </c>
      <c r="Z183" s="738">
        <v>30171463817</v>
      </c>
      <c r="AA183" s="738">
        <v>10226217861</v>
      </c>
      <c r="AB183" s="738">
        <v>10066499028</v>
      </c>
    </row>
    <row r="184" spans="1:29" x14ac:dyDescent="0.25">
      <c r="I184" s="812">
        <f>+I181-I183</f>
        <v>0</v>
      </c>
      <c r="J184" s="812">
        <f t="shared" ref="J184:P184" si="91">+J181-J183</f>
        <v>0</v>
      </c>
      <c r="K184" s="812">
        <f t="shared" si="91"/>
        <v>0</v>
      </c>
      <c r="L184" s="812">
        <f t="shared" si="91"/>
        <v>0</v>
      </c>
      <c r="M184" s="812">
        <f t="shared" si="91"/>
        <v>0</v>
      </c>
      <c r="N184" s="812">
        <f t="shared" si="91"/>
        <v>0</v>
      </c>
      <c r="O184" s="812">
        <f t="shared" si="91"/>
        <v>0</v>
      </c>
      <c r="P184" s="812">
        <f t="shared" si="91"/>
        <v>0</v>
      </c>
      <c r="Y184" s="812">
        <f>+Y181-Y183</f>
        <v>79057608517</v>
      </c>
      <c r="Z184" s="812">
        <f t="shared" ref="Z184:AB184" si="92">+Z181-Z183</f>
        <v>78898748180</v>
      </c>
      <c r="AA184" s="812">
        <f t="shared" si="92"/>
        <v>0</v>
      </c>
      <c r="AB184" s="812">
        <f t="shared" si="92"/>
        <v>0</v>
      </c>
    </row>
    <row r="185" spans="1:29" x14ac:dyDescent="0.25">
      <c r="Y185" s="738"/>
    </row>
    <row r="186" spans="1:29" x14ac:dyDescent="0.25">
      <c r="Y186" s="812"/>
    </row>
  </sheetData>
  <mergeCells count="16">
    <mergeCell ref="Y4:AB4"/>
    <mergeCell ref="A1:AC1"/>
    <mergeCell ref="A2:AC2"/>
    <mergeCell ref="A3:AC3"/>
    <mergeCell ref="G4:G5"/>
    <mergeCell ref="H4:H5"/>
    <mergeCell ref="I4:L4"/>
    <mergeCell ref="M4:P4"/>
    <mergeCell ref="Q4:T4"/>
    <mergeCell ref="U4:X4"/>
    <mergeCell ref="A4:A5"/>
    <mergeCell ref="B4:B5"/>
    <mergeCell ref="C4:C5"/>
    <mergeCell ref="D4:D5"/>
    <mergeCell ref="E4:E5"/>
    <mergeCell ref="F4:F5"/>
  </mergeCells>
  <printOptions horizontalCentered="1" verticalCentered="1"/>
  <pageMargins left="0.78740157480314965" right="0.78740157480314965" top="0.98425196850393704" bottom="0.98425196850393704" header="0" footer="0"/>
  <pageSetup paperSize="9" scale="8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A5" sqref="A5"/>
    </sheetView>
  </sheetViews>
  <sheetFormatPr baseColWidth="10" defaultColWidth="11.375" defaultRowHeight="14.3" x14ac:dyDescent="0.25"/>
  <cols>
    <col min="1" max="1" width="50.25" style="632" customWidth="1"/>
    <col min="2" max="2" width="68.375" style="632" customWidth="1"/>
    <col min="3" max="16384" width="11.375" style="632"/>
  </cols>
  <sheetData>
    <row r="1" spans="1:2" ht="65.25" customHeight="1" thickBot="1" x14ac:dyDescent="0.3">
      <c r="A1" s="1008"/>
      <c r="B1" s="1008"/>
    </row>
    <row r="2" spans="1:2" ht="15.65" thickBot="1" x14ac:dyDescent="0.3">
      <c r="A2" s="1021" t="s">
        <v>1584</v>
      </c>
      <c r="B2" s="1010"/>
    </row>
    <row r="3" spans="1:2" ht="15.65" thickBot="1" x14ac:dyDescent="0.3">
      <c r="A3" s="1011" t="s">
        <v>1265</v>
      </c>
      <c r="B3" s="1012"/>
    </row>
    <row r="4" spans="1:2" ht="15.65" thickBot="1" x14ac:dyDescent="0.3">
      <c r="A4" s="672" t="s">
        <v>1555</v>
      </c>
      <c r="B4" s="672" t="s">
        <v>1267</v>
      </c>
    </row>
    <row r="5" spans="1:2" ht="30.6" thickBot="1" x14ac:dyDescent="0.3">
      <c r="A5" s="673" t="s">
        <v>1556</v>
      </c>
      <c r="B5" s="674" t="s">
        <v>1557</v>
      </c>
    </row>
    <row r="6" spans="1:2" ht="16.3" thickTop="1" thickBot="1" x14ac:dyDescent="0.3">
      <c r="A6" s="675" t="s">
        <v>1558</v>
      </c>
      <c r="B6" s="674" t="s">
        <v>1585</v>
      </c>
    </row>
    <row r="7" spans="1:2" ht="91.05" thickTop="1" thickBot="1" x14ac:dyDescent="0.3">
      <c r="A7" s="682" t="s">
        <v>1586</v>
      </c>
      <c r="B7" s="674" t="s">
        <v>1587</v>
      </c>
    </row>
    <row r="8" spans="1:2" ht="106" thickTop="1" thickBot="1" x14ac:dyDescent="0.3">
      <c r="A8" s="682" t="s">
        <v>1588</v>
      </c>
      <c r="B8" s="674" t="s">
        <v>1589</v>
      </c>
    </row>
    <row r="9" spans="1:2" ht="106" thickTop="1" thickBot="1" x14ac:dyDescent="0.3">
      <c r="A9" s="682" t="s">
        <v>1590</v>
      </c>
      <c r="B9" s="674" t="s">
        <v>1591</v>
      </c>
    </row>
    <row r="10" spans="1:2" ht="106" thickTop="1" thickBot="1" x14ac:dyDescent="0.3">
      <c r="A10" s="682" t="s">
        <v>1592</v>
      </c>
      <c r="B10" s="674" t="s">
        <v>1593</v>
      </c>
    </row>
    <row r="11" spans="1:2" ht="31.25" thickTop="1" thickBot="1" x14ac:dyDescent="0.3">
      <c r="A11" s="682" t="s">
        <v>1594</v>
      </c>
      <c r="B11" s="674" t="s">
        <v>1595</v>
      </c>
    </row>
    <row r="12" spans="1:2" ht="31.25" thickTop="1" thickBot="1" x14ac:dyDescent="0.3">
      <c r="A12" s="682" t="s">
        <v>1596</v>
      </c>
      <c r="B12" s="674" t="s">
        <v>1583</v>
      </c>
    </row>
    <row r="13" spans="1:2" ht="14.95" thickTop="1" x14ac:dyDescent="0.25"/>
  </sheetData>
  <mergeCells count="3">
    <mergeCell ref="A1:B1"/>
    <mergeCell ref="A2:B2"/>
    <mergeCell ref="A3:B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zoomScale="96" zoomScaleNormal="96" workbookViewId="0">
      <pane ySplit="5" topLeftCell="A15" activePane="bottomLeft" state="frozen"/>
      <selection activeCell="D4" sqref="D4"/>
      <selection pane="bottomLeft" activeCell="N16" sqref="N16"/>
    </sheetView>
  </sheetViews>
  <sheetFormatPr baseColWidth="10" defaultRowHeight="14.3" x14ac:dyDescent="0.25"/>
  <cols>
    <col min="1" max="1" width="3.625" bestFit="1" customWidth="1"/>
    <col min="2" max="2" width="52.875" customWidth="1"/>
    <col min="3" max="3" width="16.125" customWidth="1"/>
    <col min="4" max="6" width="6.125" customWidth="1"/>
    <col min="7" max="7" width="3.625" customWidth="1"/>
    <col min="8" max="8" width="6.125" style="412" hidden="1" customWidth="1"/>
    <col min="9" max="9" width="5.375" style="412" hidden="1" customWidth="1"/>
    <col min="10" max="10" width="7" style="412" hidden="1" customWidth="1"/>
    <col min="11" max="11" width="4.25" hidden="1" customWidth="1"/>
    <col min="12" max="12" width="15" style="412" customWidth="1"/>
    <col min="13" max="13" width="22.375" style="412" customWidth="1"/>
    <col min="14" max="14" width="21.375" style="412" customWidth="1"/>
    <col min="15" max="15" width="2.375" style="412" customWidth="1"/>
    <col min="16" max="16" width="3.625" customWidth="1"/>
  </cols>
  <sheetData>
    <row r="1" spans="1:18" s="550" customFormat="1" ht="130.6" customHeight="1" thickBot="1" x14ac:dyDescent="0.3">
      <c r="A1" s="1022"/>
      <c r="B1" s="1023"/>
      <c r="C1" s="1023"/>
      <c r="D1" s="1023"/>
      <c r="E1" s="1023"/>
      <c r="F1" s="1023"/>
      <c r="G1" s="1023"/>
      <c r="H1" s="1023"/>
      <c r="I1" s="1023"/>
      <c r="J1" s="1023"/>
      <c r="K1" s="1023"/>
      <c r="L1" s="1023"/>
      <c r="M1" s="1023"/>
      <c r="N1" s="1023"/>
      <c r="O1" s="1023"/>
      <c r="P1" s="1024"/>
      <c r="Q1"/>
      <c r="R1"/>
    </row>
    <row r="2" spans="1:18" s="551" customFormat="1" ht="16.3" thickBot="1" x14ac:dyDescent="0.3">
      <c r="A2" s="1030" t="str">
        <f>'Datos Generales'!C5</f>
        <v>Corporación Autónoma Regional del Magdalena – CORPAMAG</v>
      </c>
      <c r="B2" s="1031"/>
      <c r="C2" s="1031"/>
      <c r="D2" s="1031"/>
      <c r="E2" s="1031"/>
      <c r="F2" s="1031"/>
      <c r="G2" s="1031"/>
      <c r="H2" s="1031"/>
      <c r="I2" s="1031"/>
      <c r="J2" s="1031"/>
      <c r="K2" s="1031"/>
      <c r="L2" s="1031"/>
      <c r="M2" s="1031"/>
      <c r="N2" s="1031"/>
      <c r="O2" s="1031"/>
      <c r="P2" s="1032"/>
      <c r="Q2"/>
      <c r="R2"/>
    </row>
    <row r="3" spans="1:18" s="551" customFormat="1" ht="16.3" thickBot="1" x14ac:dyDescent="0.3">
      <c r="A3" s="1025" t="s">
        <v>1322</v>
      </c>
      <c r="B3" s="1026"/>
      <c r="C3" s="1026"/>
      <c r="D3" s="1026"/>
      <c r="E3" s="1026"/>
      <c r="F3" s="1026"/>
      <c r="G3" s="1026"/>
      <c r="H3" s="1026"/>
      <c r="I3" s="1026"/>
      <c r="J3" s="1026"/>
      <c r="K3" s="1026"/>
      <c r="L3" s="1026"/>
      <c r="M3" s="1026"/>
      <c r="N3" s="1026"/>
      <c r="O3" s="1026"/>
      <c r="P3" s="1027"/>
      <c r="Q3"/>
      <c r="R3"/>
    </row>
    <row r="4" spans="1:18" s="551" customFormat="1" ht="30.75" customHeight="1" thickBot="1" x14ac:dyDescent="0.3">
      <c r="A4" s="1028" t="s">
        <v>1321</v>
      </c>
      <c r="B4" s="1029"/>
      <c r="C4" s="587" t="str">
        <f>'Datos Generales'!C6</f>
        <v>2021-II</v>
      </c>
      <c r="D4" s="587"/>
      <c r="E4" s="587"/>
      <c r="F4" s="587"/>
      <c r="G4" s="587"/>
      <c r="H4" s="587"/>
      <c r="I4" s="587"/>
      <c r="J4" s="587"/>
      <c r="K4" s="587"/>
      <c r="L4" s="589"/>
      <c r="M4" s="589"/>
      <c r="N4" s="589"/>
      <c r="O4" s="589"/>
      <c r="P4" s="590"/>
      <c r="Q4"/>
      <c r="R4"/>
    </row>
    <row r="5" spans="1:18" ht="30.1" customHeight="1" x14ac:dyDescent="0.25">
      <c r="A5" s="515" t="s">
        <v>19</v>
      </c>
      <c r="B5" s="515" t="s">
        <v>1190</v>
      </c>
      <c r="C5" s="516">
        <v>2020</v>
      </c>
      <c r="D5" s="522">
        <v>2021</v>
      </c>
      <c r="E5" s="522">
        <v>2022</v>
      </c>
      <c r="F5" s="522">
        <v>2023</v>
      </c>
      <c r="H5" s="513" t="s">
        <v>1255</v>
      </c>
      <c r="I5" s="513" t="s">
        <v>1256</v>
      </c>
      <c r="J5" s="513" t="s">
        <v>55</v>
      </c>
      <c r="L5" s="514" t="s">
        <v>1253</v>
      </c>
      <c r="M5" s="514" t="s">
        <v>1257</v>
      </c>
      <c r="N5" s="525" t="s">
        <v>55</v>
      </c>
      <c r="O5" s="528" t="s">
        <v>888</v>
      </c>
      <c r="P5" s="526"/>
    </row>
    <row r="6" spans="1:18" ht="63" customHeight="1" x14ac:dyDescent="0.25">
      <c r="A6" s="356" t="s">
        <v>1155</v>
      </c>
      <c r="B6" s="357" t="s">
        <v>1156</v>
      </c>
      <c r="C6" s="543">
        <f ca="1">+'1POMCAS'!D8</f>
        <v>0.8</v>
      </c>
      <c r="D6" s="523"/>
      <c r="E6" s="524"/>
      <c r="F6" s="524"/>
      <c r="H6" s="521" t="str">
        <f>'1POMCAS'!F11</f>
        <v>Acuerdo de Consejo Directivo No. 14 del 28 de Mayo de 2020</v>
      </c>
      <c r="I6" s="521" t="str">
        <f>+'1POMCAS'!E12</f>
        <v>Proyecto 4.1 PLANIFICACIÓN Y MANEJO DEL RECURSO HÍDRICO, Actividad 4.1.2 Formular Planes de Ordenación y Manejo de Cuencas - POMCA en el departamento</v>
      </c>
      <c r="J6" s="521">
        <f>+'1POMCAS'!E13</f>
        <v>0</v>
      </c>
      <c r="L6" s="545" t="str">
        <f t="shared" ref="L6:L32" ca="1" si="0">IF(ISNUMBER(C6),"",H6)</f>
        <v/>
      </c>
      <c r="M6" s="545" t="str">
        <f t="shared" ref="M6:M32" si="1">IF(ISNUMBER(I6),"",I6)</f>
        <v>Proyecto 4.1 PLANIFICACIÓN Y MANEJO DEL RECURSO HÍDRICO, Actividad 4.1.2 Formular Planes de Ordenación y Manejo de Cuencas - POMCA en el departamento</v>
      </c>
      <c r="N6" s="546" t="str">
        <f t="shared" ref="N6:N32" si="2">IF(ISNUMBER(J6),"",J6)</f>
        <v/>
      </c>
      <c r="O6" s="529" t="s">
        <v>888</v>
      </c>
      <c r="P6" s="527"/>
    </row>
    <row r="7" spans="1:18" ht="80.849999999999994" x14ac:dyDescent="0.25">
      <c r="A7" s="356" t="s">
        <v>1157</v>
      </c>
      <c r="B7" s="357" t="s">
        <v>131</v>
      </c>
      <c r="C7" s="544" t="str">
        <f>+'2PORH'!D8</f>
        <v>N.A.</v>
      </c>
      <c r="D7" s="524"/>
      <c r="E7" s="524"/>
      <c r="F7" s="524"/>
      <c r="H7" s="521" t="str">
        <f>+'2PORH'!F11</f>
        <v>Acuerdo de Consejo Directivo No. 14 del 28 de Mayo de 2020</v>
      </c>
      <c r="I7" s="521" t="str">
        <f>+'2PORH'!E12</f>
        <v>Proyecto 4.1 PLANIFICACIÓN Y MANEJO DEL RECURSO HÍDRICO, Actividad 4.1.1 Formular y adoptar Planes de Ordenamiento del Recurso Hídrico - PORH en corrientes priorizadas del departamento</v>
      </c>
      <c r="J7" s="521" t="str">
        <f>+'2PORH'!E13</f>
        <v>De acuerdo a la estructura programatica del PAI 2020-2023, este IMG no tiene meta para la vigencia 2021.</v>
      </c>
      <c r="L7" s="545" t="str">
        <f t="shared" si="0"/>
        <v>Acuerdo de Consejo Directivo No. 14 del 28 de Mayo de 2020</v>
      </c>
      <c r="M7" s="545" t="str">
        <f t="shared" si="1"/>
        <v>Proyecto 4.1 PLANIFICACIÓN Y MANEJO DEL RECURSO HÍDRICO, Actividad 4.1.1 Formular y adoptar Planes de Ordenamiento del Recurso Hídrico - PORH en corrientes priorizadas del departamento</v>
      </c>
      <c r="N7" s="546" t="str">
        <f t="shared" si="2"/>
        <v>De acuerdo a la estructura programatica del PAI 2020-2023, este IMG no tiene meta para la vigencia 2021.</v>
      </c>
      <c r="O7" s="529" t="s">
        <v>888</v>
      </c>
      <c r="P7" s="527"/>
    </row>
    <row r="8" spans="1:18" ht="57.75" x14ac:dyDescent="0.25">
      <c r="A8" s="356" t="s">
        <v>1158</v>
      </c>
      <c r="B8" s="357" t="s">
        <v>162</v>
      </c>
      <c r="C8" s="544">
        <f>+'3PSMV'!D8</f>
        <v>1</v>
      </c>
      <c r="D8" s="524"/>
      <c r="E8" s="524"/>
      <c r="F8" s="524"/>
      <c r="H8" s="521">
        <f>+'3PSMV'!F11</f>
        <v>0</v>
      </c>
      <c r="I8" s="521" t="str">
        <f>+'3PSMV'!E12</f>
        <v>Proyecto 2.4 AUTORIDAD AMBIENTAL Y ADMINISTRACIÓN DE LOS RECURSOS NATURALES, Actividad 2.4.4. Seguimiento a los PSMV</v>
      </c>
      <c r="J8" s="521">
        <f>+'3PSMV'!E13</f>
        <v>0</v>
      </c>
      <c r="L8" s="545" t="str">
        <f t="shared" si="0"/>
        <v/>
      </c>
      <c r="M8" s="545" t="str">
        <f t="shared" si="1"/>
        <v>Proyecto 2.4 AUTORIDAD AMBIENTAL Y ADMINISTRACIÓN DE LOS RECURSOS NATURALES, Actividad 2.4.4. Seguimiento a los PSMV</v>
      </c>
      <c r="N8" s="546" t="str">
        <f t="shared" si="2"/>
        <v/>
      </c>
      <c r="O8" s="529" t="s">
        <v>888</v>
      </c>
      <c r="P8" s="527"/>
    </row>
    <row r="9" spans="1:18" ht="69.3" x14ac:dyDescent="0.25">
      <c r="A9" s="356" t="s">
        <v>1159</v>
      </c>
      <c r="B9" s="357" t="s">
        <v>183</v>
      </c>
      <c r="C9" s="544" t="str">
        <f>+'4UsoAguas'!D8</f>
        <v>N.A.</v>
      </c>
      <c r="D9" s="524"/>
      <c r="E9" s="524"/>
      <c r="F9" s="524"/>
      <c r="H9" s="521" t="str">
        <f>+'4UsoAguas'!F11</f>
        <v>Acuerdo de Consejo Directivo No. 14 del 28 de Mayo de 2020</v>
      </c>
      <c r="I9" s="521" t="str">
        <f>+'4UsoAguas'!E12</f>
        <v>Proyecto 4.2 REGULACIÓN DEL USO Y MANEJO DEL RECURSO HÍDRICO, Actividad 4.2.5 Reglamentar las corrientes priorizadas en el departamento</v>
      </c>
      <c r="J9" s="521" t="str">
        <f>+'4UsoAguas'!E13</f>
        <v>De acuerdo a la estructura programatica del PAI 2020-2023, este IMG no tiene meta para la vigencia 2021.</v>
      </c>
      <c r="L9" s="545" t="str">
        <f t="shared" si="0"/>
        <v>Acuerdo de Consejo Directivo No. 14 del 28 de Mayo de 2020</v>
      </c>
      <c r="M9" s="545" t="str">
        <f t="shared" si="1"/>
        <v>Proyecto 4.2 REGULACIÓN DEL USO Y MANEJO DEL RECURSO HÍDRICO, Actividad 4.2.5 Reglamentar las corrientes priorizadas en el departamento</v>
      </c>
      <c r="N9" s="546" t="str">
        <f t="shared" si="2"/>
        <v>De acuerdo a la estructura programatica del PAI 2020-2023, este IMG no tiene meta para la vigencia 2021.</v>
      </c>
      <c r="O9" s="529" t="s">
        <v>888</v>
      </c>
      <c r="P9" s="527"/>
    </row>
    <row r="10" spans="1:18" ht="57.75" x14ac:dyDescent="0.25">
      <c r="A10" s="356" t="s">
        <v>1160</v>
      </c>
      <c r="B10" s="357" t="s">
        <v>200</v>
      </c>
      <c r="C10" s="544">
        <f>+'5PUEAA'!D8</f>
        <v>0.59420289855072461</v>
      </c>
      <c r="D10" s="524"/>
      <c r="E10" s="524"/>
      <c r="F10" s="524"/>
      <c r="H10" s="521">
        <f>+'5PUEAA'!F11</f>
        <v>0</v>
      </c>
      <c r="I10" s="521" t="str">
        <f>+'5PUEAA'!E12</f>
        <v>Proyecto 2.4 AUTORIDAD AMBIENTAL Y ADMINISTRACIÓN DE LOS RECURSOS NATURALES, Actividad 2.4.5. Seguimiento a los PUEAA</v>
      </c>
      <c r="J10" s="521">
        <f>+'5PUEAA'!E13</f>
        <v>0</v>
      </c>
      <c r="L10" s="545" t="str">
        <f t="shared" si="0"/>
        <v/>
      </c>
      <c r="M10" s="545" t="str">
        <f t="shared" si="1"/>
        <v>Proyecto 2.4 AUTORIDAD AMBIENTAL Y ADMINISTRACIÓN DE LOS RECURSOS NATURALES, Actividad 2.4.5. Seguimiento a los PUEAA</v>
      </c>
      <c r="N10" s="546" t="str">
        <f t="shared" si="2"/>
        <v/>
      </c>
      <c r="O10" s="529" t="s">
        <v>888</v>
      </c>
      <c r="P10" s="527"/>
    </row>
    <row r="11" spans="1:18" ht="69.3" x14ac:dyDescent="0.25">
      <c r="A11" s="356" t="s">
        <v>1161</v>
      </c>
      <c r="B11" s="357" t="s">
        <v>220</v>
      </c>
      <c r="C11" s="544">
        <f>+'6POMCASejec'!D8</f>
        <v>1</v>
      </c>
      <c r="D11" s="524"/>
      <c r="E11" s="524"/>
      <c r="F11" s="524"/>
      <c r="H11" s="521">
        <f>+'6POMCASejec'!F11</f>
        <v>0</v>
      </c>
      <c r="I11" s="521" t="str">
        <f>+'6POMCASejec'!E12</f>
        <v>Proyecto 4.1 PLANIFICACIÓN Y MANEJO DEL RECURSO HÍDRICO, Actividad 4.1.4 Implementar Planes Operativos de los POMCA adoptados en el departamento</v>
      </c>
      <c r="J11" s="521">
        <f>+'6POMCASejec'!E13</f>
        <v>0</v>
      </c>
      <c r="L11" s="545" t="str">
        <f t="shared" si="0"/>
        <v/>
      </c>
      <c r="M11" s="545" t="str">
        <f t="shared" si="1"/>
        <v>Proyecto 4.1 PLANIFICACIÓN Y MANEJO DEL RECURSO HÍDRICO, Actividad 4.1.4 Implementar Planes Operativos de los POMCA adoptados en el departamento</v>
      </c>
      <c r="N11" s="546" t="str">
        <f t="shared" si="2"/>
        <v/>
      </c>
      <c r="O11" s="529" t="s">
        <v>888</v>
      </c>
      <c r="P11" s="527"/>
    </row>
    <row r="12" spans="1:18" ht="138.6" x14ac:dyDescent="0.25">
      <c r="A12" s="356" t="s">
        <v>1162</v>
      </c>
      <c r="B12" s="357" t="s">
        <v>280</v>
      </c>
      <c r="C12" s="544">
        <f>+'7Clima'!D8</f>
        <v>1</v>
      </c>
      <c r="D12" s="524"/>
      <c r="E12" s="524"/>
      <c r="F12" s="524"/>
      <c r="H12" s="521">
        <f>+'7Clima'!F11</f>
        <v>0</v>
      </c>
      <c r="I12" s="521" t="str">
        <f>+'7Clima'!E12</f>
        <v xml:space="preserve">Proyecto 6.1 INCORPORACIÓN DE LA DIMENSIÓN AMBIENTAL EN INSTRUMENTOS DE PLANIFICACIÓN DEL DEPARTAMENTO, Actividad 6.1.2 Asesorar a los entes territoriales para la incorporación de las Determinantes y Asuntos ambientales en sus Instrumentos de Planificación Territorial </v>
      </c>
      <c r="J12" s="521">
        <f>+'7Clima'!E13</f>
        <v>0</v>
      </c>
      <c r="L12" s="545" t="str">
        <f t="shared" si="0"/>
        <v/>
      </c>
      <c r="M12" s="545" t="str">
        <f t="shared" si="1"/>
        <v xml:space="preserve">Proyecto 6.1 INCORPORACIÓN DE LA DIMENSIÓN AMBIENTAL EN INSTRUMENTOS DE PLANIFICACIÓN DEL DEPARTAMENTO, Actividad 6.1.2 Asesorar a los entes territoriales para la incorporación de las Determinantes y Asuntos ambientales en sus Instrumentos de Planificación Territorial </v>
      </c>
      <c r="N12" s="546" t="str">
        <f t="shared" si="2"/>
        <v/>
      </c>
      <c r="O12" s="529" t="s">
        <v>888</v>
      </c>
      <c r="P12" s="527"/>
    </row>
    <row r="13" spans="1:18" ht="173.25" x14ac:dyDescent="0.25">
      <c r="A13" s="356" t="s">
        <v>1163</v>
      </c>
      <c r="B13" s="357" t="s">
        <v>314</v>
      </c>
      <c r="C13" s="544">
        <f>+'8Suelo'!D8</f>
        <v>1</v>
      </c>
      <c r="D13" s="524"/>
      <c r="E13" s="524"/>
      <c r="F13" s="524"/>
      <c r="H13" s="521">
        <f>+'8Suelo'!F11</f>
        <v>0</v>
      </c>
      <c r="I13" s="521" t="str">
        <f>+'8Suelo'!E12</f>
        <v>Proyecto 2.5 GESTIÓN SOSTENIBLE DEL SUELO, Actividad 2.5.2 Implementar acciones de recuperación y/o rehabilitación de suelos degradados en áreas priorizadas del departamento del Magdalena, Proyecto 3.1 RESTAURACIÓN DE ECOSISTEMAS Y ÁREAS DEGRADADAS, Actividad 3.1.1 Restauración, protección y conservación de áreas estratégicas para la regulación hídrica</v>
      </c>
      <c r="J13" s="521" t="str">
        <f>+'8Suelo'!E13</f>
        <v>Se reporta en el Indicador solo 39, por que al reportar las 73,51 ha, arroja un resultado superior al 100%</v>
      </c>
      <c r="L13" s="545" t="str">
        <f t="shared" si="0"/>
        <v/>
      </c>
      <c r="M13" s="545" t="str">
        <f t="shared" si="1"/>
        <v>Proyecto 2.5 GESTIÓN SOSTENIBLE DEL SUELO, Actividad 2.5.2 Implementar acciones de recuperación y/o rehabilitación de suelos degradados en áreas priorizadas del departamento del Magdalena, Proyecto 3.1 RESTAURACIÓN DE ECOSISTEMAS Y ÁREAS DEGRADADAS, Actividad 3.1.1 Restauración, protección y conservación de áreas estratégicas para la regulación hídrica</v>
      </c>
      <c r="N13" s="546" t="str">
        <f t="shared" si="2"/>
        <v>Se reporta en el Indicador solo 39, por que al reportar las 73,51 ha, arroja un resultado superior al 100%</v>
      </c>
      <c r="O13" s="529" t="s">
        <v>888</v>
      </c>
      <c r="P13" s="527"/>
    </row>
    <row r="14" spans="1:18" ht="103.95" x14ac:dyDescent="0.25">
      <c r="A14" s="356" t="s">
        <v>1164</v>
      </c>
      <c r="B14" s="357" t="s">
        <v>348</v>
      </c>
      <c r="C14" s="544" t="str">
        <f>+'9RUNAP'!D9</f>
        <v>N.A.</v>
      </c>
      <c r="D14" s="524"/>
      <c r="E14" s="524"/>
      <c r="F14" s="524"/>
      <c r="H14" s="521" t="str">
        <f>+'9RUNAP'!F12</f>
        <v>Acuerdo de Consejo Directivo No. 14 del 28 de Mayo de 2020</v>
      </c>
      <c r="I14" s="521" t="str">
        <f>+'9RUNAP'!E13</f>
        <v>ÁREAS PROTEGIDAS Y OTRAS ESTRATEGIAS COMPLEMENTARIAS PARA LA CONSERVACIÓN</v>
      </c>
      <c r="J14" s="521" t="str">
        <f>+'9RUNAP'!E14</f>
        <v xml:space="preserve">Se realizó el proceso de Incrispción en el RUNAP de 25.574 ha del Distrito Regional de Manejo Integrado (DRMI) Complejo Cenagoso de Zapatosa CCZ en jurisdicción de el departamento del Magdalena, </v>
      </c>
      <c r="L14" s="545" t="str">
        <f t="shared" si="0"/>
        <v>Acuerdo de Consejo Directivo No. 14 del 28 de Mayo de 2020</v>
      </c>
      <c r="M14" s="545" t="str">
        <f t="shared" si="1"/>
        <v>ÁREAS PROTEGIDAS Y OTRAS ESTRATEGIAS COMPLEMENTARIAS PARA LA CONSERVACIÓN</v>
      </c>
      <c r="N14" s="546" t="str">
        <f t="shared" si="2"/>
        <v xml:space="preserve">Se realizó el proceso de Incrispción en el RUNAP de 25.574 ha del Distrito Regional de Manejo Integrado (DRMI) Complejo Cenagoso de Zapatosa CCZ en jurisdicción de el departamento del Magdalena, </v>
      </c>
      <c r="O14" s="529" t="s">
        <v>888</v>
      </c>
      <c r="P14" s="527"/>
    </row>
    <row r="15" spans="1:18" ht="80.849999999999994" x14ac:dyDescent="0.25">
      <c r="A15" s="356" t="s">
        <v>1165</v>
      </c>
      <c r="B15" s="357" t="s">
        <v>396</v>
      </c>
      <c r="C15" s="544" t="str">
        <f>'10Paramos'!D8</f>
        <v>N.A.</v>
      </c>
      <c r="D15" s="524"/>
      <c r="E15" s="524"/>
      <c r="F15" s="524"/>
      <c r="H15" s="521" t="str">
        <f>'10Paramos'!F11</f>
        <v>Acuerdo de Consejo Directivo No. 14 del 28 de Mayo de 2020</v>
      </c>
      <c r="I15" s="521" t="str">
        <f>'10Paramos'!E12</f>
        <v>Proyecto 6.2 FORMULACIÓN DE INSTRUMENTOS DE ORDENAMIENTO Y/O MANEJO AMBIENTAL, 6.2.3 Formular y/o actualizar Planes de Manejo Ecosistemas estratégicos (humedales y páramo)</v>
      </c>
      <c r="J15" s="521" t="str">
        <f>'10Paramos'!E13</f>
        <v>De acuerdo a la estructura programatica del PAI 2020-2023, este IMG no tiene meta para la vigencia 2021.</v>
      </c>
      <c r="L15" s="545" t="str">
        <f t="shared" si="0"/>
        <v>Acuerdo de Consejo Directivo No. 14 del 28 de Mayo de 2020</v>
      </c>
      <c r="M15" s="545" t="str">
        <f t="shared" si="1"/>
        <v>Proyecto 6.2 FORMULACIÓN DE INSTRUMENTOS DE ORDENAMIENTO Y/O MANEJO AMBIENTAL, 6.2.3 Formular y/o actualizar Planes de Manejo Ecosistemas estratégicos (humedales y páramo)</v>
      </c>
      <c r="N15" s="546" t="str">
        <f t="shared" si="2"/>
        <v>De acuerdo a la estructura programatica del PAI 2020-2023, este IMG no tiene meta para la vigencia 2021.</v>
      </c>
      <c r="O15" s="529" t="s">
        <v>888</v>
      </c>
      <c r="P15" s="527"/>
    </row>
    <row r="16" spans="1:18" ht="150.15" x14ac:dyDescent="0.25">
      <c r="A16" s="356" t="s">
        <v>1166</v>
      </c>
      <c r="B16" s="357" t="s">
        <v>418</v>
      </c>
      <c r="C16" s="544" t="e">
        <f>+'11Forest'!D8</f>
        <v>#DIV/0!</v>
      </c>
      <c r="D16" s="524"/>
      <c r="E16" s="524"/>
      <c r="F16" s="524"/>
      <c r="H16" s="521" t="str">
        <f>+'11Forest'!F11</f>
        <v>Acuerdo de Consejo Directivo No. 14 del 28 de Mayo de 2020</v>
      </c>
      <c r="I16" s="521" t="str">
        <f>+'11Forest'!E12</f>
        <v>Proyecto 6.2 FORMULACIÓN DE INSTRUMENTOS DE ORDENAMIENTO Y/O MANEJO AMBIENTAL, Actividad 6.2.2 Formulación del Plan de Ordenación Forestal Parcial en el departamento del Magdalena</v>
      </c>
      <c r="J16" s="521" t="str">
        <f>+'11Forest'!E13</f>
        <v>Se ejcuta contrato 416 de 2021 con el objeto de "Formulación del Plan de Ordenación Forestal del Área comprendida por los municipios de El Retén, Remolino, Salamina, El Piñón, Cerro De San Antonio, Concordia, Pueblo viejo, Sitio Nuevo y Pivijay en el departamento del Magdalena", se cuenta con un avance del 30%.</v>
      </c>
      <c r="L16" s="545" t="str">
        <f t="shared" si="0"/>
        <v>Acuerdo de Consejo Directivo No. 14 del 28 de Mayo de 2020</v>
      </c>
      <c r="M16" s="545" t="str">
        <f t="shared" si="1"/>
        <v>Proyecto 6.2 FORMULACIÓN DE INSTRUMENTOS DE ORDENAMIENTO Y/O MANEJO AMBIENTAL, Actividad 6.2.2 Formulación del Plan de Ordenación Forestal Parcial en el departamento del Magdalena</v>
      </c>
      <c r="N16" s="546" t="str">
        <f t="shared" si="2"/>
        <v>Se ejcuta contrato 416 de 2021 con el objeto de "Formulación del Plan de Ordenación Forestal del Área comprendida por los municipios de El Retén, Remolino, Salamina, El Piñón, Cerro De San Antonio, Concordia, Pueblo viejo, Sitio Nuevo y Pivijay en el departamento del Magdalena", se cuenta con un avance del 30%.</v>
      </c>
      <c r="O16" s="529" t="s">
        <v>888</v>
      </c>
      <c r="P16" s="527"/>
    </row>
    <row r="17" spans="1:16" ht="161.69999999999999" x14ac:dyDescent="0.25">
      <c r="A17" s="356" t="s">
        <v>1167</v>
      </c>
      <c r="B17" s="357" t="s">
        <v>449</v>
      </c>
      <c r="C17" s="544">
        <f>+'12PlanesAP'!D8</f>
        <v>1</v>
      </c>
      <c r="D17" s="524"/>
      <c r="E17" s="524"/>
      <c r="F17" s="524"/>
      <c r="H17" s="521">
        <f>+'12PlanesAP'!F11</f>
        <v>0</v>
      </c>
      <c r="I17" s="521" t="str">
        <f>+'12PlanesAP'!E12</f>
        <v>Proyecto 3.4 ÁREAS PROTEGIDAS Y OTRAS ESTRATEGIAS COMPLEMENTARIAS PARA LA CONSERVACIÓN, Actividades 3.4.1 Implementación de acciones priorizadas en el marco del sistema de áreas protegidas y otras estrategias complementarias para la conservación y 3.4.2. Implementación de acciones de los Planes de Manejo de las áreas protegidas Regionales</v>
      </c>
      <c r="J17" s="521">
        <f>+'12PlanesAP'!E13</f>
        <v>0</v>
      </c>
      <c r="L17" s="545" t="str">
        <f t="shared" si="0"/>
        <v/>
      </c>
      <c r="M17" s="545" t="str">
        <f t="shared" si="1"/>
        <v>Proyecto 3.4 ÁREAS PROTEGIDAS Y OTRAS ESTRATEGIAS COMPLEMENTARIAS PARA LA CONSERVACIÓN, Actividades 3.4.1 Implementación de acciones priorizadas en el marco del sistema de áreas protegidas y otras estrategias complementarias para la conservación y 3.4.2. Implementación de acciones de los Planes de Manejo de las áreas protegidas Regionales</v>
      </c>
      <c r="N17" s="546" t="str">
        <f t="shared" si="2"/>
        <v/>
      </c>
      <c r="O17" s="529" t="s">
        <v>888</v>
      </c>
      <c r="P17" s="527"/>
    </row>
    <row r="18" spans="1:16" ht="69.3" x14ac:dyDescent="0.25">
      <c r="A18" s="356" t="s">
        <v>1168</v>
      </c>
      <c r="B18" s="357" t="s">
        <v>480</v>
      </c>
      <c r="C18" s="544">
        <f>+'13Amenaz'!D8</f>
        <v>1</v>
      </c>
      <c r="D18" s="524"/>
      <c r="E18" s="524"/>
      <c r="F18" s="524"/>
      <c r="H18" s="521">
        <f>+'13Amenaz'!F11</f>
        <v>0</v>
      </c>
      <c r="I18" s="521" t="str">
        <f>+'13Amenaz'!E12</f>
        <v xml:space="preserve">Proyecto 3.2 RECUPERACIÓN Y PROTECCIÓN DE ESPECIES, Actividad 3.2.4 Implementación de medidas de conservación y de manejo a especies amenazadas </v>
      </c>
      <c r="J18" s="521">
        <f>+'13Amenaz'!E13</f>
        <v>0</v>
      </c>
      <c r="L18" s="545" t="str">
        <f t="shared" si="0"/>
        <v/>
      </c>
      <c r="M18" s="545" t="str">
        <f t="shared" si="1"/>
        <v xml:space="preserve">Proyecto 3.2 RECUPERACIÓN Y PROTECCIÓN DE ESPECIES, Actividad 3.2.4 Implementación de medidas de conservación y de manejo a especies amenazadas </v>
      </c>
      <c r="N18" s="546" t="str">
        <f t="shared" si="2"/>
        <v/>
      </c>
      <c r="O18" s="529" t="s">
        <v>888</v>
      </c>
      <c r="P18" s="527"/>
    </row>
    <row r="19" spans="1:16" ht="69.3" x14ac:dyDescent="0.25">
      <c r="A19" s="356" t="s">
        <v>1169</v>
      </c>
      <c r="B19" s="357" t="s">
        <v>526</v>
      </c>
      <c r="C19" s="544">
        <f>+'14Invasor'!D8</f>
        <v>1</v>
      </c>
      <c r="D19" s="524"/>
      <c r="E19" s="524"/>
      <c r="F19" s="524"/>
      <c r="H19" s="521">
        <f>+'14Invasor'!F11</f>
        <v>0</v>
      </c>
      <c r="I19" s="521" t="str">
        <f>+'14Invasor'!E12</f>
        <v>Proyecto 3.2 RECUPERACIÓN Y PROTECCIÓN DE ESPECIES, Actividad 3.2.5 Implementación de medidas de prevención, control y de manejo a especies invasoras</v>
      </c>
      <c r="J19" s="521">
        <f>+'14Invasor'!E13</f>
        <v>0</v>
      </c>
      <c r="L19" s="545" t="str">
        <f t="shared" si="0"/>
        <v/>
      </c>
      <c r="M19" s="545" t="str">
        <f t="shared" si="1"/>
        <v>Proyecto 3.2 RECUPERACIÓN Y PROTECCIÓN DE ESPECIES, Actividad 3.2.5 Implementación de medidas de prevención, control y de manejo a especies invasoras</v>
      </c>
      <c r="N19" s="546" t="str">
        <f t="shared" si="2"/>
        <v/>
      </c>
      <c r="O19" s="529" t="s">
        <v>888</v>
      </c>
      <c r="P19" s="527"/>
    </row>
    <row r="20" spans="1:16" ht="80.849999999999994" x14ac:dyDescent="0.25">
      <c r="A20" s="356" t="s">
        <v>1170</v>
      </c>
      <c r="B20" s="357" t="s">
        <v>557</v>
      </c>
      <c r="C20" s="544">
        <f>+'15Restaura'!D8</f>
        <v>1</v>
      </c>
      <c r="D20" s="524"/>
      <c r="E20" s="524"/>
      <c r="F20" s="524"/>
      <c r="H20" s="521">
        <f>+'15Restaura'!F11</f>
        <v>0</v>
      </c>
      <c r="I20" s="521" t="str">
        <f>+'15Restaura'!E12</f>
        <v>Proyecto 3.1 RESTAURACIÓN DE ECOSISTEMAS Y ÁREAS DEGRADADAS, Actividad 3.1.1 Restauración, protección y conservación de áreas estratégicas para la regulación hídrica</v>
      </c>
      <c r="J20" s="521" t="str">
        <f>+'15Restaura'!E13</f>
        <v>Se reporta en el Indicador solo 39, por que al reportar las 73,51 ha, arroja un resultado superior al 100%</v>
      </c>
      <c r="L20" s="545" t="str">
        <f t="shared" si="0"/>
        <v/>
      </c>
      <c r="M20" s="545" t="str">
        <f t="shared" si="1"/>
        <v>Proyecto 3.1 RESTAURACIÓN DE ECOSISTEMAS Y ÁREAS DEGRADADAS, Actividad 3.1.1 Restauración, protección y conservación de áreas estratégicas para la regulación hídrica</v>
      </c>
      <c r="N20" s="546" t="str">
        <f t="shared" si="2"/>
        <v>Se reporta en el Indicador solo 39, por que al reportar las 73,51 ha, arroja un resultado superior al 100%</v>
      </c>
      <c r="O20" s="529" t="s">
        <v>888</v>
      </c>
      <c r="P20" s="527"/>
    </row>
    <row r="21" spans="1:16" ht="92.4" x14ac:dyDescent="0.25">
      <c r="A21" s="356" t="s">
        <v>1171</v>
      </c>
      <c r="B21" s="357" t="s">
        <v>585</v>
      </c>
      <c r="C21" s="544">
        <f>+'16MIZC'!D8</f>
        <v>1</v>
      </c>
      <c r="D21" s="524"/>
      <c r="E21" s="524"/>
      <c r="F21" s="524"/>
      <c r="H21" s="521">
        <f>+'16MIZC'!F11</f>
        <v>0</v>
      </c>
      <c r="I21" s="521" t="str">
        <f>+'16MIZC'!E12</f>
        <v>Proyecto 8.1 ORDENAMIENTO Y MANEJO INTEGRAL DEL TERRITORIO MARINO COSTERO, 8.1.1 Implementar acciones en los Planes de Ordenación y Manejo Integrado de Unidades Ambientales Costeras - POMIUAC</v>
      </c>
      <c r="J21" s="521">
        <f>+'16MIZC'!E13</f>
        <v>0</v>
      </c>
      <c r="L21" s="545" t="str">
        <f t="shared" si="0"/>
        <v/>
      </c>
      <c r="M21" s="545" t="str">
        <f t="shared" si="1"/>
        <v>Proyecto 8.1 ORDENAMIENTO Y MANEJO INTEGRAL DEL TERRITORIO MARINO COSTERO, 8.1.1 Implementar acciones en los Planes de Ordenación y Manejo Integrado de Unidades Ambientales Costeras - POMIUAC</v>
      </c>
      <c r="N21" s="546" t="str">
        <f t="shared" si="2"/>
        <v/>
      </c>
      <c r="O21" s="529" t="s">
        <v>888</v>
      </c>
      <c r="P21" s="527"/>
    </row>
    <row r="22" spans="1:16" ht="57.75" x14ac:dyDescent="0.25">
      <c r="A22" s="356" t="s">
        <v>1172</v>
      </c>
      <c r="B22" s="357" t="s">
        <v>634</v>
      </c>
      <c r="C22" s="544">
        <f>+'17PGIRS'!D8</f>
        <v>0</v>
      </c>
      <c r="D22" s="524"/>
      <c r="E22" s="524"/>
      <c r="F22" s="524"/>
      <c r="H22" s="521">
        <f>+'17PGIRS'!F11</f>
        <v>0</v>
      </c>
      <c r="I22" s="521" t="str">
        <f>+'17PGIRS'!E12</f>
        <v>Proyecto 2.4 AUTORIDAD AMBIENTAL Y ADMINISTRACIÓN DE LOS RECURSOS NATURALES, Actividad 2.4.6. Seguimiento a los PGIRS</v>
      </c>
      <c r="J22" s="521">
        <f>+'17PGIRS'!E13</f>
        <v>0</v>
      </c>
      <c r="L22" s="545" t="str">
        <f t="shared" si="0"/>
        <v/>
      </c>
      <c r="M22" s="545" t="str">
        <f t="shared" si="1"/>
        <v>Proyecto 2.4 AUTORIDAD AMBIENTAL Y ADMINISTRACIÓN DE LOS RECURSOS NATURALES, Actividad 2.4.6. Seguimiento a los PGIRS</v>
      </c>
      <c r="N22" s="546" t="str">
        <f t="shared" si="2"/>
        <v/>
      </c>
      <c r="O22" s="529" t="s">
        <v>888</v>
      </c>
      <c r="P22" s="527"/>
    </row>
    <row r="23" spans="1:16" ht="103.95" x14ac:dyDescent="0.25">
      <c r="A23" s="356" t="s">
        <v>1173</v>
      </c>
      <c r="B23" s="357" t="s">
        <v>655</v>
      </c>
      <c r="C23" s="544">
        <f>+'18Sector'!D8</f>
        <v>1</v>
      </c>
      <c r="D23" s="524"/>
      <c r="E23" s="524"/>
      <c r="F23" s="524"/>
      <c r="H23" s="521">
        <f>+'18Sector'!F11</f>
        <v>0</v>
      </c>
      <c r="I23" s="521" t="str">
        <f>+'18Sector'!E12</f>
        <v>Proyecto 2.3 IMPLEMENTACIÓN DE LA POLÍTICA AMBIENTAL PARA LA GESTIÓN INTEGRAL DE RESIDUOS O DESECHOS PELIGROSOS, Actividad 2.3.3 Brindar acompañamiento a los sectores productivos en la gestión de residuos Posconsumo</v>
      </c>
      <c r="J23" s="521">
        <f>+'18Sector'!E13</f>
        <v>0</v>
      </c>
      <c r="L23" s="545" t="str">
        <f t="shared" si="0"/>
        <v/>
      </c>
      <c r="M23" s="545" t="str">
        <f t="shared" si="1"/>
        <v>Proyecto 2.3 IMPLEMENTACIÓN DE LA POLÍTICA AMBIENTAL PARA LA GESTIÓN INTEGRAL DE RESIDUOS O DESECHOS PELIGROSOS, Actividad 2.3.3 Brindar acompañamiento a los sectores productivos en la gestión de residuos Posconsumo</v>
      </c>
      <c r="N23" s="546" t="str">
        <f t="shared" si="2"/>
        <v/>
      </c>
      <c r="O23" s="529" t="s">
        <v>888</v>
      </c>
      <c r="P23" s="527"/>
    </row>
    <row r="24" spans="1:16" ht="92.4" x14ac:dyDescent="0.25">
      <c r="A24" s="356" t="s">
        <v>1174</v>
      </c>
      <c r="B24" s="357" t="s">
        <v>704</v>
      </c>
      <c r="C24" s="544">
        <f>+'19GAU'!D8</f>
        <v>1</v>
      </c>
      <c r="D24" s="524"/>
      <c r="E24" s="524"/>
      <c r="F24" s="524"/>
      <c r="H24" s="521">
        <f>+'19GAU'!F11</f>
        <v>0</v>
      </c>
      <c r="I24" s="521" t="str">
        <f>+'19GAU'!E12</f>
        <v>Proyecto 2.4 AUTORIDAD AMBIENTAL Y ADMINISTRACIÓN DE LOS RECURSOS NATURALES, Proyecto 2.6 GESTIÓN INTEGRAL DE LA CALIDAD DEL AIRE</v>
      </c>
      <c r="J24" s="521" t="str">
        <f>+'19GAU'!E13</f>
        <v>Este IMG de GAU, esta inmerso en acciones de varios proyectos de inversión del PAI 2020-2023, y al ser una lista desplegable no es posible seleccionar mas de un IMG en el Anexo 1 Matriz de Gestión</v>
      </c>
      <c r="L24" s="545" t="str">
        <f t="shared" si="0"/>
        <v/>
      </c>
      <c r="M24" s="545" t="str">
        <f t="shared" si="1"/>
        <v>Proyecto 2.4 AUTORIDAD AMBIENTAL Y ADMINISTRACIÓN DE LOS RECURSOS NATURALES, Proyecto 2.6 GESTIÓN INTEGRAL DE LA CALIDAD DEL AIRE</v>
      </c>
      <c r="N24" s="546" t="str">
        <f t="shared" si="2"/>
        <v>Este IMG de GAU, esta inmerso en acciones de varios proyectos de inversión del PAI 2020-2023, y al ser una lista desplegable no es posible seleccionar mas de un IMG en el Anexo 1 Matriz de Gestión</v>
      </c>
      <c r="O24" s="529" t="s">
        <v>888</v>
      </c>
      <c r="P24" s="527"/>
    </row>
    <row r="25" spans="1:16" ht="46.2" x14ac:dyDescent="0.25">
      <c r="A25" s="356" t="s">
        <v>1175</v>
      </c>
      <c r="B25" s="357" t="s">
        <v>779</v>
      </c>
      <c r="C25" s="544">
        <f>+'20Negoc'!D8</f>
        <v>1</v>
      </c>
      <c r="D25" s="524"/>
      <c r="E25" s="524"/>
      <c r="F25" s="524"/>
      <c r="H25" s="521">
        <f>+'20Negoc'!F11</f>
        <v>0</v>
      </c>
      <c r="I25" s="521" t="str">
        <f>+'20Negoc'!E12</f>
        <v>Poryecto 2.1 FORTALECIMIENTO DEL PROGRAMA REGIONAL DE NEGOCIOS VERDES</v>
      </c>
      <c r="J25" s="521">
        <f>+'20Negoc'!E13</f>
        <v>0</v>
      </c>
      <c r="L25" s="545" t="str">
        <f t="shared" si="0"/>
        <v/>
      </c>
      <c r="M25" s="545" t="str">
        <f t="shared" si="1"/>
        <v>Poryecto 2.1 FORTALECIMIENTO DEL PROGRAMA REGIONAL DE NEGOCIOS VERDES</v>
      </c>
      <c r="N25" s="546" t="str">
        <f t="shared" si="2"/>
        <v/>
      </c>
      <c r="O25" s="529" t="s">
        <v>888</v>
      </c>
      <c r="P25" s="527"/>
    </row>
    <row r="26" spans="1:16" ht="57.75" x14ac:dyDescent="0.25">
      <c r="A26" s="356" t="s">
        <v>1176</v>
      </c>
      <c r="B26" s="357" t="s">
        <v>839</v>
      </c>
      <c r="C26" s="544">
        <f>+'21TiempoT'!D8</f>
        <v>1</v>
      </c>
      <c r="D26" s="524"/>
      <c r="E26" s="524"/>
      <c r="F26" s="524"/>
      <c r="H26" s="521">
        <f>+'21TiempoT'!F11</f>
        <v>0</v>
      </c>
      <c r="I26" s="521" t="str">
        <f>+'21TiempoT'!E12</f>
        <v>Proyecto 2.4 AUTORIDAD AMBIENTAL Y ADMINISTRACIÓN DE LOS RECURSOS NATURALES, Actividad 2.4.2 Gestión de trámites ambientales</v>
      </c>
      <c r="J26" s="521">
        <f>+'21TiempoT'!E13</f>
        <v>0</v>
      </c>
      <c r="L26" s="545" t="str">
        <f t="shared" si="0"/>
        <v/>
      </c>
      <c r="M26" s="545" t="str">
        <f t="shared" si="1"/>
        <v>Proyecto 2.4 AUTORIDAD AMBIENTAL Y ADMINISTRACIÓN DE LOS RECURSOS NATURALES, Actividad 2.4.2 Gestión de trámites ambientales</v>
      </c>
      <c r="N26" s="546" t="str">
        <f t="shared" si="2"/>
        <v/>
      </c>
      <c r="O26" s="529" t="s">
        <v>888</v>
      </c>
      <c r="P26" s="527"/>
    </row>
    <row r="27" spans="1:16" ht="57.75" x14ac:dyDescent="0.25">
      <c r="A27" s="356" t="s">
        <v>1177</v>
      </c>
      <c r="B27" s="357" t="s">
        <v>887</v>
      </c>
      <c r="C27" s="544">
        <f>+'22Autor'!D8</f>
        <v>0.68773998534665071</v>
      </c>
      <c r="D27" s="524"/>
      <c r="E27" s="524"/>
      <c r="F27" s="524"/>
      <c r="H27" s="521">
        <f>+'22Autor'!F11</f>
        <v>0</v>
      </c>
      <c r="I27" s="521" t="str">
        <f>+'22Autor'!E12</f>
        <v>Proyecto 2.4 AUTORIDAD AMBIENTAL Y ADMINISTRACIÓN DE LOS RECURSOS NATURALES, Actividad 2.4.3 Seguimiento a autorizaciones ambientales</v>
      </c>
      <c r="J27" s="521">
        <f>+'22Autor'!E13</f>
        <v>0</v>
      </c>
      <c r="L27" s="545" t="str">
        <f t="shared" si="0"/>
        <v/>
      </c>
      <c r="M27" s="545" t="str">
        <f t="shared" si="1"/>
        <v>Proyecto 2.4 AUTORIDAD AMBIENTAL Y ADMINISTRACIÓN DE LOS RECURSOS NATURALES, Actividad 2.4.3 Seguimiento a autorizaciones ambientales</v>
      </c>
      <c r="N27" s="546" t="str">
        <f t="shared" si="2"/>
        <v/>
      </c>
      <c r="O27" s="529" t="s">
        <v>888</v>
      </c>
      <c r="P27" s="527"/>
    </row>
    <row r="28" spans="1:16" ht="57.75" x14ac:dyDescent="0.25">
      <c r="A28" s="356" t="s">
        <v>1178</v>
      </c>
      <c r="B28" s="357" t="s">
        <v>951</v>
      </c>
      <c r="C28" s="544">
        <f>+'23Sanc'!D8</f>
        <v>2.364864864864865E-2</v>
      </c>
      <c r="D28" s="524"/>
      <c r="E28" s="524"/>
      <c r="F28" s="524"/>
      <c r="H28" s="521">
        <f>+'22Autor'!F11</f>
        <v>0</v>
      </c>
      <c r="I28" s="521" t="str">
        <f>+'22Autor'!E12</f>
        <v>Proyecto 2.4 AUTORIDAD AMBIENTAL Y ADMINISTRACIÓN DE LOS RECURSOS NATURALES, Actividad 2.4.3 Seguimiento a autorizaciones ambientales</v>
      </c>
      <c r="J28" s="521">
        <f>+'22Autor'!E13</f>
        <v>0</v>
      </c>
      <c r="L28" s="545" t="str">
        <f t="shared" si="0"/>
        <v/>
      </c>
      <c r="M28" s="545" t="str">
        <f t="shared" si="1"/>
        <v>Proyecto 2.4 AUTORIDAD AMBIENTAL Y ADMINISTRACIÓN DE LOS RECURSOS NATURALES, Actividad 2.4.3 Seguimiento a autorizaciones ambientales</v>
      </c>
      <c r="N28" s="546" t="str">
        <f t="shared" si="2"/>
        <v/>
      </c>
      <c r="O28" s="529" t="s">
        <v>888</v>
      </c>
      <c r="P28" s="527"/>
    </row>
    <row r="29" spans="1:16" ht="207.85" x14ac:dyDescent="0.25">
      <c r="A29" s="356" t="s">
        <v>1179</v>
      </c>
      <c r="B29" s="357" t="s">
        <v>972</v>
      </c>
      <c r="C29" s="544">
        <f>'24POT'!D7</f>
        <v>1</v>
      </c>
      <c r="D29" s="524"/>
      <c r="E29" s="524"/>
      <c r="F29" s="524"/>
      <c r="H29" s="521">
        <f>'24POT'!F10</f>
        <v>0</v>
      </c>
      <c r="I29" s="521" t="str">
        <f>'24POT'!E11</f>
        <v xml:space="preserve">Proyecto 6.1 INCORPORACIÓN DE LA DIMENSIÓN AMBIENTAL EN INSTRUMENTOS DE PLANIFICACIÓN DEL DEPARTAMENTO, Actividades 6.1.1 Adopción y Actualización de las determinantes ambientales para su incorporación en instrumentos de planeación y Ordenamiento Territorial y 6.1.2 Asesorar a los entes territoriales para la incorporación de las Determinantes y Asuntos ambientales en sus Instrumentos de Planificación Territorial  </v>
      </c>
      <c r="J29" s="521">
        <f>'24POT'!E12</f>
        <v>0</v>
      </c>
      <c r="L29" s="545" t="str">
        <f t="shared" si="0"/>
        <v/>
      </c>
      <c r="M29" s="545" t="str">
        <f t="shared" si="1"/>
        <v xml:space="preserve">Proyecto 6.1 INCORPORACIÓN DE LA DIMENSIÓN AMBIENTAL EN INSTRUMENTOS DE PLANIFICACIÓN DEL DEPARTAMENTO, Actividades 6.1.1 Adopción y Actualización de las determinantes ambientales para su incorporación en instrumentos de planeación y Ordenamiento Territorial y 6.1.2 Asesorar a los entes territoriales para la incorporación de las Determinantes y Asuntos ambientales en sus Instrumentos de Planificación Territorial  </v>
      </c>
      <c r="N29" s="546" t="str">
        <f t="shared" si="2"/>
        <v/>
      </c>
      <c r="O29" s="529" t="s">
        <v>888</v>
      </c>
      <c r="P29" s="527"/>
    </row>
    <row r="30" spans="1:16" ht="69.3" x14ac:dyDescent="0.25">
      <c r="A30" s="356" t="s">
        <v>1180</v>
      </c>
      <c r="B30" s="357" t="s">
        <v>1001</v>
      </c>
      <c r="C30" s="544">
        <f>+'25Redes'!D8</f>
        <v>1</v>
      </c>
      <c r="D30" s="524"/>
      <c r="E30" s="524"/>
      <c r="F30" s="524"/>
      <c r="H30" s="521">
        <f>+'25Redes'!F11</f>
        <v>0</v>
      </c>
      <c r="I30" s="521" t="str">
        <f>+'25Redes'!E12</f>
        <v xml:space="preserve">Proyecto 2.6 GESTIÓN INTEGRAL DE LA CALIDAD DEL AIRE, Actividad 2.6.1 Operativizar el Sistema de Vigilancia de la Calidad del Aire - SVCA </v>
      </c>
      <c r="J30" s="521">
        <f>+'25Redes'!E13</f>
        <v>0</v>
      </c>
      <c r="L30" s="545" t="str">
        <f t="shared" si="0"/>
        <v/>
      </c>
      <c r="M30" s="545" t="str">
        <f t="shared" si="1"/>
        <v xml:space="preserve">Proyecto 2.6 GESTIÓN INTEGRAL DE LA CALIDAD DEL AIRE, Actividad 2.6.1 Operativizar el Sistema de Vigilancia de la Calidad del Aire - SVCA </v>
      </c>
      <c r="N30" s="546" t="str">
        <f t="shared" si="2"/>
        <v/>
      </c>
      <c r="O30" s="529" t="s">
        <v>888</v>
      </c>
      <c r="P30" s="527"/>
    </row>
    <row r="31" spans="1:16" ht="69.3" x14ac:dyDescent="0.25">
      <c r="A31" s="356" t="s">
        <v>1181</v>
      </c>
      <c r="B31" s="357" t="s">
        <v>1074</v>
      </c>
      <c r="C31" s="544">
        <f>+'26SIAC'!D8</f>
        <v>0.78529111338100099</v>
      </c>
      <c r="D31" s="524"/>
      <c r="E31" s="524"/>
      <c r="F31" s="524"/>
      <c r="H31" s="521">
        <f>+'26SIAC'!F11</f>
        <v>0</v>
      </c>
      <c r="I31" s="521" t="str">
        <f>+'26SIAC'!E12</f>
        <v>Proyecto 5.1 FORTALECIMIENTO DEL SISTEMA DE INFORMACIÓN AMBIENTAL REGIONAL (SIAR), Actividad 5.1.3 Reporte de la información en el SIAC</v>
      </c>
      <c r="J31" s="521">
        <f>+'26SIAC'!E13</f>
        <v>0</v>
      </c>
      <c r="L31" s="545" t="str">
        <f t="shared" si="0"/>
        <v/>
      </c>
      <c r="M31" s="545" t="str">
        <f t="shared" si="1"/>
        <v>Proyecto 5.1 FORTALECIMIENTO DEL SISTEMA DE INFORMACIÓN AMBIENTAL REGIONAL (SIAR), Actividad 5.1.3 Reporte de la información en el SIAC</v>
      </c>
      <c r="N31" s="546" t="str">
        <f t="shared" si="2"/>
        <v/>
      </c>
      <c r="O31" s="529" t="s">
        <v>888</v>
      </c>
      <c r="P31" s="527"/>
    </row>
    <row r="32" spans="1:16" ht="92.4" x14ac:dyDescent="0.25">
      <c r="A32" s="356" t="s">
        <v>1182</v>
      </c>
      <c r="B32" s="357" t="s">
        <v>1121</v>
      </c>
      <c r="C32" s="544">
        <f>+'27Educa'!D8</f>
        <v>1</v>
      </c>
      <c r="D32" s="524"/>
      <c r="E32" s="524"/>
      <c r="F32" s="524"/>
      <c r="H32" s="521">
        <f>+'27Educa'!F11</f>
        <v>0</v>
      </c>
      <c r="I32" s="521" t="str">
        <f>+'27Educa'!E12</f>
        <v>Proyecto 1.1  IMPLEMENTACIÓN DE LA POLÍTICA DE EDUCACIÓN AMBIENTAL y Proyecto 1.2 IMPLEMENTACIÓN DE ESTRATEGIAS DE PARTICIPACIÓN Y CULTURA AMBIENTAL</v>
      </c>
      <c r="J32" s="521">
        <f>+'27Educa'!E13</f>
        <v>0</v>
      </c>
      <c r="L32" s="545" t="str">
        <f t="shared" si="0"/>
        <v/>
      </c>
      <c r="M32" s="545" t="str">
        <f t="shared" si="1"/>
        <v>Proyecto 1.1  IMPLEMENTACIÓN DE LA POLÍTICA DE EDUCACIÓN AMBIENTAL y Proyecto 1.2 IMPLEMENTACIÓN DE ESTRATEGIAS DE PARTICIPACIÓN Y CULTURA AMBIENTAL</v>
      </c>
      <c r="N32" s="546" t="str">
        <f t="shared" si="2"/>
        <v/>
      </c>
      <c r="O32" s="529" t="s">
        <v>888</v>
      </c>
      <c r="P32" s="527"/>
    </row>
  </sheetData>
  <mergeCells count="4">
    <mergeCell ref="A1:P1"/>
    <mergeCell ref="A3:P3"/>
    <mergeCell ref="A4:B4"/>
    <mergeCell ref="A2:P2"/>
  </mergeCells>
  <conditionalFormatting sqref="C6:C32">
    <cfRule type="colorScale" priority="21">
      <colorScale>
        <cfvo type="min"/>
        <cfvo type="percentile" val="50"/>
        <cfvo type="max"/>
        <color rgb="FFF8696B"/>
        <color rgb="FFFFEB84"/>
        <color rgb="FF63BE7B"/>
      </colorScale>
    </cfRule>
  </conditionalFormatting>
  <conditionalFormatting sqref="H7:I32">
    <cfRule type="colorScale" priority="18">
      <colorScale>
        <cfvo type="min"/>
        <cfvo type="percentile" val="50"/>
        <cfvo type="max"/>
        <color rgb="FFF8696B"/>
        <color rgb="FFFFEB84"/>
        <color rgb="FF63BE7B"/>
      </colorScale>
    </cfRule>
  </conditionalFormatting>
  <conditionalFormatting sqref="L6:L7">
    <cfRule type="colorScale" priority="14">
      <colorScale>
        <cfvo type="min"/>
        <cfvo type="percentile" val="50"/>
        <cfvo type="max"/>
        <color rgb="FFF8696B"/>
        <color rgb="FFFFEB84"/>
        <color rgb="FF63BE7B"/>
      </colorScale>
    </cfRule>
  </conditionalFormatting>
  <conditionalFormatting sqref="L8:L32">
    <cfRule type="colorScale" priority="13">
      <colorScale>
        <cfvo type="min"/>
        <cfvo type="percentile" val="50"/>
        <cfvo type="max"/>
        <color rgb="FFF8696B"/>
        <color rgb="FFFFEB84"/>
        <color rgb="FF63BE7B"/>
      </colorScale>
    </cfRule>
  </conditionalFormatting>
  <conditionalFormatting sqref="M6:M32">
    <cfRule type="colorScale" priority="12">
      <colorScale>
        <cfvo type="min"/>
        <cfvo type="percentile" val="50"/>
        <cfvo type="max"/>
        <color rgb="FFF8696B"/>
        <color rgb="FFFFEB84"/>
        <color rgb="FF63BE7B"/>
      </colorScale>
    </cfRule>
  </conditionalFormatting>
  <conditionalFormatting sqref="N6">
    <cfRule type="colorScale" priority="10">
      <colorScale>
        <cfvo type="min"/>
        <cfvo type="percentile" val="50"/>
        <cfvo type="max"/>
        <color rgb="FFF8696B"/>
        <color rgb="FFFFEB84"/>
        <color rgb="FF63BE7B"/>
      </colorScale>
    </cfRule>
  </conditionalFormatting>
  <conditionalFormatting sqref="N7:N32">
    <cfRule type="colorScale" priority="8">
      <colorScale>
        <cfvo type="min"/>
        <cfvo type="percentile" val="50"/>
        <cfvo type="max"/>
        <color rgb="FFF8696B"/>
        <color rgb="FFFFEB84"/>
        <color rgb="FF63BE7B"/>
      </colorScale>
    </cfRule>
  </conditionalFormatting>
  <conditionalFormatting sqref="J7:J32">
    <cfRule type="colorScale" priority="7">
      <colorScale>
        <cfvo type="min"/>
        <cfvo type="percentile" val="50"/>
        <cfvo type="max"/>
        <color rgb="FFF8696B"/>
        <color rgb="FFFFEB84"/>
        <color rgb="FF63BE7B"/>
      </colorScale>
    </cfRule>
  </conditionalFormatting>
  <conditionalFormatting sqref="H6:I6">
    <cfRule type="colorScale" priority="6">
      <colorScale>
        <cfvo type="min"/>
        <cfvo type="percentile" val="50"/>
        <cfvo type="max"/>
        <color rgb="FFF8696B"/>
        <color rgb="FFFFEB84"/>
        <color rgb="FF63BE7B"/>
      </colorScale>
    </cfRule>
  </conditionalFormatting>
  <conditionalFormatting sqref="J6">
    <cfRule type="colorScale" priority="5">
      <colorScale>
        <cfvo type="min"/>
        <cfvo type="percentile" val="50"/>
        <cfvo type="max"/>
        <color rgb="FFF8696B"/>
        <color rgb="FFFFEB84"/>
        <color rgb="FF63BE7B"/>
      </colorScale>
    </cfRule>
  </conditionalFormatting>
  <conditionalFormatting sqref="O6">
    <cfRule type="colorScale" priority="2">
      <colorScale>
        <cfvo type="min"/>
        <cfvo type="percentile" val="50"/>
        <cfvo type="max"/>
        <color rgb="FFF8696B"/>
        <color rgb="FFFFEB84"/>
        <color rgb="FF63BE7B"/>
      </colorScale>
    </cfRule>
  </conditionalFormatting>
  <conditionalFormatting sqref="O7:O32">
    <cfRule type="colorScale" priority="1">
      <colorScale>
        <cfvo type="min"/>
        <cfvo type="percentile" val="50"/>
        <cfvo type="max"/>
        <color rgb="FFF8696B"/>
        <color rgb="FFFFEB84"/>
        <color rgb="FF63BE7B"/>
      </colorScale>
    </cfRule>
  </conditionalFormatting>
  <hyperlinks>
    <hyperlink ref="B6" location="'1POMCAS'!A1" display="Porcentaje de avance en la formulación y/o ajuste de los Planes de Ordenación y Manejo de Cuencas (POMCAS), Planes de Manejo de Acuíferos (PMA) y Planes de Manejo de Microcuencas (PMM)"/>
    <hyperlink ref="B7" location="'2PORH'!A1" display="Porcentaje de cuerpos de agua con planes de ordenamiento del recurso hídrico (PORH) adoptados"/>
    <hyperlink ref="B8" location="'3PSMV'!_Toc467769470" display="Porcentaje de Planes de Saneamiento y Manejo de Vertimientos (PSMV) con seguimiento"/>
    <hyperlink ref="B9" location="'4UsoAguas'!_Toc467769471" display="Porcentaje de cuerpos de agua con reglamentación del uso de las aguas"/>
    <hyperlink ref="B10" location="'5PUEAA'!_Toc467769472" display="Porcentaje de Programas de Uso Eficiente y Ahorro del Agua (PUEAA) con seguimiento"/>
    <hyperlink ref="B11" location="'6POMCASejec'!_Toc467769473" display="Porcentaje de Planes de Ordenación y Manejo de Cuencas (POMCAS), Planes de Manejo de Acuíferos (PMA) y Planes de Manejo de Microcuencas (PMM) en ejecución"/>
    <hyperlink ref="B12" location="'7Clima'!_Toc467769474" display="Porcentaje de entes territoriales asesorados en la incorporación, planificación y ejecución de acciones relacionadas con cambio climático en el marco de los instrumentos de planificación territorial"/>
    <hyperlink ref="B13" location="'8Suelo'!_Toc467769475" display="Porcentaje de suelos degradados en recuperación o rehabilitación"/>
    <hyperlink ref="B14" location="'9RUNAP'!_Toc467769476" display="Porcentaje de la superficie de áreas protegidas regionales declaradas, homologadas o recategorizadas, inscritas en el RUNAP"/>
    <hyperlink ref="B15" location="'10Paramos'!_Toc467769477" display="Porcentaje de páramos delimitados por el MADS, con zonificación y régimen de usos adoptados por la CAR"/>
    <hyperlink ref="B16" location="'11Forest'!_Toc467769478" display="Porcentaje de avance en la formulación del Plan de Ordenación Forestal"/>
    <hyperlink ref="B17" location="'12PlanesAP'!_Toc467769479" display="Porcentaje de áreas protegidas con planes de manejo en ejecución"/>
    <hyperlink ref="B18" location="'13Amenaz'!_Toc467769480" display="Porcentaje de especies amenazadas con medidas de conservación y manejo en ejecución"/>
    <hyperlink ref="B19" location="'14Invasor'!_Toc467769481" display="Porcentaje de especies invasoras con medidas de prevención, control y manejo en ejecución"/>
    <hyperlink ref="B20" location="'15Restaura'!_Toc467769482" display="Porcentaje de áreas de ecosistemas en restauración, rehabilitación y reforestación"/>
    <hyperlink ref="B21" location="'16MIZC'!_Toc467769483" display="Implementación de acciones en manejo integrado de zonas costeras"/>
    <hyperlink ref="B22" location="'17PGIRS'!_Toc467769484" display="Porcentaje de Planes de Gestión Integral de Residuos Sólidos (PGIRS) con seguimiento a metas de aprovechamiento"/>
    <hyperlink ref="B23" location="'18Sector'!_Toc467769485" display="Porcentaje de sectores con acompañamiento para la reconversión hacia sistemas sostenibles de producción"/>
    <hyperlink ref="B24" location="'19GAU'!_Toc467769486" display="Porcentaje de ejecución de acciones en Gestión Ambiental Urbana"/>
    <hyperlink ref="B25" location="'20Negoc'!_Toc467769487" display="Implementación del Programa Regional de Negocios Verdes por la autoridad ambiental"/>
    <hyperlink ref="B27" location="'22Autor'!_Toc467769489" display="Porcentaje de autorizaciones ambientales con seguimiento"/>
    <hyperlink ref="B28" location="'23Sanc'!_Toc467769490" display="Porcentaje de Procesos Sancionatorios Resueltos"/>
    <hyperlink ref="B29" location="'24POT'!_Toc467769491" display="Porcentaje de municipios asesorados o asistidos en la inclusión del componente ambiental en los procesos de planificación y ordenamiento territorial, con énfasis en la incorporación de las determinantes ambientales para la revisión y ajuste de los POT"/>
    <hyperlink ref="B30" location="'25Redes'!_Toc467769492" display="Porcentaje de redes y estaciones de monitoreo en operación"/>
    <hyperlink ref="B31" location="'26SIAC'!_Toc467769493" display="Porcentaje de actualización y reporte de la información en el SIAC"/>
    <hyperlink ref="B32" location="'27Educa'!_Toc467769494" display="Ejecución de Acciones en Educación Ambiental"/>
    <hyperlink ref="B26" location="'21TiempoT'!_Toc467769488" display="Tiempo promedio de trámite para la resolución de autorizaciones ambientales otorgadas por la corporación"/>
  </hyperlinks>
  <pageMargins left="0.31496062992125984" right="0.31496062992125984" top="0.55118110236220474" bottom="0.55118110236220474" header="0.31496062992125984" footer="0.31496062992125984"/>
  <pageSetup paperSize="178" scale="60" orientation="portrait" horizontalDpi="1200" verticalDpi="1200" r:id="rId1"/>
  <ignoredErrors>
    <ignoredError sqref="C16" evalError="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5"/>
  <sheetViews>
    <sheetView showGridLines="0" zoomScale="98" zoomScaleNormal="98" workbookViewId="0">
      <selection activeCell="J17" sqref="J17"/>
    </sheetView>
  </sheetViews>
  <sheetFormatPr baseColWidth="10" defaultColWidth="11.625" defaultRowHeight="14.3" x14ac:dyDescent="0.25"/>
  <cols>
    <col min="1" max="1" width="1.875" style="1" customWidth="1"/>
    <col min="2" max="2" width="12.875" style="6" customWidth="1"/>
    <col min="3" max="3" width="5" style="86" bestFit="1" customWidth="1"/>
    <col min="4" max="4" width="34.875" style="1" customWidth="1"/>
    <col min="5" max="5" width="12.125" style="1" customWidth="1"/>
    <col min="6" max="6" width="13.625" style="1" customWidth="1"/>
    <col min="7" max="7" width="11.625" style="1"/>
    <col min="8" max="8" width="13.375" style="1" customWidth="1"/>
    <col min="9" max="16384" width="11.625" style="1"/>
  </cols>
  <sheetData>
    <row r="1" spans="1:21" s="550" customFormat="1" ht="100.55" customHeight="1" thickBot="1" x14ac:dyDescent="0.3">
      <c r="A1" s="1022"/>
      <c r="B1" s="1023"/>
      <c r="C1" s="1023"/>
      <c r="D1" s="1023"/>
      <c r="E1" s="1023"/>
      <c r="F1" s="1023"/>
      <c r="G1" s="1023"/>
      <c r="H1" s="1023"/>
      <c r="I1" s="1023"/>
      <c r="J1" s="1023"/>
      <c r="K1" s="1023"/>
      <c r="L1" s="1023"/>
      <c r="M1" s="1023"/>
      <c r="N1" s="1023"/>
      <c r="O1" s="1023"/>
      <c r="P1" s="1024"/>
      <c r="Q1" s="412"/>
      <c r="R1" s="412"/>
    </row>
    <row r="2" spans="1:21" s="551" customFormat="1" ht="16.3" thickBot="1" x14ac:dyDescent="0.3">
      <c r="A2" s="1030" t="str">
        <f>'Datos Generales'!C5</f>
        <v>Corporación Autónoma Regional del Magdalena – CORPAMAG</v>
      </c>
      <c r="B2" s="1031"/>
      <c r="C2" s="1031"/>
      <c r="D2" s="1031"/>
      <c r="E2" s="1031"/>
      <c r="F2" s="1031"/>
      <c r="G2" s="1031"/>
      <c r="H2" s="1031"/>
      <c r="I2" s="1031"/>
      <c r="J2" s="1031"/>
      <c r="K2" s="1031"/>
      <c r="L2" s="1031"/>
      <c r="M2" s="1031"/>
      <c r="N2" s="1031"/>
      <c r="O2" s="1031"/>
      <c r="P2" s="1032"/>
      <c r="Q2" s="412"/>
      <c r="R2" s="412"/>
    </row>
    <row r="3" spans="1:21" s="551" customFormat="1" ht="16.3" thickBot="1" x14ac:dyDescent="0.3">
      <c r="A3" s="1025" t="s">
        <v>1322</v>
      </c>
      <c r="B3" s="1026"/>
      <c r="C3" s="1026"/>
      <c r="D3" s="1026"/>
      <c r="E3" s="1026"/>
      <c r="F3" s="1026"/>
      <c r="G3" s="1026"/>
      <c r="H3" s="1026"/>
      <c r="I3" s="1026"/>
      <c r="J3" s="1026"/>
      <c r="K3" s="1026"/>
      <c r="L3" s="1026"/>
      <c r="M3" s="1026"/>
      <c r="N3" s="1026"/>
      <c r="O3" s="1026"/>
      <c r="P3" s="1027"/>
      <c r="Q3" s="412"/>
      <c r="R3" s="412"/>
    </row>
    <row r="4" spans="1:21" s="551" customFormat="1" ht="16.3" thickBot="1" x14ac:dyDescent="0.3">
      <c r="A4" s="1028" t="s">
        <v>1321</v>
      </c>
      <c r="B4" s="1029"/>
      <c r="C4" s="1029"/>
      <c r="D4" s="1029"/>
      <c r="E4" s="587" t="str">
        <f>'Datos Generales'!C6</f>
        <v>2021-II</v>
      </c>
      <c r="F4" s="587"/>
      <c r="G4" s="587"/>
      <c r="H4" s="587"/>
      <c r="I4" s="587"/>
      <c r="J4" s="587"/>
      <c r="K4" s="587"/>
      <c r="L4" s="589"/>
      <c r="M4" s="589"/>
      <c r="N4" s="589"/>
      <c r="O4" s="589"/>
      <c r="P4" s="590"/>
      <c r="Q4" s="412"/>
      <c r="R4" s="412"/>
    </row>
    <row r="5" spans="1:21" s="245" customFormat="1" ht="16.5" customHeight="1" thickBot="1" x14ac:dyDescent="0.3">
      <c r="A5" s="1025" t="s">
        <v>0</v>
      </c>
      <c r="B5" s="1026"/>
      <c r="C5" s="1026"/>
      <c r="D5" s="1026"/>
      <c r="E5" s="1026"/>
      <c r="F5" s="1026"/>
      <c r="G5" s="1026"/>
      <c r="H5" s="1026"/>
      <c r="I5" s="1026"/>
      <c r="J5" s="1026"/>
      <c r="K5" s="1026"/>
      <c r="L5" s="1026"/>
      <c r="M5" s="1026"/>
      <c r="N5" s="1026"/>
      <c r="O5" s="1026"/>
      <c r="P5" s="1027"/>
    </row>
    <row r="6" spans="1:21" s="245" customFormat="1" x14ac:dyDescent="0.25">
      <c r="B6" s="249" t="s">
        <v>1</v>
      </c>
      <c r="C6" s="250"/>
      <c r="D6" s="248"/>
      <c r="E6" s="594"/>
      <c r="F6" s="248" t="s">
        <v>128</v>
      </c>
      <c r="G6" s="248"/>
      <c r="H6" s="248"/>
      <c r="I6" s="248"/>
      <c r="J6" s="248"/>
      <c r="K6" s="248"/>
      <c r="L6" s="248"/>
      <c r="P6" s="412"/>
    </row>
    <row r="7" spans="1:21" s="245" customFormat="1" ht="14.95" thickBot="1" x14ac:dyDescent="0.3">
      <c r="B7" s="251"/>
      <c r="C7" s="252"/>
      <c r="D7" s="248"/>
      <c r="E7" s="253"/>
      <c r="F7" s="254" t="s">
        <v>129</v>
      </c>
      <c r="G7" s="248"/>
      <c r="H7" s="248"/>
      <c r="I7" s="248"/>
      <c r="J7" s="248"/>
      <c r="K7" s="248"/>
      <c r="L7" s="248"/>
      <c r="P7" s="412"/>
    </row>
    <row r="8" spans="1:21" s="245" customFormat="1" ht="14.95" thickBot="1" x14ac:dyDescent="0.3">
      <c r="B8" s="255" t="s">
        <v>1192</v>
      </c>
      <c r="C8" s="256">
        <v>2021</v>
      </c>
      <c r="D8" s="257">
        <f ca="1">IF(E10="NO APLICA","NO APLICA",IF(E11="NO SE REPORTA","SIN INFORMACION",+H100))</f>
        <v>0.8</v>
      </c>
      <c r="E8" s="258"/>
      <c r="F8" s="248" t="s">
        <v>130</v>
      </c>
      <c r="G8" s="248"/>
      <c r="H8" s="248"/>
      <c r="I8" s="248"/>
      <c r="J8" s="248"/>
      <c r="K8" s="248"/>
    </row>
    <row r="9" spans="1:21" customFormat="1" x14ac:dyDescent="0.25">
      <c r="A9" s="245"/>
      <c r="B9" s="505" t="s">
        <v>1193</v>
      </c>
      <c r="C9" s="303"/>
      <c r="D9" s="248"/>
      <c r="E9" s="248"/>
      <c r="F9" s="248"/>
      <c r="G9" s="248"/>
      <c r="H9" s="248"/>
      <c r="I9" s="248"/>
      <c r="J9" s="248"/>
      <c r="K9" s="248"/>
    </row>
    <row r="10" spans="1:21" s="412" customFormat="1" x14ac:dyDescent="0.25">
      <c r="A10" s="245"/>
      <c r="B10" s="1078" t="s">
        <v>1252</v>
      </c>
      <c r="C10" s="1078"/>
      <c r="D10" s="1078"/>
      <c r="E10" s="511" t="s">
        <v>1249</v>
      </c>
      <c r="F10" s="1085"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086"/>
      <c r="H10" s="1086"/>
      <c r="I10" s="1086"/>
      <c r="J10" s="1086"/>
      <c r="K10" s="1086"/>
      <c r="L10" s="1086"/>
      <c r="M10" s="1086"/>
      <c r="N10" s="1086"/>
      <c r="O10" s="1086"/>
      <c r="P10" s="1086"/>
      <c r="Q10" s="1086"/>
      <c r="R10" s="1086"/>
      <c r="S10" s="1086"/>
      <c r="T10" s="507"/>
      <c r="U10" s="507"/>
    </row>
    <row r="11" spans="1:21" s="412" customFormat="1" ht="14.45" customHeight="1" x14ac:dyDescent="0.25">
      <c r="A11" s="245"/>
      <c r="B11" s="508"/>
      <c r="C11" s="509"/>
      <c r="D11" s="510" t="str">
        <f>IF(E10="SI APLICA","¿El indicador no se reporta por limitaciones de información disponible? ","")</f>
        <v xml:space="preserve">¿El indicador no se reporta por limitaciones de información disponible? </v>
      </c>
      <c r="E11" s="512" t="s">
        <v>1251</v>
      </c>
      <c r="F11" s="1079" t="s">
        <v>1923</v>
      </c>
      <c r="G11" s="1080"/>
      <c r="H11" s="1080"/>
      <c r="I11" s="1080"/>
      <c r="J11" s="1080"/>
      <c r="K11" s="1080"/>
      <c r="L11" s="1080"/>
      <c r="M11" s="1080"/>
      <c r="N11" s="1080"/>
      <c r="O11" s="1080"/>
      <c r="P11" s="1080"/>
      <c r="Q11" s="1080"/>
      <c r="R11" s="1080"/>
      <c r="S11" s="1080"/>
    </row>
    <row r="12" spans="1:21" s="412" customFormat="1" ht="23.45" customHeight="1" x14ac:dyDescent="0.25">
      <c r="A12" s="245"/>
      <c r="B12" s="505"/>
      <c r="C12" s="303"/>
      <c r="D12" s="549" t="str">
        <f>IF(E11="SI SE REPORTA","¿Qué programas o proyectos del Plan de Acción están asociados al indicador? ","")</f>
        <v xml:space="preserve">¿Qué programas o proyectos del Plan de Acción están asociados al indicador? </v>
      </c>
      <c r="E12" s="1081" t="s">
        <v>2691</v>
      </c>
      <c r="F12" s="1081"/>
      <c r="G12" s="1081"/>
      <c r="H12" s="1081"/>
      <c r="I12" s="1081"/>
      <c r="J12" s="1081"/>
      <c r="K12" s="1081"/>
      <c r="L12" s="1081"/>
      <c r="M12" s="1081"/>
      <c r="N12" s="1081"/>
      <c r="O12" s="1081"/>
      <c r="P12" s="1081"/>
      <c r="Q12" s="1081"/>
      <c r="R12" s="1081"/>
    </row>
    <row r="13" spans="1:21" s="412" customFormat="1" ht="21.9" customHeight="1" x14ac:dyDescent="0.25">
      <c r="A13" s="245"/>
      <c r="B13" s="505"/>
      <c r="C13" s="303"/>
      <c r="D13" s="510" t="s">
        <v>1254</v>
      </c>
      <c r="E13" s="1082"/>
      <c r="F13" s="1083"/>
      <c r="G13" s="1083"/>
      <c r="H13" s="1083"/>
      <c r="I13" s="1083"/>
      <c r="J13" s="1083"/>
      <c r="K13" s="1083"/>
      <c r="L13" s="1083"/>
      <c r="M13" s="1083"/>
      <c r="N13" s="1083"/>
      <c r="O13" s="1083"/>
      <c r="P13" s="1083"/>
      <c r="Q13" s="1083"/>
      <c r="R13" s="1084"/>
    </row>
    <row r="14" spans="1:21" s="412" customFormat="1" ht="7" customHeight="1" thickBot="1" x14ac:dyDescent="0.3">
      <c r="A14" s="245"/>
      <c r="B14" s="505"/>
      <c r="C14" s="303"/>
      <c r="D14" s="248"/>
      <c r="E14" s="248"/>
      <c r="F14" s="248"/>
      <c r="G14" s="248"/>
      <c r="H14" s="248"/>
      <c r="I14" s="248"/>
      <c r="J14" s="248"/>
      <c r="K14" s="248"/>
    </row>
    <row r="15" spans="1:21" ht="15.65" customHeight="1" thickBot="1" x14ac:dyDescent="0.3">
      <c r="A15" s="358"/>
      <c r="B15" s="1033" t="s">
        <v>2</v>
      </c>
      <c r="C15" s="359"/>
      <c r="D15" s="1039" t="s">
        <v>3</v>
      </c>
      <c r="E15" s="1040"/>
      <c r="F15" s="1040"/>
      <c r="G15" s="1040"/>
      <c r="H15" s="1040"/>
      <c r="I15" s="1040"/>
      <c r="J15" s="1040"/>
      <c r="K15" s="1041"/>
    </row>
    <row r="16" spans="1:21" ht="35.35" thickBot="1" x14ac:dyDescent="0.3">
      <c r="A16" s="358"/>
      <c r="B16" s="1034"/>
      <c r="C16" s="360"/>
      <c r="D16" s="286" t="s">
        <v>4</v>
      </c>
      <c r="E16" s="216">
        <v>14</v>
      </c>
      <c r="F16" s="248"/>
      <c r="G16" s="248"/>
      <c r="H16" s="248"/>
      <c r="I16" s="248"/>
      <c r="J16" s="248"/>
      <c r="K16" s="273"/>
    </row>
    <row r="17" spans="1:11" ht="35.35" thickBot="1" x14ac:dyDescent="0.3">
      <c r="A17" s="358"/>
      <c r="B17" s="1034"/>
      <c r="C17" s="360"/>
      <c r="D17" s="277" t="s">
        <v>5</v>
      </c>
      <c r="E17" s="216">
        <v>1</v>
      </c>
      <c r="F17" s="248"/>
      <c r="G17" s="248"/>
      <c r="H17" s="248"/>
      <c r="I17" s="248"/>
      <c r="J17" s="248"/>
      <c r="K17" s="273"/>
    </row>
    <row r="18" spans="1:11" ht="35.35" thickBot="1" x14ac:dyDescent="0.3">
      <c r="A18" s="358"/>
      <c r="B18" s="1034"/>
      <c r="C18" s="360"/>
      <c r="D18" s="277" t="s">
        <v>1524</v>
      </c>
      <c r="E18" s="216">
        <v>4</v>
      </c>
      <c r="F18" s="248"/>
      <c r="G18" s="248"/>
      <c r="H18" s="248"/>
      <c r="I18" s="248"/>
      <c r="J18" s="248"/>
      <c r="K18" s="273"/>
    </row>
    <row r="19" spans="1:11" ht="23.8" thickBot="1" x14ac:dyDescent="0.3">
      <c r="A19" s="358"/>
      <c r="B19" s="1034"/>
      <c r="C19" s="360"/>
      <c r="D19" s="277" t="s">
        <v>1525</v>
      </c>
      <c r="E19" s="216">
        <v>1</v>
      </c>
      <c r="F19" s="248"/>
      <c r="G19" s="248"/>
      <c r="H19" s="248"/>
      <c r="I19" s="248"/>
      <c r="J19" s="248"/>
      <c r="K19" s="273"/>
    </row>
    <row r="20" spans="1:11" ht="23.8" thickBot="1" x14ac:dyDescent="0.3">
      <c r="A20" s="358"/>
      <c r="B20" s="1034"/>
      <c r="C20" s="360"/>
      <c r="D20" s="277" t="s">
        <v>1526</v>
      </c>
      <c r="E20" s="216">
        <v>1</v>
      </c>
      <c r="F20" s="248"/>
      <c r="G20" s="248"/>
      <c r="H20" s="248"/>
      <c r="I20" s="248"/>
      <c r="J20" s="248"/>
      <c r="K20" s="273"/>
    </row>
    <row r="21" spans="1:11" ht="23.8" thickBot="1" x14ac:dyDescent="0.3">
      <c r="A21" s="358"/>
      <c r="B21" s="1035"/>
      <c r="C21" s="360"/>
      <c r="D21" s="277" t="s">
        <v>1527</v>
      </c>
      <c r="E21" s="216">
        <v>0</v>
      </c>
      <c r="F21" s="248"/>
      <c r="G21" s="248"/>
      <c r="H21" s="248"/>
      <c r="I21" s="248"/>
      <c r="J21" s="248"/>
      <c r="K21" s="273"/>
    </row>
    <row r="22" spans="1:11" ht="14.1" customHeight="1" x14ac:dyDescent="0.25">
      <c r="A22" s="358"/>
      <c r="B22" s="377"/>
      <c r="C22" s="361"/>
      <c r="D22" s="1042" t="s">
        <v>6</v>
      </c>
      <c r="E22" s="1043"/>
      <c r="F22" s="1043"/>
      <c r="G22" s="1043"/>
      <c r="H22" s="1043"/>
      <c r="I22" s="1043"/>
      <c r="J22" s="1043"/>
      <c r="K22" s="1044"/>
    </row>
    <row r="23" spans="1:11" ht="14.1" customHeight="1" thickBot="1" x14ac:dyDescent="0.3">
      <c r="A23" s="358"/>
      <c r="B23" s="377"/>
      <c r="C23" s="361"/>
      <c r="D23" s="1042" t="s">
        <v>7</v>
      </c>
      <c r="E23" s="1043"/>
      <c r="F23" s="1043"/>
      <c r="G23" s="1043"/>
      <c r="H23" s="1043"/>
      <c r="I23" s="1043"/>
      <c r="J23" s="1043"/>
      <c r="K23" s="1044"/>
    </row>
    <row r="24" spans="1:11" ht="54" customHeight="1" thickBot="1" x14ac:dyDescent="0.3">
      <c r="A24" s="358"/>
      <c r="B24" s="377"/>
      <c r="C24" s="240"/>
      <c r="D24" s="278" t="s">
        <v>8</v>
      </c>
      <c r="E24" s="278" t="s">
        <v>9</v>
      </c>
      <c r="F24" s="278" t="s">
        <v>10</v>
      </c>
      <c r="G24" s="278" t="s">
        <v>1194</v>
      </c>
      <c r="H24" s="362" t="s">
        <v>1528</v>
      </c>
      <c r="I24" s="362" t="s">
        <v>1529</v>
      </c>
      <c r="J24" s="19"/>
      <c r="K24" s="20"/>
    </row>
    <row r="25" spans="1:11" s="243" customFormat="1" ht="23.8" thickBot="1" x14ac:dyDescent="0.3">
      <c r="B25" s="235"/>
      <c r="C25" s="240">
        <v>1</v>
      </c>
      <c r="D25" s="166" t="s">
        <v>11</v>
      </c>
      <c r="E25" s="166" t="s">
        <v>1885</v>
      </c>
      <c r="F25" s="166" t="s">
        <v>1886</v>
      </c>
      <c r="G25" s="196">
        <v>533258</v>
      </c>
      <c r="H25" s="30" t="s">
        <v>1889</v>
      </c>
      <c r="I25" s="242"/>
      <c r="J25" s="19"/>
      <c r="K25" s="20"/>
    </row>
    <row r="26" spans="1:11" s="243" customFormat="1" ht="23.8" thickBot="1" x14ac:dyDescent="0.3">
      <c r="B26" s="235"/>
      <c r="C26" s="240">
        <v>2</v>
      </c>
      <c r="D26" s="166" t="s">
        <v>12</v>
      </c>
      <c r="E26" s="166" t="s">
        <v>1887</v>
      </c>
      <c r="F26" s="166" t="s">
        <v>1888</v>
      </c>
      <c r="G26" s="196">
        <v>5900</v>
      </c>
      <c r="H26" s="30" t="s">
        <v>1889</v>
      </c>
      <c r="I26" s="242"/>
      <c r="J26" s="19"/>
      <c r="K26" s="20"/>
    </row>
    <row r="27" spans="1:11" s="243" customFormat="1" ht="14.1" customHeight="1" thickBot="1" x14ac:dyDescent="0.3">
      <c r="B27" s="235"/>
      <c r="C27" s="240">
        <v>3</v>
      </c>
      <c r="D27" s="166" t="s">
        <v>11</v>
      </c>
      <c r="E27" s="166"/>
      <c r="F27" s="166"/>
      <c r="G27" s="196"/>
      <c r="H27" s="30"/>
      <c r="I27" s="242"/>
      <c r="J27" s="19"/>
      <c r="K27" s="20"/>
    </row>
    <row r="28" spans="1:11" s="243" customFormat="1" ht="14.1" customHeight="1" thickBot="1" x14ac:dyDescent="0.3">
      <c r="B28" s="235"/>
      <c r="C28" s="240">
        <v>4</v>
      </c>
      <c r="D28" s="166" t="s">
        <v>11</v>
      </c>
      <c r="E28" s="166"/>
      <c r="F28" s="166"/>
      <c r="G28" s="196"/>
      <c r="H28" s="30"/>
      <c r="I28" s="242"/>
      <c r="J28" s="19"/>
      <c r="K28" s="20"/>
    </row>
    <row r="29" spans="1:11" s="243" customFormat="1" ht="14.1" customHeight="1" thickBot="1" x14ac:dyDescent="0.3">
      <c r="B29" s="235"/>
      <c r="C29" s="240">
        <v>5</v>
      </c>
      <c r="D29" s="166" t="s">
        <v>12</v>
      </c>
      <c r="E29" s="166"/>
      <c r="F29" s="166"/>
      <c r="G29" s="196"/>
      <c r="H29" s="30"/>
      <c r="I29" s="242"/>
      <c r="J29" s="19"/>
      <c r="K29" s="20"/>
    </row>
    <row r="30" spans="1:11" s="243" customFormat="1" ht="14.1" customHeight="1" thickBot="1" x14ac:dyDescent="0.3">
      <c r="B30" s="235"/>
      <c r="C30" s="240">
        <v>6</v>
      </c>
      <c r="D30" s="166" t="s">
        <v>11</v>
      </c>
      <c r="E30" s="166"/>
      <c r="F30" s="166"/>
      <c r="G30" s="196"/>
      <c r="H30" s="30"/>
      <c r="I30" s="242"/>
      <c r="J30" s="19"/>
      <c r="K30" s="20"/>
    </row>
    <row r="31" spans="1:11" s="243" customFormat="1" ht="14.1" customHeight="1" thickBot="1" x14ac:dyDescent="0.3">
      <c r="B31" s="235"/>
      <c r="C31" s="240">
        <v>7</v>
      </c>
      <c r="D31" s="166" t="s">
        <v>11</v>
      </c>
      <c r="E31" s="166"/>
      <c r="F31" s="166"/>
      <c r="G31" s="196"/>
      <c r="H31" s="30"/>
      <c r="I31" s="242"/>
      <c r="J31" s="19"/>
      <c r="K31" s="20"/>
    </row>
    <row r="32" spans="1:11" s="243" customFormat="1" ht="14.1" customHeight="1" thickBot="1" x14ac:dyDescent="0.3">
      <c r="B32" s="235"/>
      <c r="C32" s="240">
        <v>8</v>
      </c>
      <c r="D32" s="166" t="s">
        <v>12</v>
      </c>
      <c r="E32" s="166"/>
      <c r="F32" s="166"/>
      <c r="G32" s="196"/>
      <c r="H32" s="30"/>
      <c r="I32" s="242"/>
      <c r="J32" s="19"/>
      <c r="K32" s="20"/>
    </row>
    <row r="33" spans="1:11" s="243" customFormat="1" ht="14.1" customHeight="1" thickBot="1" x14ac:dyDescent="0.3">
      <c r="B33" s="235"/>
      <c r="C33" s="240">
        <v>9</v>
      </c>
      <c r="D33" s="166" t="s">
        <v>11</v>
      </c>
      <c r="E33" s="166"/>
      <c r="F33" s="166"/>
      <c r="G33" s="196"/>
      <c r="H33" s="30"/>
      <c r="I33" s="242"/>
      <c r="J33" s="19"/>
      <c r="K33" s="20"/>
    </row>
    <row r="34" spans="1:11" s="243" customFormat="1" ht="14.1" customHeight="1" thickBot="1" x14ac:dyDescent="0.3">
      <c r="B34" s="235"/>
      <c r="C34" s="240">
        <v>10</v>
      </c>
      <c r="D34" s="166" t="s">
        <v>11</v>
      </c>
      <c r="E34" s="166"/>
      <c r="F34" s="166"/>
      <c r="G34" s="196"/>
      <c r="H34" s="30"/>
      <c r="I34" s="242"/>
      <c r="J34" s="19"/>
      <c r="K34" s="20"/>
    </row>
    <row r="35" spans="1:11" s="243" customFormat="1" ht="14.1" customHeight="1" thickBot="1" x14ac:dyDescent="0.3">
      <c r="B35" s="235"/>
      <c r="C35" s="240">
        <v>11</v>
      </c>
      <c r="D35" s="166" t="s">
        <v>12</v>
      </c>
      <c r="E35" s="166"/>
      <c r="F35" s="166"/>
      <c r="G35" s="196"/>
      <c r="H35" s="30"/>
      <c r="I35" s="242"/>
      <c r="J35" s="19"/>
      <c r="K35" s="20"/>
    </row>
    <row r="36" spans="1:11" s="243" customFormat="1" ht="14.1" customHeight="1" thickBot="1" x14ac:dyDescent="0.3">
      <c r="B36" s="235"/>
      <c r="C36" s="240">
        <v>12</v>
      </c>
      <c r="D36" s="166" t="s">
        <v>12</v>
      </c>
      <c r="E36" s="166"/>
      <c r="F36" s="166"/>
      <c r="G36" s="196"/>
      <c r="H36" s="30"/>
      <c r="I36" s="242"/>
      <c r="J36" s="19"/>
      <c r="K36" s="20"/>
    </row>
    <row r="37" spans="1:11" s="243" customFormat="1" ht="14.1" customHeight="1" thickBot="1" x14ac:dyDescent="0.3">
      <c r="B37" s="235"/>
      <c r="C37" s="240">
        <v>13</v>
      </c>
      <c r="D37" s="166" t="s">
        <v>13</v>
      </c>
      <c r="E37" s="166"/>
      <c r="F37" s="166"/>
      <c r="G37" s="196"/>
      <c r="H37" s="30"/>
      <c r="I37" s="242"/>
      <c r="J37" s="19"/>
      <c r="K37" s="20"/>
    </row>
    <row r="38" spans="1:11" s="243" customFormat="1" ht="14.1" customHeight="1" thickBot="1" x14ac:dyDescent="0.3">
      <c r="B38" s="235"/>
      <c r="C38" s="240">
        <v>14</v>
      </c>
      <c r="D38" s="166" t="s">
        <v>13</v>
      </c>
      <c r="E38" s="166"/>
      <c r="F38" s="166"/>
      <c r="G38" s="196"/>
      <c r="H38" s="30"/>
      <c r="I38" s="242"/>
      <c r="J38" s="19"/>
      <c r="K38" s="20"/>
    </row>
    <row r="39" spans="1:11" ht="14.1" customHeight="1" x14ac:dyDescent="0.25">
      <c r="A39" s="358"/>
      <c r="B39" s="377"/>
      <c r="C39" s="361"/>
      <c r="D39" s="1045" t="s">
        <v>14</v>
      </c>
      <c r="E39" s="1046"/>
      <c r="F39" s="1046"/>
      <c r="G39" s="1046"/>
      <c r="H39" s="1046"/>
      <c r="I39" s="1046"/>
      <c r="J39" s="1046"/>
      <c r="K39" s="1047"/>
    </row>
    <row r="40" spans="1:11" ht="14.1" customHeight="1" x14ac:dyDescent="0.25">
      <c r="A40" s="358"/>
      <c r="B40" s="377"/>
      <c r="C40" s="361"/>
      <c r="D40" s="1048" t="s">
        <v>15</v>
      </c>
      <c r="E40" s="1049"/>
      <c r="F40" s="1049"/>
      <c r="G40" s="1049"/>
      <c r="H40" s="1049"/>
      <c r="I40" s="1049"/>
      <c r="J40" s="1049"/>
      <c r="K40" s="1050"/>
    </row>
    <row r="41" spans="1:11" ht="14.1" customHeight="1" x14ac:dyDescent="0.25">
      <c r="A41" s="358"/>
      <c r="B41" s="377"/>
      <c r="C41" s="361"/>
      <c r="D41" s="1048" t="s">
        <v>16</v>
      </c>
      <c r="E41" s="1049"/>
      <c r="F41" s="1049"/>
      <c r="G41" s="1049"/>
      <c r="H41" s="1049"/>
      <c r="I41" s="1049"/>
      <c r="J41" s="1049"/>
      <c r="K41" s="1050"/>
    </row>
    <row r="42" spans="1:11" ht="14.1" customHeight="1" x14ac:dyDescent="0.25">
      <c r="A42" s="358"/>
      <c r="B42" s="377"/>
      <c r="C42" s="361"/>
      <c r="D42" s="1048" t="s">
        <v>17</v>
      </c>
      <c r="E42" s="1049"/>
      <c r="F42" s="1049"/>
      <c r="G42" s="1049"/>
      <c r="H42" s="1049"/>
      <c r="I42" s="1049"/>
      <c r="J42" s="1049"/>
      <c r="K42" s="1050"/>
    </row>
    <row r="43" spans="1:11" ht="14.1" customHeight="1" thickBot="1" x14ac:dyDescent="0.3">
      <c r="A43" s="358"/>
      <c r="B43" s="377"/>
      <c r="C43" s="361"/>
      <c r="D43" s="1036" t="s">
        <v>18</v>
      </c>
      <c r="E43" s="1037"/>
      <c r="F43" s="1037"/>
      <c r="G43" s="1037"/>
      <c r="H43" s="1037"/>
      <c r="I43" s="1037"/>
      <c r="J43" s="1037"/>
      <c r="K43" s="1038"/>
    </row>
    <row r="44" spans="1:11" ht="14.1" customHeight="1" thickBot="1" x14ac:dyDescent="0.3">
      <c r="A44" s="358"/>
      <c r="B44" s="377"/>
      <c r="C44" s="278" t="s">
        <v>19</v>
      </c>
      <c r="D44" s="286" t="s">
        <v>8</v>
      </c>
      <c r="E44" s="286" t="s">
        <v>9</v>
      </c>
      <c r="F44" s="279" t="s">
        <v>10</v>
      </c>
      <c r="G44" s="316" t="s">
        <v>20</v>
      </c>
      <c r="H44" s="316" t="s">
        <v>21</v>
      </c>
      <c r="I44" s="316" t="s">
        <v>22</v>
      </c>
      <c r="J44" s="316" t="s">
        <v>23</v>
      </c>
      <c r="K44" s="280"/>
    </row>
    <row r="45" spans="1:11" s="243" customFormat="1" ht="14.1" customHeight="1" thickBot="1" x14ac:dyDescent="0.3">
      <c r="B45" s="235"/>
      <c r="C45" s="240">
        <v>1</v>
      </c>
      <c r="D45" s="166" t="s">
        <v>11</v>
      </c>
      <c r="E45" s="166" t="s">
        <v>1885</v>
      </c>
      <c r="F45" s="166" t="s">
        <v>1886</v>
      </c>
      <c r="G45" s="32">
        <v>0</v>
      </c>
      <c r="H45" s="32">
        <v>0.2</v>
      </c>
      <c r="I45" s="32">
        <v>0.4</v>
      </c>
      <c r="J45" s="32">
        <v>0.4</v>
      </c>
      <c r="K45" s="113"/>
    </row>
    <row r="46" spans="1:11" s="243" customFormat="1" ht="14.1" customHeight="1" thickBot="1" x14ac:dyDescent="0.3">
      <c r="B46" s="235"/>
      <c r="C46" s="240">
        <v>2</v>
      </c>
      <c r="D46" s="166" t="s">
        <v>12</v>
      </c>
      <c r="E46" s="166" t="s">
        <v>1887</v>
      </c>
      <c r="F46" s="166" t="s">
        <v>1888</v>
      </c>
      <c r="G46" s="32">
        <v>0</v>
      </c>
      <c r="H46" s="32">
        <v>0.2</v>
      </c>
      <c r="I46" s="32">
        <v>0.4</v>
      </c>
      <c r="J46" s="32">
        <v>0.4</v>
      </c>
      <c r="K46" s="113"/>
    </row>
    <row r="47" spans="1:11" s="243" customFormat="1" ht="14.1" customHeight="1" thickBot="1" x14ac:dyDescent="0.3">
      <c r="B47" s="235"/>
      <c r="C47" s="240">
        <v>3</v>
      </c>
      <c r="D47" s="166" t="s">
        <v>11</v>
      </c>
      <c r="E47" s="166"/>
      <c r="F47" s="166"/>
      <c r="G47" s="32"/>
      <c r="H47" s="32"/>
      <c r="I47" s="32"/>
      <c r="J47" s="32"/>
      <c r="K47" s="113"/>
    </row>
    <row r="48" spans="1:11" s="243" customFormat="1" ht="14.1" customHeight="1" thickBot="1" x14ac:dyDescent="0.3">
      <c r="B48" s="235"/>
      <c r="C48" s="240">
        <v>4</v>
      </c>
      <c r="D48" s="166" t="s">
        <v>12</v>
      </c>
      <c r="E48" s="166"/>
      <c r="F48" s="166"/>
      <c r="G48" s="32"/>
      <c r="H48" s="32"/>
      <c r="I48" s="32"/>
      <c r="J48" s="32"/>
      <c r="K48" s="113"/>
    </row>
    <row r="49" spans="1:11" s="243" customFormat="1" ht="14.1" customHeight="1" thickBot="1" x14ac:dyDescent="0.3">
      <c r="B49" s="235"/>
      <c r="C49" s="240">
        <v>5</v>
      </c>
      <c r="D49" s="166" t="s">
        <v>12</v>
      </c>
      <c r="E49" s="166"/>
      <c r="F49" s="166"/>
      <c r="G49" s="32"/>
      <c r="H49" s="32"/>
      <c r="I49" s="32"/>
      <c r="J49" s="32"/>
      <c r="K49" s="113"/>
    </row>
    <row r="50" spans="1:11" s="243" customFormat="1" ht="14.1" customHeight="1" thickBot="1" x14ac:dyDescent="0.3">
      <c r="B50" s="235"/>
      <c r="C50" s="240">
        <v>6</v>
      </c>
      <c r="D50" s="166" t="s">
        <v>11</v>
      </c>
      <c r="E50" s="166"/>
      <c r="F50" s="166"/>
      <c r="G50" s="32"/>
      <c r="H50" s="32"/>
      <c r="I50" s="32"/>
      <c r="J50" s="32"/>
      <c r="K50" s="113"/>
    </row>
    <row r="51" spans="1:11" s="243" customFormat="1" ht="14.1" customHeight="1" thickBot="1" x14ac:dyDescent="0.3">
      <c r="B51" s="235"/>
      <c r="C51" s="240">
        <v>7</v>
      </c>
      <c r="D51" s="166" t="s">
        <v>11</v>
      </c>
      <c r="E51" s="166"/>
      <c r="F51" s="166"/>
      <c r="G51" s="32"/>
      <c r="H51" s="32"/>
      <c r="I51" s="32"/>
      <c r="J51" s="32"/>
      <c r="K51" s="113"/>
    </row>
    <row r="52" spans="1:11" s="243" customFormat="1" ht="14.1" customHeight="1" thickBot="1" x14ac:dyDescent="0.3">
      <c r="B52" s="235"/>
      <c r="C52" s="240">
        <v>8</v>
      </c>
      <c r="D52" s="166" t="s">
        <v>12</v>
      </c>
      <c r="E52" s="166"/>
      <c r="F52" s="166"/>
      <c r="G52" s="32"/>
      <c r="H52" s="32"/>
      <c r="I52" s="32"/>
      <c r="J52" s="32"/>
      <c r="K52" s="113"/>
    </row>
    <row r="53" spans="1:11" s="243" customFormat="1" ht="14.1" customHeight="1" thickBot="1" x14ac:dyDescent="0.3">
      <c r="B53" s="235"/>
      <c r="C53" s="240">
        <v>9</v>
      </c>
      <c r="D53" s="166" t="s">
        <v>12</v>
      </c>
      <c r="E53" s="166"/>
      <c r="F53" s="166"/>
      <c r="G53" s="32"/>
      <c r="H53" s="32"/>
      <c r="I53" s="32"/>
      <c r="J53" s="32"/>
      <c r="K53" s="113"/>
    </row>
    <row r="54" spans="1:11" s="243" customFormat="1" ht="14.1" customHeight="1" thickBot="1" x14ac:dyDescent="0.3">
      <c r="B54" s="235"/>
      <c r="C54" s="240">
        <v>10</v>
      </c>
      <c r="D54" s="166" t="s">
        <v>11</v>
      </c>
      <c r="E54" s="166"/>
      <c r="F54" s="166"/>
      <c r="G54" s="32"/>
      <c r="H54" s="32"/>
      <c r="I54" s="32"/>
      <c r="J54" s="32"/>
      <c r="K54" s="113"/>
    </row>
    <row r="55" spans="1:11" s="243" customFormat="1" ht="14.1" customHeight="1" thickBot="1" x14ac:dyDescent="0.3">
      <c r="B55" s="235"/>
      <c r="C55" s="240">
        <v>11</v>
      </c>
      <c r="D55" s="166" t="s">
        <v>11</v>
      </c>
      <c r="E55" s="166"/>
      <c r="F55" s="166"/>
      <c r="G55" s="32"/>
      <c r="H55" s="32"/>
      <c r="I55" s="32"/>
      <c r="J55" s="32"/>
      <c r="K55" s="113"/>
    </row>
    <row r="56" spans="1:11" s="243" customFormat="1" ht="14.1" customHeight="1" thickBot="1" x14ac:dyDescent="0.3">
      <c r="B56" s="235"/>
      <c r="C56" s="240">
        <v>12</v>
      </c>
      <c r="D56" s="166" t="s">
        <v>12</v>
      </c>
      <c r="E56" s="166"/>
      <c r="F56" s="166"/>
      <c r="G56" s="32"/>
      <c r="H56" s="32"/>
      <c r="I56" s="32"/>
      <c r="J56" s="32"/>
      <c r="K56" s="113"/>
    </row>
    <row r="57" spans="1:11" s="243" customFormat="1" ht="14.1" customHeight="1" thickBot="1" x14ac:dyDescent="0.3">
      <c r="B57" s="235"/>
      <c r="C57" s="240">
        <v>13</v>
      </c>
      <c r="D57" s="166" t="s">
        <v>12</v>
      </c>
      <c r="E57" s="166"/>
      <c r="F57" s="166"/>
      <c r="G57" s="32"/>
      <c r="H57" s="32"/>
      <c r="I57" s="32"/>
      <c r="J57" s="32"/>
      <c r="K57" s="113"/>
    </row>
    <row r="58" spans="1:11" s="243" customFormat="1" ht="14.1" customHeight="1" thickBot="1" x14ac:dyDescent="0.3">
      <c r="B58" s="235"/>
      <c r="C58" s="240">
        <v>14</v>
      </c>
      <c r="D58" s="166" t="s">
        <v>13</v>
      </c>
      <c r="E58" s="166"/>
      <c r="F58" s="166"/>
      <c r="G58" s="32"/>
      <c r="H58" s="32"/>
      <c r="I58" s="32"/>
      <c r="J58" s="32"/>
      <c r="K58" s="114"/>
    </row>
    <row r="59" spans="1:11" ht="14.1" customHeight="1" x14ac:dyDescent="0.25">
      <c r="A59" s="358"/>
      <c r="B59" s="377"/>
      <c r="C59" s="361"/>
      <c r="D59" s="1039" t="s">
        <v>24</v>
      </c>
      <c r="E59" s="1040"/>
      <c r="F59" s="1040"/>
      <c r="G59" s="1040"/>
      <c r="H59" s="1040"/>
      <c r="I59" s="1040"/>
      <c r="J59" s="1040"/>
      <c r="K59" s="1041"/>
    </row>
    <row r="60" spans="1:11" ht="14.1" customHeight="1" thickBot="1" x14ac:dyDescent="0.3">
      <c r="A60" s="358"/>
      <c r="B60" s="377"/>
      <c r="C60" s="361"/>
      <c r="D60" s="1036" t="s">
        <v>25</v>
      </c>
      <c r="E60" s="1037"/>
      <c r="F60" s="1037"/>
      <c r="G60" s="1037"/>
      <c r="H60" s="1037"/>
      <c r="I60" s="1037"/>
      <c r="J60" s="1037"/>
      <c r="K60" s="1038"/>
    </row>
    <row r="61" spans="1:11" ht="14.1" customHeight="1" thickBot="1" x14ac:dyDescent="0.3">
      <c r="A61" s="358"/>
      <c r="B61" s="377"/>
      <c r="C61" s="278" t="s">
        <v>19</v>
      </c>
      <c r="D61" s="286" t="s">
        <v>8</v>
      </c>
      <c r="E61" s="286" t="s">
        <v>26</v>
      </c>
      <c r="F61" s="279" t="s">
        <v>10</v>
      </c>
      <c r="G61" s="316" t="s">
        <v>20</v>
      </c>
      <c r="H61" s="316" t="s">
        <v>21</v>
      </c>
      <c r="I61" s="316" t="s">
        <v>22</v>
      </c>
      <c r="J61" s="316" t="s">
        <v>23</v>
      </c>
      <c r="K61" s="280"/>
    </row>
    <row r="62" spans="1:11" s="243" customFormat="1" ht="14.1" customHeight="1" thickBot="1" x14ac:dyDescent="0.3">
      <c r="B62" s="235"/>
      <c r="C62" s="240">
        <v>1</v>
      </c>
      <c r="D62" s="244" t="str">
        <f t="shared" ref="D62:F64" si="0">IF(ISBLANK(D45),"",D45)</f>
        <v>POMCA</v>
      </c>
      <c r="E62" s="244" t="str">
        <f t="shared" si="0"/>
        <v>SZH-2804</v>
      </c>
      <c r="F62" s="244" t="str">
        <f t="shared" si="0"/>
        <v>Río Ariguani</v>
      </c>
      <c r="G62" s="32">
        <v>0</v>
      </c>
      <c r="H62" s="32">
        <v>0.2</v>
      </c>
      <c r="I62" s="32"/>
      <c r="J62" s="32"/>
      <c r="K62" s="113"/>
    </row>
    <row r="63" spans="1:11" s="243" customFormat="1" ht="14.1" customHeight="1" thickBot="1" x14ac:dyDescent="0.3">
      <c r="B63" s="235"/>
      <c r="C63" s="240">
        <v>2</v>
      </c>
      <c r="D63" s="244" t="str">
        <f t="shared" si="0"/>
        <v>PMA</v>
      </c>
      <c r="E63" s="244" t="str">
        <f t="shared" si="0"/>
        <v>SAC1.11</v>
      </c>
      <c r="F63" s="244" t="str">
        <f t="shared" si="0"/>
        <v>Santa Marta</v>
      </c>
      <c r="G63" s="32">
        <v>0</v>
      </c>
      <c r="H63" s="32">
        <v>0</v>
      </c>
      <c r="I63" s="32"/>
      <c r="J63" s="32"/>
      <c r="K63" s="113"/>
    </row>
    <row r="64" spans="1:11" s="243" customFormat="1" ht="14.1" customHeight="1" thickBot="1" x14ac:dyDescent="0.3">
      <c r="B64" s="235"/>
      <c r="C64" s="240">
        <v>3</v>
      </c>
      <c r="D64" s="244" t="str">
        <f t="shared" si="0"/>
        <v>POMCA</v>
      </c>
      <c r="E64" s="244" t="str">
        <f t="shared" si="0"/>
        <v/>
      </c>
      <c r="F64" s="244" t="str">
        <f t="shared" si="0"/>
        <v/>
      </c>
      <c r="G64" s="32"/>
      <c r="H64" s="32"/>
      <c r="I64" s="32"/>
      <c r="J64" s="32"/>
      <c r="K64" s="113"/>
    </row>
    <row r="65" spans="1:11" s="243" customFormat="1" ht="14.1" customHeight="1" thickBot="1" x14ac:dyDescent="0.3">
      <c r="B65" s="235"/>
      <c r="C65" s="240">
        <v>4</v>
      </c>
      <c r="D65" s="244" t="str">
        <f t="shared" ref="D65:D75" si="1">IF(ISBLANK(D48),"",D48)</f>
        <v>PMA</v>
      </c>
      <c r="E65" s="244" t="str">
        <f t="shared" ref="E65:F75" si="2">IF(ISBLANK(E48),"",E48)</f>
        <v/>
      </c>
      <c r="F65" s="244" t="str">
        <f t="shared" si="2"/>
        <v/>
      </c>
      <c r="G65" s="32"/>
      <c r="H65" s="32"/>
      <c r="I65" s="32"/>
      <c r="J65" s="32"/>
      <c r="K65" s="113"/>
    </row>
    <row r="66" spans="1:11" s="243" customFormat="1" ht="14.1" customHeight="1" thickBot="1" x14ac:dyDescent="0.3">
      <c r="B66" s="235"/>
      <c r="C66" s="240">
        <v>5</v>
      </c>
      <c r="D66" s="244" t="str">
        <f t="shared" si="1"/>
        <v>PMA</v>
      </c>
      <c r="E66" s="244" t="str">
        <f t="shared" si="2"/>
        <v/>
      </c>
      <c r="F66" s="244" t="str">
        <f t="shared" si="2"/>
        <v/>
      </c>
      <c r="G66" s="32"/>
      <c r="H66" s="32"/>
      <c r="I66" s="32"/>
      <c r="J66" s="32"/>
      <c r="K66" s="113"/>
    </row>
    <row r="67" spans="1:11" s="243" customFormat="1" ht="14.1" customHeight="1" thickBot="1" x14ac:dyDescent="0.3">
      <c r="B67" s="235"/>
      <c r="C67" s="240">
        <v>6</v>
      </c>
      <c r="D67" s="244" t="str">
        <f t="shared" si="1"/>
        <v>POMCA</v>
      </c>
      <c r="E67" s="244" t="str">
        <f t="shared" si="2"/>
        <v/>
      </c>
      <c r="F67" s="244" t="str">
        <f t="shared" si="2"/>
        <v/>
      </c>
      <c r="G67" s="32"/>
      <c r="H67" s="32"/>
      <c r="I67" s="32"/>
      <c r="J67" s="32"/>
      <c r="K67" s="113"/>
    </row>
    <row r="68" spans="1:11" s="243" customFormat="1" ht="14.1" customHeight="1" thickBot="1" x14ac:dyDescent="0.3">
      <c r="B68" s="235"/>
      <c r="C68" s="240">
        <v>7</v>
      </c>
      <c r="D68" s="244" t="str">
        <f t="shared" si="1"/>
        <v>POMCA</v>
      </c>
      <c r="E68" s="244" t="str">
        <f t="shared" si="2"/>
        <v/>
      </c>
      <c r="F68" s="244" t="str">
        <f t="shared" si="2"/>
        <v/>
      </c>
      <c r="G68" s="32"/>
      <c r="H68" s="32"/>
      <c r="I68" s="32"/>
      <c r="J68" s="32"/>
      <c r="K68" s="113"/>
    </row>
    <row r="69" spans="1:11" s="243" customFormat="1" ht="14.1" customHeight="1" thickBot="1" x14ac:dyDescent="0.3">
      <c r="B69" s="235"/>
      <c r="C69" s="240">
        <v>8</v>
      </c>
      <c r="D69" s="244" t="str">
        <f t="shared" si="1"/>
        <v>PMA</v>
      </c>
      <c r="E69" s="244" t="str">
        <f t="shared" si="2"/>
        <v/>
      </c>
      <c r="F69" s="244" t="str">
        <f t="shared" si="2"/>
        <v/>
      </c>
      <c r="G69" s="32"/>
      <c r="H69" s="32"/>
      <c r="I69" s="32"/>
      <c r="J69" s="32"/>
      <c r="K69" s="113"/>
    </row>
    <row r="70" spans="1:11" s="243" customFormat="1" ht="14.1" customHeight="1" thickBot="1" x14ac:dyDescent="0.3">
      <c r="B70" s="235"/>
      <c r="C70" s="240">
        <v>9</v>
      </c>
      <c r="D70" s="244" t="str">
        <f t="shared" si="1"/>
        <v>PMA</v>
      </c>
      <c r="E70" s="244" t="str">
        <f t="shared" si="2"/>
        <v/>
      </c>
      <c r="F70" s="244" t="str">
        <f t="shared" si="2"/>
        <v/>
      </c>
      <c r="G70" s="32"/>
      <c r="H70" s="32"/>
      <c r="I70" s="32"/>
      <c r="J70" s="32"/>
      <c r="K70" s="113"/>
    </row>
    <row r="71" spans="1:11" s="243" customFormat="1" ht="14.1" customHeight="1" thickBot="1" x14ac:dyDescent="0.3">
      <c r="B71" s="235"/>
      <c r="C71" s="240">
        <v>10</v>
      </c>
      <c r="D71" s="244" t="str">
        <f t="shared" si="1"/>
        <v>POMCA</v>
      </c>
      <c r="E71" s="244" t="str">
        <f t="shared" si="2"/>
        <v/>
      </c>
      <c r="F71" s="244" t="str">
        <f t="shared" si="2"/>
        <v/>
      </c>
      <c r="G71" s="32"/>
      <c r="H71" s="32"/>
      <c r="I71" s="32"/>
      <c r="J71" s="32"/>
      <c r="K71" s="113"/>
    </row>
    <row r="72" spans="1:11" s="243" customFormat="1" ht="14.1" customHeight="1" thickBot="1" x14ac:dyDescent="0.3">
      <c r="B72" s="235"/>
      <c r="C72" s="240">
        <v>11</v>
      </c>
      <c r="D72" s="244" t="str">
        <f t="shared" si="1"/>
        <v>POMCA</v>
      </c>
      <c r="E72" s="244" t="str">
        <f t="shared" si="2"/>
        <v/>
      </c>
      <c r="F72" s="244" t="str">
        <f t="shared" si="2"/>
        <v/>
      </c>
      <c r="G72" s="32"/>
      <c r="H72" s="32"/>
      <c r="I72" s="32"/>
      <c r="J72" s="32"/>
      <c r="K72" s="113"/>
    </row>
    <row r="73" spans="1:11" s="243" customFormat="1" ht="14.1" customHeight="1" thickBot="1" x14ac:dyDescent="0.3">
      <c r="B73" s="235"/>
      <c r="C73" s="240">
        <v>12</v>
      </c>
      <c r="D73" s="244" t="str">
        <f t="shared" si="1"/>
        <v>PMA</v>
      </c>
      <c r="E73" s="244" t="str">
        <f t="shared" si="2"/>
        <v/>
      </c>
      <c r="F73" s="244" t="str">
        <f t="shared" si="2"/>
        <v/>
      </c>
      <c r="G73" s="32"/>
      <c r="H73" s="32"/>
      <c r="I73" s="32"/>
      <c r="J73" s="32"/>
      <c r="K73" s="113"/>
    </row>
    <row r="74" spans="1:11" s="243" customFormat="1" ht="14.1" customHeight="1" thickBot="1" x14ac:dyDescent="0.3">
      <c r="B74" s="235"/>
      <c r="C74" s="240">
        <v>13</v>
      </c>
      <c r="D74" s="244" t="str">
        <f t="shared" si="1"/>
        <v>PMA</v>
      </c>
      <c r="E74" s="244" t="str">
        <f t="shared" si="2"/>
        <v/>
      </c>
      <c r="F74" s="244" t="str">
        <f t="shared" si="2"/>
        <v/>
      </c>
      <c r="G74" s="32"/>
      <c r="H74" s="32"/>
      <c r="I74" s="32"/>
      <c r="J74" s="32"/>
      <c r="K74" s="113"/>
    </row>
    <row r="75" spans="1:11" s="243" customFormat="1" ht="14.1" customHeight="1" thickBot="1" x14ac:dyDescent="0.3">
      <c r="B75" s="235"/>
      <c r="C75" s="240">
        <v>14</v>
      </c>
      <c r="D75" s="244" t="str">
        <f t="shared" si="1"/>
        <v>PMM</v>
      </c>
      <c r="E75" s="244" t="str">
        <f t="shared" si="2"/>
        <v/>
      </c>
      <c r="F75" s="244" t="str">
        <f t="shared" si="2"/>
        <v/>
      </c>
      <c r="G75" s="32"/>
      <c r="H75" s="32"/>
      <c r="I75" s="32"/>
      <c r="J75" s="32"/>
      <c r="K75" s="113"/>
    </row>
    <row r="76" spans="1:11" ht="14.1" customHeight="1" x14ac:dyDescent="0.25">
      <c r="A76" s="358"/>
      <c r="B76" s="377"/>
      <c r="C76" s="361"/>
      <c r="D76" s="1039" t="s">
        <v>14</v>
      </c>
      <c r="E76" s="1040"/>
      <c r="F76" s="1040"/>
      <c r="G76" s="1040"/>
      <c r="H76" s="1040"/>
      <c r="I76" s="1040"/>
      <c r="J76" s="1040"/>
      <c r="K76" s="1041"/>
    </row>
    <row r="77" spans="1:11" ht="14.1" customHeight="1" x14ac:dyDescent="0.25">
      <c r="A77" s="358"/>
      <c r="B77" s="377"/>
      <c r="C77" s="361"/>
      <c r="D77" s="1045" t="s">
        <v>27</v>
      </c>
      <c r="E77" s="1046"/>
      <c r="F77" s="1046"/>
      <c r="G77" s="1046"/>
      <c r="H77" s="1046"/>
      <c r="I77" s="1046"/>
      <c r="J77" s="1046"/>
      <c r="K77" s="1047"/>
    </row>
    <row r="78" spans="1:11" ht="14.1" customHeight="1" thickBot="1" x14ac:dyDescent="0.3">
      <c r="A78" s="358"/>
      <c r="B78" s="377"/>
      <c r="C78" s="361"/>
      <c r="D78" s="1036" t="s">
        <v>28</v>
      </c>
      <c r="E78" s="1037"/>
      <c r="F78" s="1037"/>
      <c r="G78" s="1037"/>
      <c r="H78" s="1037"/>
      <c r="I78" s="1037"/>
      <c r="J78" s="1037"/>
      <c r="K78" s="1038"/>
    </row>
    <row r="79" spans="1:11" ht="14.1" customHeight="1" thickBot="1" x14ac:dyDescent="0.3">
      <c r="A79" s="358"/>
      <c r="B79" s="377"/>
      <c r="C79" s="364" t="s">
        <v>19</v>
      </c>
      <c r="D79" s="331" t="s">
        <v>8</v>
      </c>
      <c r="E79" s="331" t="s">
        <v>26</v>
      </c>
      <c r="F79" s="365" t="s">
        <v>10</v>
      </c>
      <c r="G79" s="365" t="s">
        <v>20</v>
      </c>
      <c r="H79" s="365" t="s">
        <v>21</v>
      </c>
      <c r="I79" s="365" t="s">
        <v>22</v>
      </c>
      <c r="J79" s="365" t="s">
        <v>23</v>
      </c>
      <c r="K79" s="280"/>
    </row>
    <row r="80" spans="1:11" ht="14.1" customHeight="1" thickBot="1" x14ac:dyDescent="0.3">
      <c r="A80" s="358"/>
      <c r="B80" s="377"/>
      <c r="C80" s="344">
        <v>1</v>
      </c>
      <c r="D80" s="366" t="str">
        <f t="shared" ref="D80:F93" si="3">IF(ISBLANK(D62),"",D62)</f>
        <v>POMCA</v>
      </c>
      <c r="E80" s="366" t="str">
        <f t="shared" si="3"/>
        <v>SZH-2804</v>
      </c>
      <c r="F80" s="366" t="str">
        <f t="shared" si="3"/>
        <v>Río Ariguani</v>
      </c>
      <c r="G80" s="367" t="str">
        <f t="shared" ref="G80:J82" si="4">IFERROR(G62/G45,"N.A.")</f>
        <v>N.A.</v>
      </c>
      <c r="H80" s="367">
        <f t="shared" si="4"/>
        <v>1</v>
      </c>
      <c r="I80" s="367">
        <f t="shared" si="4"/>
        <v>0</v>
      </c>
      <c r="J80" s="367">
        <f t="shared" si="4"/>
        <v>0</v>
      </c>
      <c r="K80" s="363"/>
    </row>
    <row r="81" spans="1:11" ht="14.1" customHeight="1" thickBot="1" x14ac:dyDescent="0.3">
      <c r="A81" s="358"/>
      <c r="B81" s="377"/>
      <c r="C81" s="344">
        <v>2</v>
      </c>
      <c r="D81" s="366" t="str">
        <f t="shared" si="3"/>
        <v>PMA</v>
      </c>
      <c r="E81" s="366" t="str">
        <f t="shared" si="3"/>
        <v>SAC1.11</v>
      </c>
      <c r="F81" s="366" t="str">
        <f t="shared" si="3"/>
        <v>Santa Marta</v>
      </c>
      <c r="G81" s="367" t="str">
        <f t="shared" si="4"/>
        <v>N.A.</v>
      </c>
      <c r="H81" s="367">
        <f t="shared" si="4"/>
        <v>0</v>
      </c>
      <c r="I81" s="367">
        <f t="shared" si="4"/>
        <v>0</v>
      </c>
      <c r="J81" s="367">
        <f t="shared" si="4"/>
        <v>0</v>
      </c>
      <c r="K81" s="363"/>
    </row>
    <row r="82" spans="1:11" ht="14.1" customHeight="1" thickBot="1" x14ac:dyDescent="0.3">
      <c r="A82" s="358"/>
      <c r="B82" s="377"/>
      <c r="C82" s="344">
        <v>3</v>
      </c>
      <c r="D82" s="366" t="str">
        <f t="shared" si="3"/>
        <v>POMCA</v>
      </c>
      <c r="E82" s="366" t="str">
        <f t="shared" si="3"/>
        <v/>
      </c>
      <c r="F82" s="366" t="str">
        <f t="shared" si="3"/>
        <v/>
      </c>
      <c r="G82" s="367" t="str">
        <f t="shared" si="4"/>
        <v>N.A.</v>
      </c>
      <c r="H82" s="367" t="str">
        <f t="shared" si="4"/>
        <v>N.A.</v>
      </c>
      <c r="I82" s="367" t="str">
        <f t="shared" si="4"/>
        <v>N.A.</v>
      </c>
      <c r="J82" s="367" t="str">
        <f t="shared" si="4"/>
        <v>N.A.</v>
      </c>
      <c r="K82" s="363"/>
    </row>
    <row r="83" spans="1:11" ht="14.1" customHeight="1" thickBot="1" x14ac:dyDescent="0.3">
      <c r="A83" s="358"/>
      <c r="B83" s="377"/>
      <c r="C83" s="344">
        <v>4</v>
      </c>
      <c r="D83" s="366" t="str">
        <f t="shared" si="3"/>
        <v>PMA</v>
      </c>
      <c r="E83" s="366" t="str">
        <f t="shared" si="3"/>
        <v/>
      </c>
      <c r="F83" s="366" t="str">
        <f t="shared" si="3"/>
        <v/>
      </c>
      <c r="G83" s="367" t="str">
        <f t="shared" ref="G83:J93" si="5">IFERROR(G65/G48,"N.A.")</f>
        <v>N.A.</v>
      </c>
      <c r="H83" s="367" t="str">
        <f t="shared" si="5"/>
        <v>N.A.</v>
      </c>
      <c r="I83" s="367" t="str">
        <f t="shared" si="5"/>
        <v>N.A.</v>
      </c>
      <c r="J83" s="367" t="str">
        <f t="shared" si="5"/>
        <v>N.A.</v>
      </c>
      <c r="K83" s="363"/>
    </row>
    <row r="84" spans="1:11" ht="14.1" customHeight="1" thickBot="1" x14ac:dyDescent="0.3">
      <c r="A84" s="358"/>
      <c r="B84" s="377"/>
      <c r="C84" s="344">
        <v>5</v>
      </c>
      <c r="D84" s="366" t="str">
        <f t="shared" si="3"/>
        <v>PMA</v>
      </c>
      <c r="E84" s="366" t="str">
        <f t="shared" si="3"/>
        <v/>
      </c>
      <c r="F84" s="366" t="str">
        <f t="shared" si="3"/>
        <v/>
      </c>
      <c r="G84" s="367" t="str">
        <f t="shared" si="5"/>
        <v>N.A.</v>
      </c>
      <c r="H84" s="367" t="str">
        <f t="shared" si="5"/>
        <v>N.A.</v>
      </c>
      <c r="I84" s="367" t="str">
        <f t="shared" si="5"/>
        <v>N.A.</v>
      </c>
      <c r="J84" s="367" t="str">
        <f t="shared" si="5"/>
        <v>N.A.</v>
      </c>
      <c r="K84" s="363"/>
    </row>
    <row r="85" spans="1:11" ht="14.1" customHeight="1" thickBot="1" x14ac:dyDescent="0.3">
      <c r="A85" s="358"/>
      <c r="B85" s="377"/>
      <c r="C85" s="344">
        <v>6</v>
      </c>
      <c r="D85" s="366" t="str">
        <f t="shared" si="3"/>
        <v>POMCA</v>
      </c>
      <c r="E85" s="366" t="str">
        <f t="shared" si="3"/>
        <v/>
      </c>
      <c r="F85" s="366" t="str">
        <f t="shared" si="3"/>
        <v/>
      </c>
      <c r="G85" s="367" t="str">
        <f t="shared" si="5"/>
        <v>N.A.</v>
      </c>
      <c r="H85" s="367" t="str">
        <f t="shared" si="5"/>
        <v>N.A.</v>
      </c>
      <c r="I85" s="367" t="str">
        <f t="shared" si="5"/>
        <v>N.A.</v>
      </c>
      <c r="J85" s="367" t="str">
        <f t="shared" si="5"/>
        <v>N.A.</v>
      </c>
      <c r="K85" s="283"/>
    </row>
    <row r="86" spans="1:11" ht="14.1" customHeight="1" thickBot="1" x14ac:dyDescent="0.3">
      <c r="A86" s="358"/>
      <c r="B86" s="377"/>
      <c r="C86" s="344">
        <v>7</v>
      </c>
      <c r="D86" s="366" t="str">
        <f t="shared" si="3"/>
        <v>POMCA</v>
      </c>
      <c r="E86" s="366" t="str">
        <f t="shared" si="3"/>
        <v/>
      </c>
      <c r="F86" s="366" t="str">
        <f t="shared" si="3"/>
        <v/>
      </c>
      <c r="G86" s="367" t="str">
        <f t="shared" si="5"/>
        <v>N.A.</v>
      </c>
      <c r="H86" s="367" t="str">
        <f t="shared" si="5"/>
        <v>N.A.</v>
      </c>
      <c r="I86" s="367" t="str">
        <f t="shared" si="5"/>
        <v>N.A.</v>
      </c>
      <c r="J86" s="367" t="str">
        <f t="shared" si="5"/>
        <v>N.A.</v>
      </c>
      <c r="K86" s="363"/>
    </row>
    <row r="87" spans="1:11" ht="14.1" customHeight="1" thickBot="1" x14ac:dyDescent="0.3">
      <c r="A87" s="358"/>
      <c r="B87" s="377"/>
      <c r="C87" s="344">
        <v>8</v>
      </c>
      <c r="D87" s="366" t="str">
        <f t="shared" si="3"/>
        <v>PMA</v>
      </c>
      <c r="E87" s="366" t="str">
        <f t="shared" si="3"/>
        <v/>
      </c>
      <c r="F87" s="366" t="str">
        <f t="shared" si="3"/>
        <v/>
      </c>
      <c r="G87" s="367" t="str">
        <f t="shared" si="5"/>
        <v>N.A.</v>
      </c>
      <c r="H87" s="367" t="str">
        <f t="shared" si="5"/>
        <v>N.A.</v>
      </c>
      <c r="I87" s="367" t="str">
        <f t="shared" si="5"/>
        <v>N.A.</v>
      </c>
      <c r="J87" s="367" t="str">
        <f t="shared" si="5"/>
        <v>N.A.</v>
      </c>
      <c r="K87" s="363"/>
    </row>
    <row r="88" spans="1:11" ht="14.1" customHeight="1" thickBot="1" x14ac:dyDescent="0.3">
      <c r="A88" s="358"/>
      <c r="B88" s="377"/>
      <c r="C88" s="344">
        <v>9</v>
      </c>
      <c r="D88" s="366" t="str">
        <f t="shared" si="3"/>
        <v>PMA</v>
      </c>
      <c r="E88" s="366" t="str">
        <f t="shared" si="3"/>
        <v/>
      </c>
      <c r="F88" s="366" t="str">
        <f t="shared" si="3"/>
        <v/>
      </c>
      <c r="G88" s="367" t="str">
        <f t="shared" si="5"/>
        <v>N.A.</v>
      </c>
      <c r="H88" s="367" t="str">
        <f t="shared" si="5"/>
        <v>N.A.</v>
      </c>
      <c r="I88" s="367" t="str">
        <f t="shared" si="5"/>
        <v>N.A.</v>
      </c>
      <c r="J88" s="367" t="str">
        <f t="shared" si="5"/>
        <v>N.A.</v>
      </c>
      <c r="K88" s="363"/>
    </row>
    <row r="89" spans="1:11" ht="14.1" customHeight="1" thickBot="1" x14ac:dyDescent="0.3">
      <c r="A89" s="358"/>
      <c r="B89" s="377"/>
      <c r="C89" s="344">
        <v>10</v>
      </c>
      <c r="D89" s="366" t="str">
        <f t="shared" si="3"/>
        <v>POMCA</v>
      </c>
      <c r="E89" s="366" t="str">
        <f t="shared" si="3"/>
        <v/>
      </c>
      <c r="F89" s="366" t="str">
        <f t="shared" si="3"/>
        <v/>
      </c>
      <c r="G89" s="367" t="str">
        <f t="shared" si="5"/>
        <v>N.A.</v>
      </c>
      <c r="H89" s="367" t="str">
        <f t="shared" si="5"/>
        <v>N.A.</v>
      </c>
      <c r="I89" s="367" t="str">
        <f t="shared" si="5"/>
        <v>N.A.</v>
      </c>
      <c r="J89" s="367" t="str">
        <f t="shared" si="5"/>
        <v>N.A.</v>
      </c>
      <c r="K89" s="283"/>
    </row>
    <row r="90" spans="1:11" ht="14.1" customHeight="1" thickBot="1" x14ac:dyDescent="0.3">
      <c r="A90" s="358"/>
      <c r="B90" s="377"/>
      <c r="C90" s="344">
        <v>11</v>
      </c>
      <c r="D90" s="366" t="str">
        <f t="shared" si="3"/>
        <v>POMCA</v>
      </c>
      <c r="E90" s="366" t="str">
        <f t="shared" si="3"/>
        <v/>
      </c>
      <c r="F90" s="366" t="str">
        <f t="shared" si="3"/>
        <v/>
      </c>
      <c r="G90" s="367" t="str">
        <f t="shared" si="5"/>
        <v>N.A.</v>
      </c>
      <c r="H90" s="367" t="str">
        <f t="shared" si="5"/>
        <v>N.A.</v>
      </c>
      <c r="I90" s="367" t="str">
        <f t="shared" si="5"/>
        <v>N.A.</v>
      </c>
      <c r="J90" s="367" t="str">
        <f t="shared" si="5"/>
        <v>N.A.</v>
      </c>
      <c r="K90" s="363"/>
    </row>
    <row r="91" spans="1:11" ht="14.1" customHeight="1" thickBot="1" x14ac:dyDescent="0.3">
      <c r="A91" s="358"/>
      <c r="B91" s="377"/>
      <c r="C91" s="344">
        <v>12</v>
      </c>
      <c r="D91" s="366" t="str">
        <f t="shared" si="3"/>
        <v>PMA</v>
      </c>
      <c r="E91" s="366" t="str">
        <f t="shared" si="3"/>
        <v/>
      </c>
      <c r="F91" s="366" t="str">
        <f t="shared" si="3"/>
        <v/>
      </c>
      <c r="G91" s="367" t="str">
        <f t="shared" si="5"/>
        <v>N.A.</v>
      </c>
      <c r="H91" s="367" t="str">
        <f t="shared" si="5"/>
        <v>N.A.</v>
      </c>
      <c r="I91" s="367" t="str">
        <f t="shared" si="5"/>
        <v>N.A.</v>
      </c>
      <c r="J91" s="367" t="str">
        <f t="shared" si="5"/>
        <v>N.A.</v>
      </c>
      <c r="K91" s="363"/>
    </row>
    <row r="92" spans="1:11" ht="14.1" customHeight="1" thickBot="1" x14ac:dyDescent="0.3">
      <c r="A92" s="358"/>
      <c r="B92" s="377"/>
      <c r="C92" s="344">
        <v>13</v>
      </c>
      <c r="D92" s="366" t="str">
        <f t="shared" si="3"/>
        <v>PMA</v>
      </c>
      <c r="E92" s="366" t="str">
        <f t="shared" si="3"/>
        <v/>
      </c>
      <c r="F92" s="366" t="str">
        <f t="shared" si="3"/>
        <v/>
      </c>
      <c r="G92" s="367" t="str">
        <f t="shared" si="5"/>
        <v>N.A.</v>
      </c>
      <c r="H92" s="367" t="str">
        <f t="shared" si="5"/>
        <v>N.A.</v>
      </c>
      <c r="I92" s="367" t="str">
        <f t="shared" si="5"/>
        <v>N.A.</v>
      </c>
      <c r="J92" s="367" t="str">
        <f t="shared" si="5"/>
        <v>N.A.</v>
      </c>
      <c r="K92" s="363"/>
    </row>
    <row r="93" spans="1:11" ht="14.1" customHeight="1" thickBot="1" x14ac:dyDescent="0.3">
      <c r="A93" s="358"/>
      <c r="B93" s="377"/>
      <c r="C93" s="344">
        <v>14</v>
      </c>
      <c r="D93" s="366" t="str">
        <f t="shared" si="3"/>
        <v>PMM</v>
      </c>
      <c r="E93" s="366" t="str">
        <f t="shared" si="3"/>
        <v/>
      </c>
      <c r="F93" s="366" t="str">
        <f t="shared" si="3"/>
        <v/>
      </c>
      <c r="G93" s="367" t="str">
        <f t="shared" si="5"/>
        <v>N.A.</v>
      </c>
      <c r="H93" s="367" t="str">
        <f t="shared" si="5"/>
        <v>N.A.</v>
      </c>
      <c r="I93" s="367" t="str">
        <f t="shared" si="5"/>
        <v>N.A.</v>
      </c>
      <c r="J93" s="367" t="str">
        <f t="shared" si="5"/>
        <v>N.A.</v>
      </c>
      <c r="K93" s="283"/>
    </row>
    <row r="94" spans="1:11" ht="14.1" customHeight="1" x14ac:dyDescent="0.25">
      <c r="A94" s="358"/>
      <c r="B94" s="377"/>
      <c r="C94" s="361"/>
      <c r="D94" s="1051"/>
      <c r="E94" s="1052"/>
      <c r="F94" s="1052"/>
      <c r="G94" s="1052"/>
      <c r="H94" s="1052"/>
      <c r="I94" s="1052"/>
      <c r="J94" s="1052"/>
      <c r="K94" s="1053"/>
    </row>
    <row r="95" spans="1:11" ht="14.1" customHeight="1" thickBot="1" x14ac:dyDescent="0.3">
      <c r="A95" s="358"/>
      <c r="B95" s="377"/>
      <c r="C95" s="361"/>
      <c r="D95" s="1036" t="s">
        <v>29</v>
      </c>
      <c r="E95" s="1037"/>
      <c r="F95" s="1037"/>
      <c r="G95" s="1037"/>
      <c r="H95" s="1037"/>
      <c r="I95" s="1037"/>
      <c r="J95" s="1037"/>
      <c r="K95" s="1038"/>
    </row>
    <row r="96" spans="1:11" ht="14.1" customHeight="1" thickBot="1" x14ac:dyDescent="0.3">
      <c r="A96" s="358"/>
      <c r="B96" s="377"/>
      <c r="C96" s="368" t="s">
        <v>19</v>
      </c>
      <c r="D96" s="365" t="s">
        <v>30</v>
      </c>
      <c r="E96" s="365" t="s">
        <v>31</v>
      </c>
      <c r="F96" s="369"/>
      <c r="G96" s="365" t="s">
        <v>20</v>
      </c>
      <c r="H96" s="365" t="s">
        <v>21</v>
      </c>
      <c r="I96" s="365" t="s">
        <v>22</v>
      </c>
      <c r="J96" s="365" t="s">
        <v>23</v>
      </c>
      <c r="K96" s="280"/>
    </row>
    <row r="97" spans="1:11" ht="14.1" customHeight="1" thickBot="1" x14ac:dyDescent="0.3">
      <c r="A97" s="358"/>
      <c r="B97" s="377"/>
      <c r="C97" s="354">
        <v>1</v>
      </c>
      <c r="D97" s="289" t="s">
        <v>32</v>
      </c>
      <c r="E97" s="32">
        <v>0.8</v>
      </c>
      <c r="F97" s="33"/>
      <c r="G97" s="370">
        <f ca="1">IFERROR(AVERAGEIF($D$80:$J$93,"POMCA",G$80:G$93),0)</f>
        <v>0</v>
      </c>
      <c r="H97" s="370">
        <f ca="1">IFERROR(AVERAGEIF($D$80:$J$93,"POMCA",H$80:H$93),0)</f>
        <v>1</v>
      </c>
      <c r="I97" s="370">
        <f ca="1">IFERROR(AVERAGEIF($D$80:$J$93,"POMCA",I$80:I$93),0)</f>
        <v>0</v>
      </c>
      <c r="J97" s="370">
        <f ca="1">IFERROR(AVERAGEIF($D$80:$J$93,"POMCA",J$80:J$93),0)</f>
        <v>0</v>
      </c>
      <c r="K97" s="113"/>
    </row>
    <row r="98" spans="1:11" ht="14.1" customHeight="1" thickBot="1" x14ac:dyDescent="0.3">
      <c r="A98" s="358"/>
      <c r="B98" s="377"/>
      <c r="C98" s="354">
        <v>2</v>
      </c>
      <c r="D98" s="289" t="s">
        <v>12</v>
      </c>
      <c r="E98" s="32">
        <v>0.2</v>
      </c>
      <c r="F98" s="33"/>
      <c r="G98" s="370">
        <f ca="1">IFERROR(AVERAGEIF($D$80:$J$93,"PMA",G$80:G$93),0)</f>
        <v>0</v>
      </c>
      <c r="H98" s="370">
        <f ca="1">IFERROR(AVERAGEIF($D$80:$J$93,"PMA",H$80:H$93),0)</f>
        <v>0</v>
      </c>
      <c r="I98" s="370">
        <f ca="1">IFERROR(AVERAGEIF($D$80:$J$93,"PMA",I$80:I$93),0)</f>
        <v>0</v>
      </c>
      <c r="J98" s="370">
        <f ca="1">IFERROR(AVERAGEIF($D$80:$J$93,"PMA",J$80:J$93),0)</f>
        <v>0</v>
      </c>
      <c r="K98" s="113"/>
    </row>
    <row r="99" spans="1:11" ht="14.1" customHeight="1" thickBot="1" x14ac:dyDescent="0.3">
      <c r="A99" s="358"/>
      <c r="B99" s="377"/>
      <c r="C99" s="354">
        <v>3</v>
      </c>
      <c r="D99" s="289" t="s">
        <v>13</v>
      </c>
      <c r="E99" s="32"/>
      <c r="F99" s="33"/>
      <c r="G99" s="370">
        <f ca="1">IFERROR(AVERAGEIF($D$80:$J$93,"PMM",G$80:G$93),0)</f>
        <v>0</v>
      </c>
      <c r="H99" s="370">
        <f ca="1">IFERROR(AVERAGEIF($D$80:$J$93,"PMM",H$80:H$93),0)</f>
        <v>0</v>
      </c>
      <c r="I99" s="370">
        <f ca="1">IFERROR(AVERAGEIF($D$80:$J$93,"PMM",I$80:I$93),0)</f>
        <v>0</v>
      </c>
      <c r="J99" s="370">
        <f ca="1">IFERROR(AVERAGEIF($D$80:$J$93,"PMM",J$80:J$93),0)</f>
        <v>0</v>
      </c>
      <c r="K99" s="113"/>
    </row>
    <row r="100" spans="1:11" ht="14.1" customHeight="1" thickBot="1" x14ac:dyDescent="0.3">
      <c r="A100" s="358"/>
      <c r="B100" s="377"/>
      <c r="C100" s="265"/>
      <c r="D100" s="1061">
        <f>Formulas!$D$5</f>
        <v>1</v>
      </c>
      <c r="E100" s="1062"/>
      <c r="F100" s="547" t="s">
        <v>1258</v>
      </c>
      <c r="G100" s="205" t="str">
        <f ca="1">Formulas!E5</f>
        <v>N.A.</v>
      </c>
      <c r="H100" s="205">
        <f ca="1">Formulas!F5</f>
        <v>0.8</v>
      </c>
      <c r="I100" s="205" t="str">
        <f ca="1">Formulas!G5</f>
        <v>N.A.</v>
      </c>
      <c r="J100" s="205" t="str">
        <f ca="1">Formulas!H5</f>
        <v>N.A.</v>
      </c>
      <c r="K100" s="114"/>
    </row>
    <row r="101" spans="1:11" ht="14.1" customHeight="1" x14ac:dyDescent="0.25">
      <c r="A101" s="358"/>
      <c r="B101" s="377"/>
      <c r="C101" s="361"/>
      <c r="D101" s="1063"/>
      <c r="E101" s="1064"/>
      <c r="F101" s="1064"/>
      <c r="G101" s="1064"/>
      <c r="H101" s="1064"/>
      <c r="I101" s="1064"/>
      <c r="J101" s="1064"/>
      <c r="K101" s="1065"/>
    </row>
    <row r="102" spans="1:11" ht="14.1" customHeight="1" x14ac:dyDescent="0.25">
      <c r="A102" s="358"/>
      <c r="B102" s="377"/>
      <c r="C102" s="361"/>
      <c r="D102" s="1045" t="s">
        <v>33</v>
      </c>
      <c r="E102" s="1046"/>
      <c r="F102" s="1046"/>
      <c r="G102" s="1046"/>
      <c r="H102" s="1046"/>
      <c r="I102" s="1046"/>
      <c r="J102" s="1046"/>
      <c r="K102" s="1047"/>
    </row>
    <row r="103" spans="1:11" ht="14.1" customHeight="1" thickBot="1" x14ac:dyDescent="0.3">
      <c r="A103" s="358"/>
      <c r="B103" s="352"/>
      <c r="C103" s="353"/>
      <c r="D103" s="328"/>
      <c r="E103" s="276"/>
      <c r="F103" s="276"/>
      <c r="G103" s="276"/>
      <c r="H103" s="276"/>
      <c r="I103" s="276"/>
      <c r="J103" s="276"/>
      <c r="K103" s="277"/>
    </row>
    <row r="104" spans="1:11" ht="14.1" customHeight="1" thickBot="1" x14ac:dyDescent="0.3">
      <c r="A104" s="358"/>
      <c r="B104" s="352" t="s">
        <v>34</v>
      </c>
      <c r="C104" s="353"/>
      <c r="D104" s="1066" t="s">
        <v>35</v>
      </c>
      <c r="E104" s="1067"/>
      <c r="F104" s="1067"/>
      <c r="G104" s="1067"/>
      <c r="H104" s="1067"/>
      <c r="I104" s="1067"/>
      <c r="J104" s="1067"/>
      <c r="K104" s="1068"/>
    </row>
    <row r="105" spans="1:11" ht="39.1" customHeight="1" thickBot="1" x14ac:dyDescent="0.3">
      <c r="A105" s="358"/>
      <c r="B105" s="352" t="s">
        <v>36</v>
      </c>
      <c r="C105" s="353"/>
      <c r="D105" s="1066" t="s">
        <v>37</v>
      </c>
      <c r="E105" s="1067"/>
      <c r="F105" s="1067"/>
      <c r="G105" s="1067"/>
      <c r="H105" s="1067"/>
      <c r="I105" s="1067"/>
      <c r="J105" s="1067"/>
      <c r="K105" s="1068"/>
    </row>
    <row r="106" spans="1:11" ht="14.95" thickBot="1" x14ac:dyDescent="0.3">
      <c r="A106" s="358"/>
      <c r="B106" s="249"/>
      <c r="C106" s="250"/>
      <c r="D106" s="248"/>
      <c r="E106" s="248"/>
      <c r="F106" s="248"/>
      <c r="G106" s="248"/>
      <c r="H106" s="248"/>
      <c r="I106" s="248"/>
      <c r="J106" s="248"/>
      <c r="K106" s="248"/>
    </row>
    <row r="107" spans="1:11" ht="23.95" customHeight="1" thickBot="1" x14ac:dyDescent="0.3">
      <c r="A107" s="358"/>
      <c r="B107" s="1054" t="s">
        <v>38</v>
      </c>
      <c r="C107" s="1055"/>
      <c r="D107" s="1055"/>
      <c r="E107" s="1056"/>
      <c r="F107" s="248"/>
      <c r="G107" s="248"/>
      <c r="H107" s="248"/>
      <c r="I107" s="248"/>
      <c r="J107" s="248"/>
      <c r="K107" s="248"/>
    </row>
    <row r="108" spans="1:11" ht="14.95" thickBot="1" x14ac:dyDescent="0.3">
      <c r="A108" s="358"/>
      <c r="B108" s="1057">
        <v>1</v>
      </c>
      <c r="C108" s="271"/>
      <c r="D108" s="288" t="s">
        <v>39</v>
      </c>
      <c r="E108" s="31" t="s">
        <v>1890</v>
      </c>
      <c r="F108" s="248"/>
      <c r="G108" s="248"/>
      <c r="H108" s="248"/>
      <c r="I108" s="248"/>
      <c r="J108" s="248"/>
      <c r="K108" s="248"/>
    </row>
    <row r="109" spans="1:11" ht="14.95" thickBot="1" x14ac:dyDescent="0.3">
      <c r="A109" s="358"/>
      <c r="B109" s="1058"/>
      <c r="C109" s="271"/>
      <c r="D109" s="277" t="s">
        <v>40</v>
      </c>
      <c r="E109" s="31" t="s">
        <v>1891</v>
      </c>
      <c r="F109" s="248"/>
      <c r="G109" s="248"/>
      <c r="H109" s="248"/>
      <c r="I109" s="248"/>
      <c r="J109" s="248"/>
      <c r="K109" s="248"/>
    </row>
    <row r="110" spans="1:11" ht="14.95" thickBot="1" x14ac:dyDescent="0.3">
      <c r="A110" s="358"/>
      <c r="B110" s="1058"/>
      <c r="C110" s="271"/>
      <c r="D110" s="277" t="s">
        <v>41</v>
      </c>
      <c r="E110" s="31" t="s">
        <v>1893</v>
      </c>
      <c r="F110" s="248"/>
      <c r="G110" s="248"/>
      <c r="H110" s="248"/>
      <c r="I110" s="248"/>
      <c r="J110" s="248"/>
      <c r="K110" s="248"/>
    </row>
    <row r="111" spans="1:11" ht="14.95" thickBot="1" x14ac:dyDescent="0.3">
      <c r="A111" s="358"/>
      <c r="B111" s="1058"/>
      <c r="C111" s="271"/>
      <c r="D111" s="277" t="s">
        <v>42</v>
      </c>
      <c r="E111" s="31" t="s">
        <v>1609</v>
      </c>
      <c r="F111" s="248"/>
      <c r="G111" s="248"/>
      <c r="H111" s="248"/>
      <c r="I111" s="248"/>
      <c r="J111" s="248"/>
      <c r="K111" s="248"/>
    </row>
    <row r="112" spans="1:11" ht="14.95" thickBot="1" x14ac:dyDescent="0.3">
      <c r="A112" s="358"/>
      <c r="B112" s="1058"/>
      <c r="C112" s="271"/>
      <c r="D112" s="277" t="s">
        <v>43</v>
      </c>
      <c r="E112" s="742" t="s">
        <v>1894</v>
      </c>
      <c r="F112" s="248"/>
      <c r="G112" s="248"/>
      <c r="H112" s="248"/>
      <c r="I112" s="248"/>
      <c r="J112" s="248"/>
      <c r="K112" s="248"/>
    </row>
    <row r="113" spans="1:11" ht="14.95" thickBot="1" x14ac:dyDescent="0.3">
      <c r="A113" s="358"/>
      <c r="B113" s="1058"/>
      <c r="C113" s="271"/>
      <c r="D113" s="277" t="s">
        <v>44</v>
      </c>
      <c r="E113" s="31">
        <v>4380200</v>
      </c>
      <c r="F113" s="248"/>
      <c r="G113" s="248"/>
      <c r="H113" s="248"/>
      <c r="I113" s="248"/>
      <c r="J113" s="248"/>
      <c r="K113" s="248"/>
    </row>
    <row r="114" spans="1:11" ht="14.95" thickBot="1" x14ac:dyDescent="0.3">
      <c r="A114" s="358"/>
      <c r="B114" s="1059"/>
      <c r="C114" s="344"/>
      <c r="D114" s="277" t="s">
        <v>45</v>
      </c>
      <c r="E114" s="31" t="s">
        <v>1892</v>
      </c>
      <c r="F114" s="248"/>
      <c r="G114" s="248"/>
      <c r="H114" s="248"/>
      <c r="I114" s="248"/>
      <c r="J114" s="248"/>
      <c r="K114" s="248"/>
    </row>
    <row r="115" spans="1:11" ht="14.95" thickBot="1" x14ac:dyDescent="0.3">
      <c r="A115" s="358"/>
      <c r="B115" s="249"/>
      <c r="C115" s="250"/>
      <c r="D115" s="248"/>
      <c r="E115" s="248"/>
      <c r="F115" s="248"/>
      <c r="G115" s="248"/>
      <c r="H115" s="248"/>
      <c r="I115" s="248"/>
      <c r="J115" s="248"/>
      <c r="K115" s="248"/>
    </row>
    <row r="116" spans="1:11" ht="14.95" customHeight="1" thickBot="1" x14ac:dyDescent="0.3">
      <c r="A116" s="358"/>
      <c r="B116" s="1054" t="s">
        <v>46</v>
      </c>
      <c r="C116" s="1055"/>
      <c r="D116" s="1055"/>
      <c r="E116" s="1056"/>
      <c r="F116" s="248"/>
      <c r="G116" s="248"/>
      <c r="H116" s="248"/>
      <c r="I116" s="248"/>
      <c r="J116" s="248"/>
      <c r="K116" s="248"/>
    </row>
    <row r="117" spans="1:11" ht="14.95" thickBot="1" x14ac:dyDescent="0.3">
      <c r="A117" s="358"/>
      <c r="B117" s="1057">
        <v>1</v>
      </c>
      <c r="C117" s="271"/>
      <c r="D117" s="288" t="s">
        <v>39</v>
      </c>
      <c r="E117" s="35" t="s">
        <v>47</v>
      </c>
      <c r="F117" s="248"/>
      <c r="G117" s="248"/>
      <c r="H117" s="248"/>
      <c r="I117" s="248"/>
      <c r="J117" s="248"/>
      <c r="K117" s="248"/>
    </row>
    <row r="118" spans="1:11" ht="14.95" thickBot="1" x14ac:dyDescent="0.3">
      <c r="A118" s="358"/>
      <c r="B118" s="1058"/>
      <c r="C118" s="271"/>
      <c r="D118" s="277" t="s">
        <v>40</v>
      </c>
      <c r="E118" s="35" t="s">
        <v>48</v>
      </c>
      <c r="F118" s="248"/>
      <c r="G118" s="248"/>
      <c r="H118" s="248"/>
      <c r="I118" s="248"/>
      <c r="J118" s="248"/>
      <c r="K118" s="248"/>
    </row>
    <row r="119" spans="1:11" ht="14.95" thickBot="1" x14ac:dyDescent="0.3">
      <c r="A119" s="358"/>
      <c r="B119" s="1058"/>
      <c r="C119" s="271"/>
      <c r="D119" s="277" t="s">
        <v>41</v>
      </c>
      <c r="E119" s="171"/>
      <c r="F119" s="248"/>
      <c r="G119" s="248"/>
      <c r="H119" s="248"/>
      <c r="I119" s="248"/>
      <c r="J119" s="248"/>
      <c r="K119" s="248"/>
    </row>
    <row r="120" spans="1:11" ht="14.95" thickBot="1" x14ac:dyDescent="0.3">
      <c r="A120" s="358"/>
      <c r="B120" s="1058"/>
      <c r="C120" s="271"/>
      <c r="D120" s="277" t="s">
        <v>42</v>
      </c>
      <c r="E120" s="171"/>
      <c r="F120" s="248"/>
      <c r="G120" s="248"/>
      <c r="H120" s="248"/>
      <c r="I120" s="248"/>
      <c r="J120" s="248"/>
      <c r="K120" s="248"/>
    </row>
    <row r="121" spans="1:11" ht="14.95" thickBot="1" x14ac:dyDescent="0.3">
      <c r="A121" s="358"/>
      <c r="B121" s="1058"/>
      <c r="C121" s="271"/>
      <c r="D121" s="277" t="s">
        <v>43</v>
      </c>
      <c r="E121" s="171"/>
      <c r="F121" s="248"/>
      <c r="G121" s="248"/>
      <c r="H121" s="248"/>
      <c r="I121" s="248"/>
      <c r="J121" s="248"/>
      <c r="K121" s="248"/>
    </row>
    <row r="122" spans="1:11" ht="14.95" thickBot="1" x14ac:dyDescent="0.3">
      <c r="A122" s="358"/>
      <c r="B122" s="1058"/>
      <c r="C122" s="271"/>
      <c r="D122" s="277" t="s">
        <v>44</v>
      </c>
      <c r="E122" s="171"/>
      <c r="F122" s="248"/>
      <c r="G122" s="248"/>
      <c r="H122" s="248"/>
      <c r="I122" s="248"/>
      <c r="J122" s="248"/>
      <c r="K122" s="248"/>
    </row>
    <row r="123" spans="1:11" ht="14.95" thickBot="1" x14ac:dyDescent="0.3">
      <c r="A123" s="358"/>
      <c r="B123" s="1059"/>
      <c r="C123" s="344"/>
      <c r="D123" s="277" t="s">
        <v>45</v>
      </c>
      <c r="E123" s="171"/>
      <c r="F123" s="248"/>
      <c r="G123" s="248"/>
      <c r="H123" s="248"/>
      <c r="I123" s="248"/>
      <c r="J123" s="248"/>
      <c r="K123" s="248"/>
    </row>
    <row r="124" spans="1:11" ht="14.95" thickBot="1" x14ac:dyDescent="0.3">
      <c r="A124" s="358"/>
      <c r="B124" s="249"/>
      <c r="C124" s="250"/>
      <c r="D124" s="248"/>
      <c r="E124" s="248"/>
      <c r="F124" s="248"/>
      <c r="G124" s="248"/>
      <c r="H124" s="248"/>
      <c r="I124" s="248"/>
      <c r="J124" s="248"/>
      <c r="K124" s="248"/>
    </row>
    <row r="125" spans="1:11" ht="14.95" customHeight="1" thickBot="1" x14ac:dyDescent="0.3">
      <c r="A125" s="358"/>
      <c r="B125" s="290" t="s">
        <v>49</v>
      </c>
      <c r="C125" s="291"/>
      <c r="D125" s="291"/>
      <c r="E125" s="371"/>
      <c r="F125" s="358"/>
      <c r="G125" s="248"/>
      <c r="H125" s="248"/>
      <c r="I125" s="248"/>
      <c r="J125" s="248"/>
      <c r="K125" s="248"/>
    </row>
    <row r="126" spans="1:11" ht="23.8" thickBot="1" x14ac:dyDescent="0.3">
      <c r="A126" s="358"/>
      <c r="B126" s="284" t="s">
        <v>50</v>
      </c>
      <c r="C126" s="277" t="s">
        <v>51</v>
      </c>
      <c r="D126" s="276" t="s">
        <v>52</v>
      </c>
      <c r="E126" s="372" t="s">
        <v>53</v>
      </c>
      <c r="F126" s="248"/>
      <c r="G126" s="248"/>
      <c r="H126" s="248"/>
      <c r="I126" s="248"/>
      <c r="J126" s="248"/>
      <c r="K126" s="358"/>
    </row>
    <row r="127" spans="1:11" ht="93.1" thickBot="1" x14ac:dyDescent="0.3">
      <c r="A127" s="358"/>
      <c r="B127" s="294">
        <v>42401</v>
      </c>
      <c r="C127" s="277">
        <v>1</v>
      </c>
      <c r="D127" s="306" t="s">
        <v>54</v>
      </c>
      <c r="E127" s="277"/>
      <c r="F127" s="248"/>
      <c r="G127" s="248"/>
      <c r="H127" s="248"/>
      <c r="I127" s="248"/>
      <c r="J127" s="248"/>
      <c r="K127" s="358"/>
    </row>
    <row r="128" spans="1:11" ht="14.95" thickBot="1" x14ac:dyDescent="0.3">
      <c r="A128" s="358"/>
      <c r="B128" s="307"/>
      <c r="C128" s="308"/>
      <c r="D128" s="248"/>
      <c r="E128" s="248"/>
      <c r="F128" s="248"/>
      <c r="G128" s="248"/>
      <c r="H128" s="248"/>
      <c r="I128" s="248"/>
      <c r="J128" s="248"/>
      <c r="K128" s="248"/>
    </row>
    <row r="129" spans="1:11" x14ac:dyDescent="0.25">
      <c r="A129" s="358"/>
      <c r="B129" s="296" t="s">
        <v>55</v>
      </c>
      <c r="C129" s="297"/>
      <c r="D129" s="248"/>
      <c r="E129" s="248"/>
      <c r="F129" s="248"/>
      <c r="G129" s="248"/>
      <c r="H129" s="248"/>
      <c r="I129" s="248"/>
      <c r="J129" s="248"/>
      <c r="K129" s="248"/>
    </row>
    <row r="130" spans="1:11" x14ac:dyDescent="0.25">
      <c r="A130" s="358"/>
      <c r="B130" s="1060"/>
      <c r="C130" s="1060"/>
      <c r="D130" s="1060"/>
      <c r="E130" s="1060"/>
      <c r="F130" s="1060"/>
      <c r="G130" s="248"/>
      <c r="H130" s="248"/>
      <c r="I130" s="248"/>
      <c r="J130" s="248"/>
      <c r="K130" s="248"/>
    </row>
    <row r="131" spans="1:11" ht="44.15" customHeight="1" x14ac:dyDescent="0.25">
      <c r="A131" s="358"/>
      <c r="B131" s="1060"/>
      <c r="C131" s="1060"/>
      <c r="D131" s="1060"/>
      <c r="E131" s="1060"/>
      <c r="F131" s="1060"/>
      <c r="G131" s="248"/>
      <c r="H131" s="248"/>
      <c r="I131" s="248"/>
      <c r="J131" s="248"/>
      <c r="K131" s="248"/>
    </row>
    <row r="132" spans="1:11" x14ac:dyDescent="0.25">
      <c r="A132" s="358"/>
      <c r="B132" s="249"/>
      <c r="C132" s="250"/>
      <c r="D132" s="248"/>
      <c r="E132" s="248"/>
      <c r="F132" s="248"/>
      <c r="G132" s="248"/>
      <c r="H132" s="248"/>
      <c r="I132" s="248"/>
      <c r="J132" s="248"/>
      <c r="K132" s="248"/>
    </row>
    <row r="133" spans="1:11" ht="14.95" thickBot="1" x14ac:dyDescent="0.3">
      <c r="A133" s="358"/>
      <c r="B133" s="317"/>
      <c r="C133" s="303"/>
      <c r="D133" s="248"/>
      <c r="E133" s="248"/>
      <c r="F133" s="248"/>
      <c r="G133" s="248"/>
      <c r="H133" s="248"/>
      <c r="I133" s="248"/>
      <c r="J133" s="248"/>
      <c r="K133" s="248"/>
    </row>
    <row r="134" spans="1:11" ht="14.95" thickBot="1" x14ac:dyDescent="0.3">
      <c r="A134" s="358"/>
      <c r="B134" s="373" t="s">
        <v>56</v>
      </c>
      <c r="C134" s="310"/>
      <c r="D134" s="248"/>
      <c r="E134" s="248"/>
      <c r="F134" s="248"/>
      <c r="G134" s="248"/>
      <c r="H134" s="248"/>
      <c r="I134" s="248"/>
      <c r="J134" s="248"/>
      <c r="K134" s="248"/>
    </row>
    <row r="135" spans="1:11" ht="14.95" thickBot="1" x14ac:dyDescent="0.3">
      <c r="A135" s="358"/>
      <c r="B135" s="317"/>
      <c r="C135" s="303"/>
      <c r="D135" s="248"/>
      <c r="E135" s="248"/>
      <c r="F135" s="248"/>
      <c r="G135" s="248"/>
      <c r="H135" s="248"/>
      <c r="I135" s="248"/>
      <c r="J135" s="248"/>
      <c r="K135" s="248"/>
    </row>
    <row r="136" spans="1:11" ht="14.95" thickBot="1" x14ac:dyDescent="0.3">
      <c r="A136" s="358"/>
      <c r="B136" s="298" t="s">
        <v>57</v>
      </c>
      <c r="C136" s="299"/>
      <c r="D136" s="1066" t="s">
        <v>58</v>
      </c>
      <c r="E136" s="1067"/>
      <c r="F136" s="1068"/>
      <c r="G136" s="248"/>
      <c r="H136" s="248"/>
      <c r="I136" s="248"/>
      <c r="J136" s="248"/>
      <c r="K136" s="248"/>
    </row>
    <row r="137" spans="1:11" x14ac:dyDescent="0.25">
      <c r="A137" s="358"/>
      <c r="B137" s="1057" t="s">
        <v>59</v>
      </c>
      <c r="C137" s="267"/>
      <c r="D137" s="1051" t="s">
        <v>60</v>
      </c>
      <c r="E137" s="1052"/>
      <c r="F137" s="1053"/>
      <c r="G137" s="248"/>
      <c r="H137" s="248"/>
      <c r="I137" s="248"/>
      <c r="J137" s="248"/>
      <c r="K137" s="248"/>
    </row>
    <row r="138" spans="1:11" x14ac:dyDescent="0.25">
      <c r="A138" s="358"/>
      <c r="B138" s="1058"/>
      <c r="C138" s="275"/>
      <c r="D138" s="1045" t="s">
        <v>61</v>
      </c>
      <c r="E138" s="1046"/>
      <c r="F138" s="1047"/>
      <c r="G138" s="248"/>
      <c r="H138" s="248"/>
      <c r="I138" s="248"/>
      <c r="J138" s="248"/>
      <c r="K138" s="248"/>
    </row>
    <row r="139" spans="1:11" x14ac:dyDescent="0.25">
      <c r="A139" s="358"/>
      <c r="B139" s="1058"/>
      <c r="C139" s="275"/>
      <c r="D139" s="1045" t="s">
        <v>62</v>
      </c>
      <c r="E139" s="1046"/>
      <c r="F139" s="1047"/>
      <c r="G139" s="248"/>
      <c r="H139" s="248"/>
      <c r="I139" s="248"/>
      <c r="J139" s="248"/>
      <c r="K139" s="248"/>
    </row>
    <row r="140" spans="1:11" x14ac:dyDescent="0.25">
      <c r="A140" s="358"/>
      <c r="B140" s="1058"/>
      <c r="C140" s="275"/>
      <c r="D140" s="1042" t="s">
        <v>63</v>
      </c>
      <c r="E140" s="1043"/>
      <c r="F140" s="1044"/>
      <c r="G140" s="248"/>
      <c r="H140" s="248"/>
      <c r="I140" s="248"/>
      <c r="J140" s="248"/>
      <c r="K140" s="248"/>
    </row>
    <row r="141" spans="1:11" x14ac:dyDescent="0.25">
      <c r="A141" s="358"/>
      <c r="B141" s="1058"/>
      <c r="C141" s="275"/>
      <c r="D141" s="1045" t="s">
        <v>64</v>
      </c>
      <c r="E141" s="1046"/>
      <c r="F141" s="1047"/>
      <c r="G141" s="248"/>
      <c r="H141" s="248"/>
      <c r="I141" s="248"/>
      <c r="J141" s="248"/>
      <c r="K141" s="248"/>
    </row>
    <row r="142" spans="1:11" x14ac:dyDescent="0.25">
      <c r="A142" s="358"/>
      <c r="B142" s="1058"/>
      <c r="C142" s="275"/>
      <c r="D142" s="1045" t="s">
        <v>65</v>
      </c>
      <c r="E142" s="1046"/>
      <c r="F142" s="1047"/>
      <c r="G142" s="248"/>
      <c r="H142" s="248"/>
      <c r="I142" s="248"/>
      <c r="J142" s="248"/>
      <c r="K142" s="248"/>
    </row>
    <row r="143" spans="1:11" x14ac:dyDescent="0.25">
      <c r="A143" s="358"/>
      <c r="B143" s="1058"/>
      <c r="C143" s="275"/>
      <c r="D143" s="1045" t="s">
        <v>66</v>
      </c>
      <c r="E143" s="1046"/>
      <c r="F143" s="1047"/>
      <c r="G143" s="248"/>
      <c r="H143" s="248"/>
      <c r="I143" s="248"/>
      <c r="J143" s="248"/>
      <c r="K143" s="248"/>
    </row>
    <row r="144" spans="1:11" x14ac:dyDescent="0.25">
      <c r="A144" s="358"/>
      <c r="B144" s="1058"/>
      <c r="C144" s="275"/>
      <c r="D144" s="1045" t="s">
        <v>67</v>
      </c>
      <c r="E144" s="1046"/>
      <c r="F144" s="1047"/>
      <c r="G144" s="248"/>
      <c r="H144" s="248"/>
      <c r="I144" s="248"/>
      <c r="J144" s="248"/>
      <c r="K144" s="248"/>
    </row>
    <row r="145" spans="1:11" x14ac:dyDescent="0.25">
      <c r="A145" s="358"/>
      <c r="B145" s="1058"/>
      <c r="C145" s="275"/>
      <c r="D145" s="1042" t="s">
        <v>68</v>
      </c>
      <c r="E145" s="1043"/>
      <c r="F145" s="1044"/>
      <c r="G145" s="248"/>
      <c r="H145" s="248"/>
      <c r="I145" s="248"/>
      <c r="J145" s="248"/>
      <c r="K145" s="248"/>
    </row>
    <row r="146" spans="1:11" x14ac:dyDescent="0.25">
      <c r="A146" s="358"/>
      <c r="B146" s="1058"/>
      <c r="C146" s="275"/>
      <c r="D146" s="1045" t="s">
        <v>69</v>
      </c>
      <c r="E146" s="1046"/>
      <c r="F146" s="1047"/>
      <c r="G146" s="248"/>
      <c r="H146" s="248"/>
      <c r="I146" s="248"/>
      <c r="J146" s="248"/>
      <c r="K146" s="248"/>
    </row>
    <row r="147" spans="1:11" x14ac:dyDescent="0.25">
      <c r="A147" s="358"/>
      <c r="B147" s="1058"/>
      <c r="C147" s="275"/>
      <c r="D147" s="1045" t="s">
        <v>70</v>
      </c>
      <c r="E147" s="1046"/>
      <c r="F147" s="1047"/>
      <c r="G147" s="248"/>
      <c r="H147" s="248"/>
      <c r="I147" s="248"/>
      <c r="J147" s="248"/>
      <c r="K147" s="248"/>
    </row>
    <row r="148" spans="1:11" ht="14.95" thickBot="1" x14ac:dyDescent="0.3">
      <c r="A148" s="358"/>
      <c r="B148" s="1059"/>
      <c r="C148" s="285"/>
      <c r="D148" s="1069" t="s">
        <v>71</v>
      </c>
      <c r="E148" s="1070"/>
      <c r="F148" s="1071"/>
      <c r="G148" s="248"/>
      <c r="H148" s="248"/>
      <c r="I148" s="248"/>
      <c r="J148" s="248"/>
      <c r="K148" s="248"/>
    </row>
    <row r="149" spans="1:11" ht="23.8" thickBot="1" x14ac:dyDescent="0.3">
      <c r="A149" s="358"/>
      <c r="B149" s="284" t="s">
        <v>72</v>
      </c>
      <c r="C149" s="285"/>
      <c r="D149" s="1066"/>
      <c r="E149" s="1067"/>
      <c r="F149" s="1068"/>
      <c r="G149" s="248"/>
      <c r="H149" s="248"/>
      <c r="I149" s="248"/>
      <c r="J149" s="248"/>
      <c r="K149" s="248"/>
    </row>
    <row r="150" spans="1:11" x14ac:dyDescent="0.25">
      <c r="A150" s="358"/>
      <c r="B150" s="1057" t="s">
        <v>73</v>
      </c>
      <c r="C150" s="267"/>
      <c r="D150" s="1039" t="s">
        <v>74</v>
      </c>
      <c r="E150" s="1040"/>
      <c r="F150" s="1041"/>
      <c r="G150" s="248"/>
      <c r="H150" s="248"/>
      <c r="I150" s="248"/>
      <c r="J150" s="248"/>
      <c r="K150" s="248"/>
    </row>
    <row r="151" spans="1:11" x14ac:dyDescent="0.25">
      <c r="A151" s="358"/>
      <c r="B151" s="1058"/>
      <c r="C151" s="275"/>
      <c r="D151" s="1042" t="s">
        <v>75</v>
      </c>
      <c r="E151" s="1043"/>
      <c r="F151" s="1044"/>
      <c r="G151" s="248"/>
      <c r="H151" s="248"/>
      <c r="I151" s="248"/>
      <c r="J151" s="248"/>
      <c r="K151" s="248"/>
    </row>
    <row r="152" spans="1:11" x14ac:dyDescent="0.25">
      <c r="A152" s="358"/>
      <c r="B152" s="1058"/>
      <c r="C152" s="275"/>
      <c r="D152" s="1045" t="s">
        <v>76</v>
      </c>
      <c r="E152" s="1046"/>
      <c r="F152" s="1047"/>
      <c r="G152" s="248"/>
      <c r="H152" s="248"/>
      <c r="I152" s="248"/>
      <c r="J152" s="248"/>
      <c r="K152" s="248"/>
    </row>
    <row r="153" spans="1:11" x14ac:dyDescent="0.25">
      <c r="A153" s="358"/>
      <c r="B153" s="1058"/>
      <c r="C153" s="275"/>
      <c r="D153" s="1045" t="s">
        <v>77</v>
      </c>
      <c r="E153" s="1046"/>
      <c r="F153" s="1047"/>
      <c r="G153" s="248"/>
      <c r="H153" s="248"/>
      <c r="I153" s="248"/>
      <c r="J153" s="248"/>
      <c r="K153" s="248"/>
    </row>
    <row r="154" spans="1:11" x14ac:dyDescent="0.25">
      <c r="A154" s="358"/>
      <c r="B154" s="1058"/>
      <c r="C154" s="275"/>
      <c r="D154" s="1045" t="s">
        <v>78</v>
      </c>
      <c r="E154" s="1046"/>
      <c r="F154" s="1047"/>
      <c r="G154" s="248"/>
      <c r="H154" s="248"/>
      <c r="I154" s="248"/>
      <c r="J154" s="248"/>
      <c r="K154" s="248"/>
    </row>
    <row r="155" spans="1:11" x14ac:dyDescent="0.25">
      <c r="A155" s="358"/>
      <c r="B155" s="1058"/>
      <c r="C155" s="275"/>
      <c r="D155" s="1045" t="s">
        <v>79</v>
      </c>
      <c r="E155" s="1046"/>
      <c r="F155" s="1047"/>
      <c r="G155" s="248"/>
      <c r="H155" s="248"/>
      <c r="I155" s="248"/>
      <c r="J155" s="248"/>
      <c r="K155" s="248"/>
    </row>
    <row r="156" spans="1:11" x14ac:dyDescent="0.25">
      <c r="A156" s="358"/>
      <c r="B156" s="1058"/>
      <c r="C156" s="275"/>
      <c r="D156" s="1045" t="s">
        <v>80</v>
      </c>
      <c r="E156" s="1046"/>
      <c r="F156" s="1047"/>
      <c r="G156" s="248"/>
      <c r="H156" s="248"/>
      <c r="I156" s="248"/>
      <c r="J156" s="248"/>
      <c r="K156" s="248"/>
    </row>
    <row r="157" spans="1:11" x14ac:dyDescent="0.25">
      <c r="A157" s="358"/>
      <c r="B157" s="1058"/>
      <c r="C157" s="275"/>
      <c r="D157" s="1045" t="s">
        <v>81</v>
      </c>
      <c r="E157" s="1046"/>
      <c r="F157" s="1047"/>
      <c r="G157" s="248"/>
      <c r="H157" s="248"/>
      <c r="I157" s="248"/>
      <c r="J157" s="248"/>
      <c r="K157" s="248"/>
    </row>
    <row r="158" spans="1:11" x14ac:dyDescent="0.25">
      <c r="A158" s="358"/>
      <c r="B158" s="1058"/>
      <c r="C158" s="275"/>
      <c r="D158" s="1042" t="s">
        <v>82</v>
      </c>
      <c r="E158" s="1043"/>
      <c r="F158" s="1044"/>
      <c r="G158" s="248"/>
      <c r="H158" s="248"/>
      <c r="I158" s="248"/>
      <c r="J158" s="248"/>
      <c r="K158" s="248"/>
    </row>
    <row r="159" spans="1:11" x14ac:dyDescent="0.25">
      <c r="A159" s="358"/>
      <c r="B159" s="1058"/>
      <c r="C159" s="275"/>
      <c r="D159" s="1045" t="s">
        <v>83</v>
      </c>
      <c r="E159" s="1046"/>
      <c r="F159" s="1047"/>
      <c r="G159" s="248"/>
      <c r="H159" s="248"/>
      <c r="I159" s="248"/>
      <c r="J159" s="248"/>
      <c r="K159" s="248"/>
    </row>
    <row r="160" spans="1:11" x14ac:dyDescent="0.25">
      <c r="A160" s="358"/>
      <c r="B160" s="1058"/>
      <c r="C160" s="275"/>
      <c r="D160" s="1045" t="s">
        <v>84</v>
      </c>
      <c r="E160" s="1046"/>
      <c r="F160" s="1047"/>
      <c r="G160" s="248"/>
      <c r="H160" s="248"/>
      <c r="I160" s="248"/>
      <c r="J160" s="248"/>
      <c r="K160" s="248"/>
    </row>
    <row r="161" spans="1:11" x14ac:dyDescent="0.25">
      <c r="A161" s="358"/>
      <c r="B161" s="1058"/>
      <c r="C161" s="275"/>
      <c r="D161" s="1045" t="s">
        <v>85</v>
      </c>
      <c r="E161" s="1046"/>
      <c r="F161" s="1047"/>
      <c r="G161" s="248"/>
      <c r="H161" s="248"/>
      <c r="I161" s="248"/>
      <c r="J161" s="248"/>
      <c r="K161" s="248"/>
    </row>
    <row r="162" spans="1:11" x14ac:dyDescent="0.25">
      <c r="A162" s="358"/>
      <c r="B162" s="1058"/>
      <c r="C162" s="275"/>
      <c r="D162" s="1045" t="s">
        <v>86</v>
      </c>
      <c r="E162" s="1046"/>
      <c r="F162" s="1047"/>
      <c r="G162" s="248"/>
      <c r="H162" s="248"/>
      <c r="I162" s="248"/>
      <c r="J162" s="248"/>
      <c r="K162" s="248"/>
    </row>
    <row r="163" spans="1:11" x14ac:dyDescent="0.25">
      <c r="A163" s="358"/>
      <c r="B163" s="1058"/>
      <c r="C163" s="275"/>
      <c r="D163" s="1042" t="s">
        <v>87</v>
      </c>
      <c r="E163" s="1043"/>
      <c r="F163" s="1044"/>
      <c r="G163" s="248"/>
      <c r="H163" s="248"/>
      <c r="I163" s="248"/>
      <c r="J163" s="248"/>
      <c r="K163" s="248"/>
    </row>
    <row r="164" spans="1:11" x14ac:dyDescent="0.25">
      <c r="A164" s="358"/>
      <c r="B164" s="1058"/>
      <c r="C164" s="275"/>
      <c r="D164" s="1045" t="s">
        <v>88</v>
      </c>
      <c r="E164" s="1046"/>
      <c r="F164" s="1047"/>
      <c r="G164" s="248"/>
      <c r="H164" s="248"/>
      <c r="I164" s="248"/>
      <c r="J164" s="248"/>
      <c r="K164" s="248"/>
    </row>
    <row r="165" spans="1:11" x14ac:dyDescent="0.25">
      <c r="A165" s="358"/>
      <c r="B165" s="1058"/>
      <c r="C165" s="275"/>
      <c r="D165" s="1045" t="s">
        <v>84</v>
      </c>
      <c r="E165" s="1046"/>
      <c r="F165" s="1047"/>
      <c r="G165" s="248"/>
      <c r="H165" s="248"/>
      <c r="I165" s="248"/>
      <c r="J165" s="248"/>
      <c r="K165" s="248"/>
    </row>
    <row r="166" spans="1:11" x14ac:dyDescent="0.25">
      <c r="A166" s="358"/>
      <c r="B166" s="1058"/>
      <c r="C166" s="275"/>
      <c r="D166" s="1045" t="s">
        <v>85</v>
      </c>
      <c r="E166" s="1046"/>
      <c r="F166" s="1047"/>
      <c r="G166" s="248"/>
      <c r="H166" s="248"/>
      <c r="I166" s="248"/>
      <c r="J166" s="248"/>
      <c r="K166" s="248"/>
    </row>
    <row r="167" spans="1:11" ht="14.95" thickBot="1" x14ac:dyDescent="0.3">
      <c r="A167" s="358"/>
      <c r="B167" s="1059"/>
      <c r="C167" s="285"/>
      <c r="D167" s="1072" t="s">
        <v>89</v>
      </c>
      <c r="E167" s="1073"/>
      <c r="F167" s="1074"/>
      <c r="G167" s="248"/>
      <c r="H167" s="248"/>
      <c r="I167" s="248"/>
      <c r="J167" s="248"/>
      <c r="K167" s="248"/>
    </row>
    <row r="168" spans="1:11" x14ac:dyDescent="0.25">
      <c r="A168" s="358"/>
      <c r="B168" s="1057" t="s">
        <v>90</v>
      </c>
      <c r="C168" s="267"/>
      <c r="D168" s="1039"/>
      <c r="E168" s="1040"/>
      <c r="F168" s="1041"/>
      <c r="G168" s="248"/>
      <c r="H168" s="248"/>
      <c r="I168" s="248"/>
      <c r="J168" s="248"/>
      <c r="K168" s="248"/>
    </row>
    <row r="169" spans="1:11" x14ac:dyDescent="0.25">
      <c r="A169" s="358"/>
      <c r="B169" s="1058"/>
      <c r="C169" s="275"/>
      <c r="D169" s="1075"/>
      <c r="E169" s="1076"/>
      <c r="F169" s="1077"/>
      <c r="G169" s="248"/>
      <c r="H169" s="248"/>
      <c r="I169" s="248"/>
      <c r="J169" s="248"/>
      <c r="K169" s="248"/>
    </row>
    <row r="170" spans="1:11" x14ac:dyDescent="0.25">
      <c r="A170" s="358"/>
      <c r="B170" s="1058"/>
      <c r="C170" s="275"/>
      <c r="D170" s="1045" t="s">
        <v>91</v>
      </c>
      <c r="E170" s="1046"/>
      <c r="F170" s="1047"/>
      <c r="G170" s="248"/>
      <c r="H170" s="248"/>
      <c r="I170" s="248"/>
      <c r="J170" s="248"/>
      <c r="K170" s="248"/>
    </row>
    <row r="171" spans="1:11" x14ac:dyDescent="0.25">
      <c r="A171" s="358"/>
      <c r="B171" s="1058"/>
      <c r="C171" s="275"/>
      <c r="D171" s="1045" t="s">
        <v>92</v>
      </c>
      <c r="E171" s="1046"/>
      <c r="F171" s="1047"/>
      <c r="G171" s="248"/>
      <c r="H171" s="248"/>
      <c r="I171" s="248"/>
      <c r="J171" s="248"/>
      <c r="K171" s="248"/>
    </row>
    <row r="172" spans="1:11" x14ac:dyDescent="0.25">
      <c r="A172" s="358"/>
      <c r="B172" s="1058"/>
      <c r="C172" s="275"/>
      <c r="D172" s="1045" t="s">
        <v>93</v>
      </c>
      <c r="E172" s="1046"/>
      <c r="F172" s="1047"/>
      <c r="G172" s="248"/>
      <c r="H172" s="248"/>
      <c r="I172" s="248"/>
      <c r="J172" s="248"/>
      <c r="K172" s="248"/>
    </row>
    <row r="173" spans="1:11" x14ac:dyDescent="0.25">
      <c r="A173" s="358"/>
      <c r="B173" s="1058"/>
      <c r="C173" s="275"/>
      <c r="D173" s="1045" t="s">
        <v>94</v>
      </c>
      <c r="E173" s="1046"/>
      <c r="F173" s="1047"/>
      <c r="G173" s="248"/>
      <c r="H173" s="248"/>
      <c r="I173" s="248"/>
      <c r="J173" s="248"/>
      <c r="K173" s="248"/>
    </row>
    <row r="174" spans="1:11" x14ac:dyDescent="0.25">
      <c r="A174" s="358"/>
      <c r="B174" s="1058"/>
      <c r="C174" s="275"/>
      <c r="D174" s="1045" t="s">
        <v>95</v>
      </c>
      <c r="E174" s="1046"/>
      <c r="F174" s="1047"/>
      <c r="G174" s="248"/>
      <c r="H174" s="248"/>
      <c r="I174" s="248"/>
      <c r="J174" s="248"/>
      <c r="K174" s="248"/>
    </row>
    <row r="175" spans="1:11" x14ac:dyDescent="0.25">
      <c r="A175" s="358"/>
      <c r="B175" s="1058"/>
      <c r="C175" s="275"/>
      <c r="D175" s="1045" t="s">
        <v>96</v>
      </c>
      <c r="E175" s="1046"/>
      <c r="F175" s="1047"/>
      <c r="G175" s="248"/>
      <c r="H175" s="248"/>
      <c r="I175" s="248"/>
      <c r="J175" s="248"/>
      <c r="K175" s="248"/>
    </row>
    <row r="176" spans="1:11" x14ac:dyDescent="0.25">
      <c r="A176" s="358"/>
      <c r="B176" s="1058"/>
      <c r="C176" s="275"/>
      <c r="D176" s="1045" t="s">
        <v>97</v>
      </c>
      <c r="E176" s="1046"/>
      <c r="F176" s="1047"/>
      <c r="G176" s="248"/>
      <c r="H176" s="248"/>
      <c r="I176" s="248"/>
      <c r="J176" s="248"/>
      <c r="K176" s="248"/>
    </row>
    <row r="177" spans="1:11" x14ac:dyDescent="0.25">
      <c r="A177" s="358"/>
      <c r="B177" s="1058"/>
      <c r="C177" s="275"/>
      <c r="D177" s="1045" t="s">
        <v>98</v>
      </c>
      <c r="E177" s="1046"/>
      <c r="F177" s="1047"/>
      <c r="G177" s="248"/>
      <c r="H177" s="248"/>
      <c r="I177" s="248"/>
      <c r="J177" s="248"/>
      <c r="K177" s="248"/>
    </row>
    <row r="178" spans="1:11" x14ac:dyDescent="0.25">
      <c r="A178" s="358"/>
      <c r="B178" s="1058"/>
      <c r="C178" s="275"/>
      <c r="D178" s="1045" t="s">
        <v>99</v>
      </c>
      <c r="E178" s="1046"/>
      <c r="F178" s="1047"/>
      <c r="G178" s="248"/>
      <c r="H178" s="248"/>
      <c r="I178" s="248"/>
      <c r="J178" s="248"/>
      <c r="K178" s="248"/>
    </row>
    <row r="179" spans="1:11" x14ac:dyDescent="0.25">
      <c r="A179" s="358"/>
      <c r="B179" s="1058"/>
      <c r="C179" s="275"/>
      <c r="D179" s="1045" t="s">
        <v>100</v>
      </c>
      <c r="E179" s="1046"/>
      <c r="F179" s="1047"/>
      <c r="G179" s="248"/>
      <c r="H179" s="248"/>
      <c r="I179" s="248"/>
      <c r="J179" s="248"/>
      <c r="K179" s="248"/>
    </row>
    <row r="180" spans="1:11" x14ac:dyDescent="0.25">
      <c r="A180" s="358"/>
      <c r="B180" s="1058"/>
      <c r="C180" s="275"/>
      <c r="D180" s="1045" t="s">
        <v>101</v>
      </c>
      <c r="E180" s="1046"/>
      <c r="F180" s="1047"/>
      <c r="G180" s="248"/>
      <c r="H180" s="248"/>
      <c r="I180" s="248"/>
      <c r="J180" s="248"/>
      <c r="K180" s="248"/>
    </row>
    <row r="181" spans="1:11" ht="14.95" thickBot="1" x14ac:dyDescent="0.3">
      <c r="A181" s="358"/>
      <c r="B181" s="1058"/>
      <c r="C181" s="275"/>
      <c r="D181" s="1036" t="s">
        <v>102</v>
      </c>
      <c r="E181" s="1037"/>
      <c r="F181" s="1038"/>
      <c r="G181" s="248"/>
      <c r="H181" s="248"/>
      <c r="I181" s="248"/>
      <c r="J181" s="248"/>
      <c r="K181" s="248"/>
    </row>
    <row r="182" spans="1:11" ht="23.8" thickBot="1" x14ac:dyDescent="0.3">
      <c r="A182" s="358"/>
      <c r="B182" s="1058"/>
      <c r="C182" s="271"/>
      <c r="D182" s="286" t="s">
        <v>103</v>
      </c>
      <c r="E182" s="286" t="s">
        <v>104</v>
      </c>
      <c r="F182" s="286" t="s">
        <v>105</v>
      </c>
      <c r="G182" s="248"/>
      <c r="H182" s="248"/>
      <c r="I182" s="248"/>
      <c r="J182" s="248"/>
      <c r="K182" s="248"/>
    </row>
    <row r="183" spans="1:11" ht="14.95" thickBot="1" x14ac:dyDescent="0.3">
      <c r="A183" s="358"/>
      <c r="B183" s="1058"/>
      <c r="C183" s="271"/>
      <c r="D183" s="277" t="s">
        <v>106</v>
      </c>
      <c r="E183" s="374">
        <v>0.15</v>
      </c>
      <c r="F183" s="374">
        <v>0.15</v>
      </c>
      <c r="G183" s="248"/>
      <c r="H183" s="248"/>
      <c r="I183" s="248"/>
      <c r="J183" s="248"/>
      <c r="K183" s="248"/>
    </row>
    <row r="184" spans="1:11" ht="14.95" thickBot="1" x14ac:dyDescent="0.3">
      <c r="A184" s="358"/>
      <c r="B184" s="1058"/>
      <c r="C184" s="271"/>
      <c r="D184" s="277" t="s">
        <v>107</v>
      </c>
      <c r="E184" s="374">
        <v>0.18</v>
      </c>
      <c r="F184" s="374">
        <v>0.33</v>
      </c>
      <c r="G184" s="248"/>
      <c r="H184" s="375"/>
      <c r="I184" s="248"/>
      <c r="J184" s="248"/>
      <c r="K184" s="248"/>
    </row>
    <row r="185" spans="1:11" ht="14.95" thickBot="1" x14ac:dyDescent="0.3">
      <c r="A185" s="358"/>
      <c r="B185" s="1058"/>
      <c r="C185" s="271"/>
      <c r="D185" s="277" t="s">
        <v>108</v>
      </c>
      <c r="E185" s="374">
        <v>0.33</v>
      </c>
      <c r="F185" s="374">
        <v>0.66</v>
      </c>
      <c r="G185" s="248"/>
      <c r="H185" s="375"/>
      <c r="I185" s="248"/>
      <c r="J185" s="248"/>
      <c r="K185" s="248"/>
    </row>
    <row r="186" spans="1:11" ht="14.95" thickBot="1" x14ac:dyDescent="0.3">
      <c r="A186" s="358"/>
      <c r="B186" s="1058"/>
      <c r="C186" s="271"/>
      <c r="D186" s="277" t="s">
        <v>109</v>
      </c>
      <c r="E186" s="374">
        <v>0.16</v>
      </c>
      <c r="F186" s="374">
        <v>0.82</v>
      </c>
      <c r="G186" s="248"/>
      <c r="H186" s="375"/>
      <c r="I186" s="248"/>
      <c r="J186" s="248"/>
      <c r="K186" s="248"/>
    </row>
    <row r="187" spans="1:11" ht="14.95" thickBot="1" x14ac:dyDescent="0.3">
      <c r="A187" s="358"/>
      <c r="B187" s="1058"/>
      <c r="C187" s="271"/>
      <c r="D187" s="277" t="s">
        <v>110</v>
      </c>
      <c r="E187" s="374">
        <v>0.18</v>
      </c>
      <c r="F187" s="374">
        <v>1</v>
      </c>
      <c r="G187" s="248"/>
      <c r="H187" s="375"/>
      <c r="I187" s="248"/>
      <c r="J187" s="248"/>
      <c r="K187" s="248"/>
    </row>
    <row r="188" spans="1:11" x14ac:dyDescent="0.25">
      <c r="A188" s="358"/>
      <c r="B188" s="1058"/>
      <c r="C188" s="275"/>
      <c r="D188" s="1051"/>
      <c r="E188" s="1052"/>
      <c r="F188" s="1053"/>
      <c r="G188" s="248"/>
      <c r="H188" s="248"/>
      <c r="I188" s="248"/>
      <c r="J188" s="248"/>
      <c r="K188" s="248"/>
    </row>
    <row r="189" spans="1:11" ht="14.95" thickBot="1" x14ac:dyDescent="0.3">
      <c r="A189" s="358"/>
      <c r="B189" s="1058"/>
      <c r="C189" s="275"/>
      <c r="D189" s="1036" t="s">
        <v>82</v>
      </c>
      <c r="E189" s="1037"/>
      <c r="F189" s="1038"/>
      <c r="G189" s="248"/>
      <c r="H189" s="248"/>
      <c r="I189" s="248"/>
      <c r="J189" s="248"/>
      <c r="K189" s="248"/>
    </row>
    <row r="190" spans="1:11" ht="23.8" thickBot="1" x14ac:dyDescent="0.3">
      <c r="A190" s="358"/>
      <c r="B190" s="1058"/>
      <c r="C190" s="271"/>
      <c r="D190" s="286" t="s">
        <v>103</v>
      </c>
      <c r="E190" s="286" t="s">
        <v>104</v>
      </c>
      <c r="F190" s="286" t="s">
        <v>105</v>
      </c>
      <c r="G190" s="248"/>
      <c r="H190" s="248"/>
      <c r="I190" s="248"/>
      <c r="J190" s="248"/>
      <c r="K190" s="248"/>
    </row>
    <row r="191" spans="1:11" ht="14.95" thickBot="1" x14ac:dyDescent="0.3">
      <c r="A191" s="358"/>
      <c r="B191" s="1058"/>
      <c r="C191" s="271"/>
      <c r="D191" s="277" t="s">
        <v>111</v>
      </c>
      <c r="E191" s="374">
        <v>0.2</v>
      </c>
      <c r="F191" s="374">
        <v>0.2</v>
      </c>
      <c r="G191" s="248"/>
      <c r="H191" s="248"/>
      <c r="I191" s="248"/>
      <c r="J191" s="248"/>
      <c r="K191" s="248"/>
    </row>
    <row r="192" spans="1:11" ht="14.95" thickBot="1" x14ac:dyDescent="0.3">
      <c r="A192" s="358"/>
      <c r="B192" s="1058"/>
      <c r="C192" s="271"/>
      <c r="D192" s="277" t="s">
        <v>112</v>
      </c>
      <c r="E192" s="374">
        <v>0.5</v>
      </c>
      <c r="F192" s="374">
        <v>0.7</v>
      </c>
      <c r="G192" s="248"/>
      <c r="H192" s="375"/>
      <c r="I192" s="248"/>
      <c r="J192" s="248"/>
      <c r="K192" s="248"/>
    </row>
    <row r="193" spans="1:11" ht="14.95" thickBot="1" x14ac:dyDescent="0.3">
      <c r="A193" s="358"/>
      <c r="B193" s="1058"/>
      <c r="C193" s="271"/>
      <c r="D193" s="277" t="s">
        <v>113</v>
      </c>
      <c r="E193" s="374">
        <v>0.3</v>
      </c>
      <c r="F193" s="374">
        <v>1</v>
      </c>
      <c r="G193" s="248"/>
      <c r="H193" s="375"/>
      <c r="I193" s="248"/>
      <c r="J193" s="248"/>
      <c r="K193" s="248"/>
    </row>
    <row r="194" spans="1:11" x14ac:dyDescent="0.25">
      <c r="A194" s="358"/>
      <c r="B194" s="1058"/>
      <c r="C194" s="275"/>
      <c r="D194" s="1039"/>
      <c r="E194" s="1040"/>
      <c r="F194" s="1041"/>
      <c r="G194" s="248"/>
      <c r="H194" s="375"/>
      <c r="I194" s="248"/>
      <c r="J194" s="248"/>
      <c r="K194" s="248"/>
    </row>
    <row r="195" spans="1:11" ht="14.95" thickBot="1" x14ac:dyDescent="0.3">
      <c r="A195" s="358"/>
      <c r="B195" s="1058"/>
      <c r="C195" s="275"/>
      <c r="D195" s="1036" t="s">
        <v>114</v>
      </c>
      <c r="E195" s="1037"/>
      <c r="F195" s="1038"/>
      <c r="G195" s="248"/>
      <c r="H195" s="375"/>
      <c r="I195" s="248"/>
      <c r="J195" s="248"/>
      <c r="K195" s="248"/>
    </row>
    <row r="196" spans="1:11" ht="23.8" thickBot="1" x14ac:dyDescent="0.3">
      <c r="A196" s="358"/>
      <c r="B196" s="1058"/>
      <c r="C196" s="271"/>
      <c r="D196" s="286" t="s">
        <v>103</v>
      </c>
      <c r="E196" s="286" t="s">
        <v>104</v>
      </c>
      <c r="F196" s="286" t="s">
        <v>105</v>
      </c>
      <c r="G196" s="248"/>
      <c r="H196" s="248"/>
      <c r="I196" s="248"/>
      <c r="J196" s="248"/>
      <c r="K196" s="248"/>
    </row>
    <row r="197" spans="1:11" ht="14.95" thickBot="1" x14ac:dyDescent="0.3">
      <c r="A197" s="358"/>
      <c r="B197" s="1058"/>
      <c r="C197" s="271"/>
      <c r="D197" s="277" t="s">
        <v>115</v>
      </c>
      <c r="E197" s="374">
        <v>0.2</v>
      </c>
      <c r="F197" s="374">
        <v>0.2</v>
      </c>
      <c r="G197" s="248"/>
      <c r="H197" s="375"/>
      <c r="I197" s="248"/>
      <c r="J197" s="248"/>
      <c r="K197" s="248"/>
    </row>
    <row r="198" spans="1:11" ht="14.95" thickBot="1" x14ac:dyDescent="0.3">
      <c r="A198" s="358"/>
      <c r="B198" s="1058"/>
      <c r="C198" s="271"/>
      <c r="D198" s="277" t="s">
        <v>112</v>
      </c>
      <c r="E198" s="374">
        <v>0.5</v>
      </c>
      <c r="F198" s="374">
        <v>0.7</v>
      </c>
      <c r="G198" s="248"/>
      <c r="H198" s="375"/>
      <c r="I198" s="248"/>
      <c r="J198" s="248"/>
      <c r="K198" s="248"/>
    </row>
    <row r="199" spans="1:11" ht="14.95" thickBot="1" x14ac:dyDescent="0.3">
      <c r="A199" s="358"/>
      <c r="B199" s="1058"/>
      <c r="C199" s="271"/>
      <c r="D199" s="277" t="s">
        <v>113</v>
      </c>
      <c r="E199" s="374">
        <v>0.3</v>
      </c>
      <c r="F199" s="374">
        <v>1</v>
      </c>
      <c r="G199" s="248"/>
      <c r="H199" s="375"/>
      <c r="I199" s="248"/>
      <c r="J199" s="248"/>
      <c r="K199" s="248"/>
    </row>
    <row r="200" spans="1:11" x14ac:dyDescent="0.25">
      <c r="A200" s="358"/>
      <c r="B200" s="1058"/>
      <c r="C200" s="275"/>
      <c r="D200" s="1039"/>
      <c r="E200" s="1040"/>
      <c r="F200" s="1041"/>
      <c r="G200" s="248"/>
      <c r="H200" s="248"/>
      <c r="I200" s="248"/>
      <c r="J200" s="248"/>
      <c r="K200" s="248"/>
    </row>
    <row r="201" spans="1:11" x14ac:dyDescent="0.25">
      <c r="A201" s="358"/>
      <c r="B201" s="1058"/>
      <c r="C201" s="275"/>
      <c r="D201" s="1042" t="s">
        <v>116</v>
      </c>
      <c r="E201" s="1043"/>
      <c r="F201" s="1044"/>
      <c r="G201" s="248"/>
      <c r="H201" s="248"/>
      <c r="I201" s="248"/>
      <c r="J201" s="248"/>
      <c r="K201" s="248"/>
    </row>
    <row r="202" spans="1:11" x14ac:dyDescent="0.25">
      <c r="A202" s="358"/>
      <c r="B202" s="1058"/>
      <c r="C202" s="275"/>
      <c r="D202" s="1045" t="s">
        <v>117</v>
      </c>
      <c r="E202" s="1046"/>
      <c r="F202" s="1047"/>
      <c r="G202" s="248"/>
      <c r="H202" s="248"/>
      <c r="I202" s="248"/>
      <c r="J202" s="248"/>
      <c r="K202" s="248"/>
    </row>
    <row r="203" spans="1:11" x14ac:dyDescent="0.25">
      <c r="A203" s="358"/>
      <c r="B203" s="1058"/>
      <c r="C203" s="275"/>
      <c r="D203" s="300"/>
      <c r="E203" s="376"/>
      <c r="F203" s="312"/>
      <c r="G203" s="248"/>
      <c r="H203" s="248"/>
      <c r="I203" s="248"/>
      <c r="J203" s="248"/>
      <c r="K203" s="248"/>
    </row>
    <row r="204" spans="1:11" x14ac:dyDescent="0.25">
      <c r="A204" s="358"/>
      <c r="B204" s="1058"/>
      <c r="C204" s="275"/>
      <c r="D204" s="1045" t="s">
        <v>118</v>
      </c>
      <c r="E204" s="1046"/>
      <c r="F204" s="1047"/>
      <c r="G204" s="248"/>
      <c r="H204" s="248"/>
      <c r="I204" s="248"/>
      <c r="J204" s="248"/>
      <c r="K204" s="248"/>
    </row>
    <row r="205" spans="1:11" x14ac:dyDescent="0.25">
      <c r="A205" s="358"/>
      <c r="B205" s="1058"/>
      <c r="C205" s="275"/>
      <c r="D205" s="1045" t="s">
        <v>119</v>
      </c>
      <c r="E205" s="1046"/>
      <c r="F205" s="1047"/>
      <c r="G205" s="248"/>
      <c r="H205" s="248"/>
      <c r="I205" s="248"/>
      <c r="J205" s="248"/>
      <c r="K205" s="248"/>
    </row>
    <row r="206" spans="1:11" x14ac:dyDescent="0.25">
      <c r="A206" s="358"/>
      <c r="B206" s="1058"/>
      <c r="C206" s="275"/>
      <c r="D206" s="1045" t="s">
        <v>120</v>
      </c>
      <c r="E206" s="1046"/>
      <c r="F206" s="1047"/>
      <c r="G206" s="248"/>
      <c r="H206" s="248"/>
      <c r="I206" s="248"/>
      <c r="J206" s="248"/>
      <c r="K206" s="248"/>
    </row>
    <row r="207" spans="1:11" x14ac:dyDescent="0.25">
      <c r="A207" s="358"/>
      <c r="B207" s="1058"/>
      <c r="C207" s="275"/>
      <c r="D207" s="1045" t="s">
        <v>121</v>
      </c>
      <c r="E207" s="1046"/>
      <c r="F207" s="1047"/>
      <c r="G207" s="248"/>
      <c r="H207" s="248"/>
      <c r="I207" s="248"/>
      <c r="J207" s="248"/>
      <c r="K207" s="248"/>
    </row>
    <row r="208" spans="1:11" x14ac:dyDescent="0.25">
      <c r="A208" s="358"/>
      <c r="B208" s="1058"/>
      <c r="C208" s="275"/>
      <c r="D208" s="300"/>
      <c r="E208" s="376"/>
      <c r="F208" s="312"/>
      <c r="G208" s="248"/>
      <c r="H208" s="248"/>
      <c r="I208" s="248"/>
      <c r="J208" s="248"/>
      <c r="K208" s="248"/>
    </row>
    <row r="209" spans="1:11" x14ac:dyDescent="0.25">
      <c r="A209" s="358"/>
      <c r="B209" s="1058"/>
      <c r="C209" s="275"/>
      <c r="D209" s="1042" t="s">
        <v>122</v>
      </c>
      <c r="E209" s="1043"/>
      <c r="F209" s="1044"/>
      <c r="G209" s="248"/>
      <c r="H209" s="248"/>
      <c r="I209" s="248"/>
      <c r="J209" s="248"/>
      <c r="K209" s="248"/>
    </row>
    <row r="210" spans="1:11" x14ac:dyDescent="0.25">
      <c r="A210" s="358"/>
      <c r="B210" s="1058"/>
      <c r="C210" s="275"/>
      <c r="D210" s="1045" t="s">
        <v>123</v>
      </c>
      <c r="E210" s="1046"/>
      <c r="F210" s="1047"/>
      <c r="G210" s="248"/>
      <c r="H210" s="248"/>
      <c r="I210" s="248"/>
      <c r="J210" s="248"/>
      <c r="K210" s="248"/>
    </row>
    <row r="211" spans="1:11" ht="32.1" customHeight="1" x14ac:dyDescent="0.25">
      <c r="A211" s="358"/>
      <c r="B211" s="1058"/>
      <c r="C211" s="275"/>
      <c r="D211" s="1075"/>
      <c r="E211" s="1076"/>
      <c r="F211" s="1077"/>
      <c r="G211" s="248"/>
      <c r="H211" s="248"/>
      <c r="I211" s="248"/>
      <c r="J211" s="248"/>
      <c r="K211" s="248"/>
    </row>
    <row r="212" spans="1:11" x14ac:dyDescent="0.25">
      <c r="A212" s="358"/>
      <c r="B212" s="1058"/>
      <c r="C212" s="275"/>
      <c r="D212" s="1045" t="s">
        <v>124</v>
      </c>
      <c r="E212" s="1046"/>
      <c r="F212" s="1047"/>
      <c r="G212" s="248"/>
      <c r="H212" s="248"/>
      <c r="I212" s="248"/>
      <c r="J212" s="248"/>
      <c r="K212" s="248"/>
    </row>
    <row r="213" spans="1:11" x14ac:dyDescent="0.25">
      <c r="A213" s="358"/>
      <c r="B213" s="1058"/>
      <c r="C213" s="275"/>
      <c r="D213" s="1045" t="s">
        <v>125</v>
      </c>
      <c r="E213" s="1046"/>
      <c r="F213" s="1047"/>
      <c r="G213" s="248"/>
      <c r="H213" s="248"/>
      <c r="I213" s="248"/>
      <c r="J213" s="248"/>
      <c r="K213" s="248"/>
    </row>
    <row r="214" spans="1:11" x14ac:dyDescent="0.25">
      <c r="A214" s="358"/>
      <c r="B214" s="1058"/>
      <c r="C214" s="275"/>
      <c r="D214" s="1045" t="s">
        <v>126</v>
      </c>
      <c r="E214" s="1046"/>
      <c r="F214" s="1047"/>
      <c r="G214" s="248"/>
      <c r="H214" s="248"/>
      <c r="I214" s="248"/>
      <c r="J214" s="248"/>
      <c r="K214" s="248"/>
    </row>
    <row r="215" spans="1:11" ht="14.95" thickBot="1" x14ac:dyDescent="0.3">
      <c r="A215" s="358"/>
      <c r="B215" s="1059"/>
      <c r="C215" s="285"/>
      <c r="D215" s="1072" t="s">
        <v>127</v>
      </c>
      <c r="E215" s="1073"/>
      <c r="F215" s="1074"/>
      <c r="G215" s="248"/>
      <c r="H215" s="248"/>
      <c r="I215" s="248"/>
      <c r="J215" s="248"/>
      <c r="K215" s="248"/>
    </row>
  </sheetData>
  <sheetProtection insertRows="0"/>
  <mergeCells count="103">
    <mergeCell ref="A5:P5"/>
    <mergeCell ref="A1:P1"/>
    <mergeCell ref="A2:P2"/>
    <mergeCell ref="A3:P3"/>
    <mergeCell ref="A4:D4"/>
    <mergeCell ref="B10:D10"/>
    <mergeCell ref="F11:S11"/>
    <mergeCell ref="E12:R12"/>
    <mergeCell ref="E13:R13"/>
    <mergeCell ref="F10:S10"/>
    <mergeCell ref="D211:F211"/>
    <mergeCell ref="D212:F212"/>
    <mergeCell ref="D213:F213"/>
    <mergeCell ref="D214:F214"/>
    <mergeCell ref="D207:F207"/>
    <mergeCell ref="D181:F181"/>
    <mergeCell ref="D188:F188"/>
    <mergeCell ref="D189:F189"/>
    <mergeCell ref="D194:F194"/>
    <mergeCell ref="D195:F195"/>
    <mergeCell ref="D200:F200"/>
    <mergeCell ref="D201:F201"/>
    <mergeCell ref="D202:F202"/>
    <mergeCell ref="D204:F204"/>
    <mergeCell ref="D205:F205"/>
    <mergeCell ref="D206:F206"/>
    <mergeCell ref="D175:F175"/>
    <mergeCell ref="D176:F176"/>
    <mergeCell ref="D177:F177"/>
    <mergeCell ref="D178:F178"/>
    <mergeCell ref="D179:F179"/>
    <mergeCell ref="D180:F180"/>
    <mergeCell ref="D166:F166"/>
    <mergeCell ref="D167:F167"/>
    <mergeCell ref="B168:B215"/>
    <mergeCell ref="D168:F168"/>
    <mergeCell ref="D169:F169"/>
    <mergeCell ref="D170:F170"/>
    <mergeCell ref="D171:F171"/>
    <mergeCell ref="D172:F172"/>
    <mergeCell ref="D173:F173"/>
    <mergeCell ref="D174:F174"/>
    <mergeCell ref="B150:B167"/>
    <mergeCell ref="D150:F150"/>
    <mergeCell ref="D151:F151"/>
    <mergeCell ref="D152:F152"/>
    <mergeCell ref="D153:F153"/>
    <mergeCell ref="D215:F215"/>
    <mergeCell ref="D209:F209"/>
    <mergeCell ref="D210:F210"/>
    <mergeCell ref="D149:F149"/>
    <mergeCell ref="D165:F165"/>
    <mergeCell ref="D154:F154"/>
    <mergeCell ref="D155:F155"/>
    <mergeCell ref="D156:F156"/>
    <mergeCell ref="D157:F157"/>
    <mergeCell ref="D158:F158"/>
    <mergeCell ref="D159:F159"/>
    <mergeCell ref="D160:F160"/>
    <mergeCell ref="D161:F161"/>
    <mergeCell ref="D162:F162"/>
    <mergeCell ref="D163:F163"/>
    <mergeCell ref="D164:F164"/>
    <mergeCell ref="D136:F136"/>
    <mergeCell ref="B137:B148"/>
    <mergeCell ref="D137:F137"/>
    <mergeCell ref="D138:F138"/>
    <mergeCell ref="D139:F139"/>
    <mergeCell ref="D140:F140"/>
    <mergeCell ref="D141:F141"/>
    <mergeCell ref="D142:F142"/>
    <mergeCell ref="D143:F143"/>
    <mergeCell ref="D144:F144"/>
    <mergeCell ref="D145:F145"/>
    <mergeCell ref="D146:F146"/>
    <mergeCell ref="D147:F147"/>
    <mergeCell ref="D148:F148"/>
    <mergeCell ref="B107:E107"/>
    <mergeCell ref="B108:B114"/>
    <mergeCell ref="B116:E116"/>
    <mergeCell ref="B117:B123"/>
    <mergeCell ref="B130:F131"/>
    <mergeCell ref="D100:E100"/>
    <mergeCell ref="D101:K101"/>
    <mergeCell ref="D102:K102"/>
    <mergeCell ref="D104:K104"/>
    <mergeCell ref="D105:K105"/>
    <mergeCell ref="B15:B21"/>
    <mergeCell ref="D95:K95"/>
    <mergeCell ref="D15:K15"/>
    <mergeCell ref="D22:K22"/>
    <mergeCell ref="D23:K23"/>
    <mergeCell ref="D39:K39"/>
    <mergeCell ref="D40:K40"/>
    <mergeCell ref="D41:K41"/>
    <mergeCell ref="D42:K42"/>
    <mergeCell ref="D43:K43"/>
    <mergeCell ref="D59:K59"/>
    <mergeCell ref="D60:K60"/>
    <mergeCell ref="D76:K76"/>
    <mergeCell ref="D77:K77"/>
    <mergeCell ref="D78:K78"/>
    <mergeCell ref="D94:K94"/>
  </mergeCells>
  <conditionalFormatting sqref="D100">
    <cfRule type="containsText" dxfId="129" priority="9" operator="containsText" text="ERROR">
      <formula>NOT(ISERROR(SEARCH("ERROR",D100)))</formula>
    </cfRule>
  </conditionalFormatting>
  <conditionalFormatting sqref="F10">
    <cfRule type="notContainsBlanks" dxfId="128" priority="8">
      <formula>LEN(TRIM(F10))&gt;0</formula>
    </cfRule>
  </conditionalFormatting>
  <conditionalFormatting sqref="F11:S11">
    <cfRule type="expression" dxfId="127" priority="5">
      <formula>E11="NO SE REPORTA"</formula>
    </cfRule>
    <cfRule type="expression" dxfId="126" priority="6">
      <formula>E10="NO APLICA"</formula>
    </cfRule>
  </conditionalFormatting>
  <conditionalFormatting sqref="E12:R12">
    <cfRule type="expression" dxfId="125" priority="2">
      <formula>E11="SI SE REPORTA"</formula>
    </cfRule>
  </conditionalFormatting>
  <dataValidations xWindow="942" yWindow="318" count="7">
    <dataValidation type="decimal" allowBlank="1" showInputMessage="1" showErrorMessage="1" errorTitle="ERROR" error="Escriba un valor entre 0% y 100%" sqref="E97:F99 G62:J75 G45:J58">
      <formula1>0</formula1>
      <formula2>1</formula2>
    </dataValidation>
    <dataValidation type="whole" operator="greaterThanOrEqual" allowBlank="1" showErrorMessage="1" errorTitle="ERROR" error="Escriba un número igual o mayor que 0" promptTitle="ERROR" prompt="Escriba un número igual o mayor que 0" sqref="E16:E21">
      <formula1>0</formula1>
    </dataValidation>
    <dataValidation type="textLength" allowBlank="1" showInputMessage="1" showErrorMessage="1" errorTitle="ERROR" error="Escriba POMCA, PMM o PMA" promptTitle="ESCRIBA" prompt="POMCA, PMA o PMM" sqref="D45:D58 D25:D38">
      <formula1>1</formula1>
      <formula2>5</formula2>
    </dataValidation>
    <dataValidation type="whole" operator="greaterThanOrEqual" allowBlank="1" showInputMessage="1" showErrorMessage="1" errorTitle="ERROR" error="Valor en HECTAREAS (sin decimales)_x000a_" sqref="G25:G38">
      <formula1>0</formula1>
    </dataValidation>
    <dataValidation allowBlank="1" showInputMessage="1" showErrorMessage="1" promptTitle="ESTADO" prompt="Procesos formales previos_x000a_Aprestamiento_x000a_Diagnóstico_x000a_Prospectiva y Zonificación Ambiental_x000a_Formulación_x000a_Aprobado" sqref="H25:H38"/>
    <dataValidation type="list" allowBlank="1" showInputMessage="1" showErrorMessage="1" sqref="E10">
      <formula1>SI</formula1>
    </dataValidation>
    <dataValidation type="list" allowBlank="1" showInputMessage="1" showErrorMessage="1" sqref="E11">
      <formula1>REPORTE</formula1>
    </dataValidation>
  </dataValidations>
  <hyperlinks>
    <hyperlink ref="B9" location="'ANEXO 3'!A1" display="VOLVER AL INDICE"/>
    <hyperlink ref="E112" r:id="rId1"/>
  </hyperlinks>
  <pageMargins left="0.25" right="0.25" top="0.75" bottom="0.75" header="0.3" footer="0.3"/>
  <pageSetup paperSize="178" orientation="landscape" horizontalDpi="1200" verticalDpi="1200"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showGridLines="0" zoomScale="98" zoomScaleNormal="98" workbookViewId="0">
      <selection activeCell="E23" sqref="E23"/>
    </sheetView>
  </sheetViews>
  <sheetFormatPr baseColWidth="10" defaultRowHeight="14.3" x14ac:dyDescent="0.25"/>
  <cols>
    <col min="1" max="1" width="1.875" customWidth="1"/>
    <col min="2" max="2" width="12.875" customWidth="1"/>
    <col min="3" max="3" width="6.125" style="86" bestFit="1" customWidth="1"/>
    <col min="4" max="4" width="34.875" customWidth="1"/>
    <col min="5" max="5" width="12.125" customWidth="1"/>
  </cols>
  <sheetData>
    <row r="1" spans="1:21" s="550" customFormat="1" ht="100.55" customHeight="1" thickBot="1" x14ac:dyDescent="0.3">
      <c r="A1" s="1022"/>
      <c r="B1" s="1023"/>
      <c r="C1" s="1023"/>
      <c r="D1" s="1023"/>
      <c r="E1" s="1023"/>
      <c r="F1" s="1023"/>
      <c r="G1" s="1023"/>
      <c r="H1" s="1023"/>
      <c r="I1" s="1023"/>
      <c r="J1" s="1023"/>
      <c r="K1" s="1023"/>
      <c r="L1" s="1023"/>
      <c r="M1" s="1023"/>
      <c r="N1" s="1023"/>
      <c r="O1" s="1023"/>
      <c r="P1" s="1024"/>
      <c r="Q1" s="412"/>
      <c r="R1" s="412"/>
    </row>
    <row r="2" spans="1:21" s="551" customFormat="1" ht="16.3" thickBot="1" x14ac:dyDescent="0.3">
      <c r="A2" s="1030" t="str">
        <f>'Datos Generales'!C5</f>
        <v>Corporación Autónoma Regional del Magdalena – CORPAMAG</v>
      </c>
      <c r="B2" s="1031"/>
      <c r="C2" s="1031"/>
      <c r="D2" s="1031"/>
      <c r="E2" s="1031"/>
      <c r="F2" s="1031"/>
      <c r="G2" s="1031"/>
      <c r="H2" s="1031"/>
      <c r="I2" s="1031"/>
      <c r="J2" s="1031"/>
      <c r="K2" s="1031"/>
      <c r="L2" s="1031"/>
      <c r="M2" s="1031"/>
      <c r="N2" s="1031"/>
      <c r="O2" s="1031"/>
      <c r="P2" s="1032"/>
      <c r="Q2" s="412"/>
      <c r="R2" s="412"/>
    </row>
    <row r="3" spans="1:21" s="551" customFormat="1" ht="16.3" thickBot="1" x14ac:dyDescent="0.3">
      <c r="A3" s="1025" t="s">
        <v>1322</v>
      </c>
      <c r="B3" s="1026"/>
      <c r="C3" s="1026"/>
      <c r="D3" s="1026"/>
      <c r="E3" s="1026"/>
      <c r="F3" s="1026"/>
      <c r="G3" s="1026"/>
      <c r="H3" s="1026"/>
      <c r="I3" s="1026"/>
      <c r="J3" s="1026"/>
      <c r="K3" s="1026"/>
      <c r="L3" s="1026"/>
      <c r="M3" s="1026"/>
      <c r="N3" s="1026"/>
      <c r="O3" s="1026"/>
      <c r="P3" s="1027"/>
      <c r="Q3" s="412"/>
      <c r="R3" s="412"/>
    </row>
    <row r="4" spans="1:21" s="551" customFormat="1" ht="16.3" thickBot="1" x14ac:dyDescent="0.3">
      <c r="A4" s="1028" t="s">
        <v>1321</v>
      </c>
      <c r="B4" s="1029"/>
      <c r="C4" s="1029"/>
      <c r="D4" s="1029"/>
      <c r="E4" s="587" t="str">
        <f>'Datos Generales'!C6</f>
        <v>2021-II</v>
      </c>
      <c r="F4" s="587"/>
      <c r="G4" s="587"/>
      <c r="H4" s="587"/>
      <c r="I4" s="587"/>
      <c r="J4" s="587"/>
      <c r="K4" s="587"/>
      <c r="L4" s="589"/>
      <c r="M4" s="589"/>
      <c r="N4" s="589"/>
      <c r="O4" s="589"/>
      <c r="P4" s="590"/>
      <c r="Q4" s="412"/>
      <c r="R4" s="412"/>
    </row>
    <row r="5" spans="1:21" s="245" customFormat="1" ht="16.5" customHeight="1" thickBot="1" x14ac:dyDescent="0.3">
      <c r="A5" s="1025" t="s">
        <v>131</v>
      </c>
      <c r="B5" s="1026"/>
      <c r="C5" s="1026"/>
      <c r="D5" s="1026"/>
      <c r="E5" s="1026"/>
      <c r="F5" s="1026"/>
      <c r="G5" s="1026"/>
      <c r="H5" s="1026"/>
      <c r="I5" s="1026"/>
      <c r="J5" s="1026"/>
      <c r="K5" s="1026"/>
      <c r="L5" s="1026"/>
      <c r="M5" s="1026"/>
      <c r="N5" s="1026"/>
      <c r="O5" s="1026"/>
      <c r="P5" s="1027"/>
    </row>
    <row r="6" spans="1:21" x14ac:dyDescent="0.25">
      <c r="A6" s="245"/>
      <c r="B6" s="249" t="s">
        <v>1</v>
      </c>
      <c r="C6" s="250"/>
      <c r="D6" s="248"/>
      <c r="E6" s="259"/>
      <c r="F6" s="248" t="s">
        <v>128</v>
      </c>
      <c r="G6" s="248"/>
      <c r="H6" s="248"/>
      <c r="I6" s="248"/>
      <c r="J6" s="248"/>
      <c r="K6" s="248"/>
    </row>
    <row r="7" spans="1:21" ht="14.95" thickBot="1" x14ac:dyDescent="0.3">
      <c r="A7" s="245"/>
      <c r="B7" s="251"/>
      <c r="C7" s="260"/>
      <c r="D7" s="248"/>
      <c r="E7" s="253"/>
      <c r="F7" s="248" t="s">
        <v>129</v>
      </c>
      <c r="G7" s="248"/>
      <c r="H7" s="248"/>
      <c r="I7" s="248"/>
      <c r="J7" s="248"/>
      <c r="K7" s="248"/>
    </row>
    <row r="8" spans="1:21" ht="14.95" thickBot="1" x14ac:dyDescent="0.3">
      <c r="A8" s="245"/>
      <c r="B8" s="261" t="s">
        <v>1192</v>
      </c>
      <c r="C8" s="262">
        <v>2021</v>
      </c>
      <c r="D8" s="263" t="str">
        <f>IF(E10="NO APLICA","NO APLICA",IF(E11="NO SE REPORTA","SIN INFORMACION",+E23))</f>
        <v>N.A.</v>
      </c>
      <c r="E8" s="264"/>
      <c r="F8" s="248" t="s">
        <v>130</v>
      </c>
      <c r="G8" s="248"/>
      <c r="H8" s="248"/>
      <c r="I8" s="248"/>
      <c r="J8" s="248"/>
      <c r="K8" s="248"/>
    </row>
    <row r="9" spans="1:21" x14ac:dyDescent="0.25">
      <c r="A9" s="245"/>
      <c r="B9" s="505" t="s">
        <v>1193</v>
      </c>
      <c r="C9" s="265"/>
      <c r="D9" s="266"/>
      <c r="E9" s="248"/>
      <c r="F9" s="248"/>
      <c r="G9" s="248"/>
      <c r="H9" s="248"/>
      <c r="I9" s="248"/>
      <c r="J9" s="248"/>
      <c r="K9" s="248"/>
    </row>
    <row r="10" spans="1:21" s="412" customFormat="1" x14ac:dyDescent="0.25">
      <c r="A10" s="245"/>
      <c r="B10" s="1078" t="s">
        <v>1252</v>
      </c>
      <c r="C10" s="1078"/>
      <c r="D10" s="1078"/>
      <c r="E10" s="511" t="s">
        <v>1249</v>
      </c>
      <c r="F10" s="1085"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086"/>
      <c r="H10" s="1086"/>
      <c r="I10" s="1086"/>
      <c r="J10" s="1086"/>
      <c r="K10" s="1086"/>
      <c r="L10" s="1086"/>
      <c r="M10" s="1086"/>
      <c r="N10" s="1086"/>
      <c r="O10" s="1086"/>
      <c r="P10" s="1086"/>
      <c r="Q10" s="1086"/>
      <c r="R10" s="1086"/>
      <c r="S10" s="1086"/>
      <c r="T10" s="507"/>
      <c r="U10" s="507"/>
    </row>
    <row r="11" spans="1:21" s="412" customFormat="1" ht="14.45" customHeight="1" x14ac:dyDescent="0.25">
      <c r="A11" s="245"/>
      <c r="B11" s="508"/>
      <c r="C11" s="509"/>
      <c r="D11" s="510" t="str">
        <f>IF(E10="SI APLICA","¿El indicador no se reporta por limitaciones de información disponible? ","")</f>
        <v xml:space="preserve">¿El indicador no se reporta por limitaciones de información disponible? </v>
      </c>
      <c r="E11" s="512" t="s">
        <v>1251</v>
      </c>
      <c r="F11" s="1079" t="s">
        <v>1923</v>
      </c>
      <c r="G11" s="1080"/>
      <c r="H11" s="1080"/>
      <c r="I11" s="1080"/>
      <c r="J11" s="1080"/>
      <c r="K11" s="1080"/>
      <c r="L11" s="1080"/>
      <c r="M11" s="1080"/>
      <c r="N11" s="1080"/>
      <c r="O11" s="1080"/>
      <c r="P11" s="1080"/>
      <c r="Q11" s="1080"/>
      <c r="R11" s="1080"/>
      <c r="S11" s="1080"/>
    </row>
    <row r="12" spans="1:21" s="412" customFormat="1" ht="23.45" customHeight="1" x14ac:dyDescent="0.25">
      <c r="A12" s="245"/>
      <c r="B12" s="505"/>
      <c r="C12" s="303"/>
      <c r="D12" s="510" t="str">
        <f>IF(E11="SI SE REPORTA","¿Qué programas o proyectos del Plan de Acción están asociados al indicador? ","")</f>
        <v xml:space="preserve">¿Qué programas o proyectos del Plan de Acción están asociados al indicador? </v>
      </c>
      <c r="E12" s="1081" t="s">
        <v>2692</v>
      </c>
      <c r="F12" s="1081"/>
      <c r="G12" s="1081"/>
      <c r="H12" s="1081"/>
      <c r="I12" s="1081"/>
      <c r="J12" s="1081"/>
      <c r="K12" s="1081"/>
      <c r="L12" s="1081"/>
      <c r="M12" s="1081"/>
      <c r="N12" s="1081"/>
      <c r="O12" s="1081"/>
      <c r="P12" s="1081"/>
      <c r="Q12" s="1081"/>
      <c r="R12" s="1081"/>
    </row>
    <row r="13" spans="1:21" s="412" customFormat="1" ht="21.9" customHeight="1" x14ac:dyDescent="0.25">
      <c r="A13" s="245"/>
      <c r="B13" s="505"/>
      <c r="C13" s="303"/>
      <c r="D13" s="510" t="s">
        <v>1254</v>
      </c>
      <c r="E13" s="1082" t="s">
        <v>2683</v>
      </c>
      <c r="F13" s="1083"/>
      <c r="G13" s="1083"/>
      <c r="H13" s="1083"/>
      <c r="I13" s="1083"/>
      <c r="J13" s="1083"/>
      <c r="K13" s="1083"/>
      <c r="L13" s="1083"/>
      <c r="M13" s="1083"/>
      <c r="N13" s="1083"/>
      <c r="O13" s="1083"/>
      <c r="P13" s="1083"/>
      <c r="Q13" s="1083"/>
      <c r="R13" s="1084"/>
    </row>
    <row r="14" spans="1:21" s="412" customFormat="1" ht="7" customHeight="1" thickBot="1" x14ac:dyDescent="0.3">
      <c r="A14" s="245"/>
      <c r="B14" s="505"/>
      <c r="C14" s="265"/>
      <c r="D14" s="266"/>
      <c r="E14" s="248"/>
      <c r="F14" s="248"/>
      <c r="G14" s="248"/>
      <c r="H14" s="248"/>
      <c r="I14" s="248"/>
      <c r="J14" s="248"/>
      <c r="K14" s="248"/>
    </row>
    <row r="15" spans="1:21" ht="14.95" thickBot="1" x14ac:dyDescent="0.3">
      <c r="A15" s="245"/>
      <c r="B15" s="1057" t="s">
        <v>2</v>
      </c>
      <c r="C15" s="267"/>
      <c r="D15" s="1039" t="s">
        <v>3</v>
      </c>
      <c r="E15" s="1040"/>
      <c r="F15" s="1040"/>
      <c r="G15" s="1040"/>
      <c r="H15" s="1040"/>
      <c r="I15" s="1040"/>
      <c r="J15" s="1041"/>
      <c r="K15" s="248"/>
    </row>
    <row r="16" spans="1:21" ht="35.35" thickBot="1" x14ac:dyDescent="0.3">
      <c r="A16" s="245"/>
      <c r="B16" s="1058"/>
      <c r="C16" s="271"/>
      <c r="D16" s="272" t="s">
        <v>148</v>
      </c>
      <c r="E16" s="216">
        <v>14</v>
      </c>
      <c r="F16" s="248"/>
      <c r="G16" s="248"/>
      <c r="H16" s="248"/>
      <c r="I16" s="248"/>
      <c r="J16" s="273"/>
      <c r="K16" s="248"/>
    </row>
    <row r="17" spans="1:11" ht="46.9" thickBot="1" x14ac:dyDescent="0.3">
      <c r="A17" s="245"/>
      <c r="B17" s="1058"/>
      <c r="C17" s="271"/>
      <c r="D17" s="274" t="s">
        <v>1530</v>
      </c>
      <c r="E17" s="216">
        <v>0</v>
      </c>
      <c r="F17" s="248"/>
      <c r="G17" s="248"/>
      <c r="H17" s="248"/>
      <c r="I17" s="248"/>
      <c r="J17" s="273"/>
      <c r="K17" s="248"/>
    </row>
    <row r="18" spans="1:11" ht="46.9" thickBot="1" x14ac:dyDescent="0.3">
      <c r="A18" s="245"/>
      <c r="B18" s="1058"/>
      <c r="C18" s="271"/>
      <c r="D18" s="274" t="s">
        <v>149</v>
      </c>
      <c r="E18" s="216">
        <v>2</v>
      </c>
      <c r="F18" s="248"/>
      <c r="G18" s="248"/>
      <c r="H18" s="248"/>
      <c r="I18" s="248"/>
      <c r="J18" s="273"/>
      <c r="K18" s="248"/>
    </row>
    <row r="19" spans="1:11" ht="14.95" thickBot="1" x14ac:dyDescent="0.3">
      <c r="A19" s="245"/>
      <c r="B19" s="1058"/>
      <c r="C19" s="275"/>
      <c r="D19" s="1069"/>
      <c r="E19" s="1070"/>
      <c r="F19" s="1070"/>
      <c r="G19" s="1070"/>
      <c r="H19" s="1070"/>
      <c r="I19" s="1070"/>
      <c r="J19" s="1071"/>
      <c r="K19" s="248"/>
    </row>
    <row r="20" spans="1:11" ht="14.95" thickBot="1" x14ac:dyDescent="0.3">
      <c r="A20" s="245"/>
      <c r="B20" s="1058"/>
      <c r="C20" s="278" t="s">
        <v>19</v>
      </c>
      <c r="D20" s="272" t="s">
        <v>150</v>
      </c>
      <c r="E20" s="279" t="s">
        <v>20</v>
      </c>
      <c r="F20" s="279" t="s">
        <v>21</v>
      </c>
      <c r="G20" s="279" t="s">
        <v>22</v>
      </c>
      <c r="H20" s="279" t="s">
        <v>23</v>
      </c>
      <c r="I20" s="279" t="s">
        <v>151</v>
      </c>
      <c r="J20" s="112"/>
      <c r="K20" s="248"/>
    </row>
    <row r="21" spans="1:11" ht="35.35" thickBot="1" x14ac:dyDescent="0.3">
      <c r="A21" s="245"/>
      <c r="B21" s="1058"/>
      <c r="C21" s="281" t="s">
        <v>152</v>
      </c>
      <c r="D21" s="274" t="s">
        <v>153</v>
      </c>
      <c r="E21" s="216">
        <v>0</v>
      </c>
      <c r="F21" s="216">
        <v>0</v>
      </c>
      <c r="G21" s="216">
        <v>1</v>
      </c>
      <c r="H21" s="216">
        <v>1</v>
      </c>
      <c r="I21" s="282">
        <f>SUM(E21:H21)</f>
        <v>2</v>
      </c>
      <c r="J21" s="113"/>
      <c r="K21" s="248"/>
    </row>
    <row r="22" spans="1:11" ht="35.35" thickBot="1" x14ac:dyDescent="0.3">
      <c r="A22" s="245"/>
      <c r="B22" s="1058"/>
      <c r="C22" s="281" t="s">
        <v>154</v>
      </c>
      <c r="D22" s="274" t="s">
        <v>155</v>
      </c>
      <c r="E22" s="216">
        <v>0</v>
      </c>
      <c r="F22" s="216">
        <v>0</v>
      </c>
      <c r="G22" s="216"/>
      <c r="H22" s="216"/>
      <c r="I22" s="282">
        <f>SUM(E22:H22)</f>
        <v>0</v>
      </c>
      <c r="J22" s="113"/>
      <c r="K22" s="248"/>
    </row>
    <row r="23" spans="1:11" ht="35.35" thickBot="1" x14ac:dyDescent="0.3">
      <c r="A23" s="245"/>
      <c r="B23" s="1059"/>
      <c r="C23" s="281" t="s">
        <v>156</v>
      </c>
      <c r="D23" s="274" t="s">
        <v>157</v>
      </c>
      <c r="E23" s="195" t="str">
        <f>IFERROR(E22/E21,"N.A.")</f>
        <v>N.A.</v>
      </c>
      <c r="F23" s="195" t="str">
        <f>IFERROR(F22/F21,"N.A.")</f>
        <v>N.A.</v>
      </c>
      <c r="G23" s="195">
        <f>IFERROR(G22/G21,"N.A.")</f>
        <v>0</v>
      </c>
      <c r="H23" s="195">
        <f>IFERROR(H22/H21,"N.A.")</f>
        <v>0</v>
      </c>
      <c r="I23" s="195">
        <f>IFERROR(I22/I21,"N.A.")</f>
        <v>0</v>
      </c>
      <c r="J23" s="114"/>
      <c r="K23" s="248"/>
    </row>
    <row r="24" spans="1:11" ht="14.95" thickBot="1" x14ac:dyDescent="0.3">
      <c r="A24" s="245"/>
      <c r="B24" s="284" t="s">
        <v>34</v>
      </c>
      <c r="C24" s="285"/>
      <c r="D24" s="1066" t="s">
        <v>158</v>
      </c>
      <c r="E24" s="1067"/>
      <c r="F24" s="1067"/>
      <c r="G24" s="1067"/>
      <c r="H24" s="1067"/>
      <c r="I24" s="1067"/>
      <c r="J24" s="1068"/>
      <c r="K24" s="248"/>
    </row>
    <row r="25" spans="1:11" ht="23.8" thickBot="1" x14ac:dyDescent="0.3">
      <c r="A25" s="245"/>
      <c r="B25" s="284" t="s">
        <v>36</v>
      </c>
      <c r="C25" s="285"/>
      <c r="D25" s="1066" t="s">
        <v>159</v>
      </c>
      <c r="E25" s="1067"/>
      <c r="F25" s="1067"/>
      <c r="G25" s="1067"/>
      <c r="H25" s="1067"/>
      <c r="I25" s="1067"/>
      <c r="J25" s="1068"/>
      <c r="K25" s="248"/>
    </row>
    <row r="26" spans="1:11" ht="14.95" thickBot="1" x14ac:dyDescent="0.3">
      <c r="A26" s="245"/>
      <c r="B26" s="249"/>
      <c r="C26" s="250"/>
      <c r="D26" s="248"/>
      <c r="E26" s="248"/>
      <c r="F26" s="248"/>
      <c r="G26" s="248"/>
      <c r="H26" s="248"/>
      <c r="I26" s="248"/>
      <c r="J26" s="248"/>
      <c r="K26" s="248"/>
    </row>
    <row r="27" spans="1:11" ht="23.95" customHeight="1" thickBot="1" x14ac:dyDescent="0.3">
      <c r="A27" s="245"/>
      <c r="B27" s="1054" t="s">
        <v>38</v>
      </c>
      <c r="C27" s="1055"/>
      <c r="D27" s="1055"/>
      <c r="E27" s="1056"/>
      <c r="F27" s="248"/>
      <c r="G27" s="248"/>
      <c r="H27" s="248"/>
      <c r="I27" s="248"/>
      <c r="J27" s="248"/>
      <c r="K27" s="248"/>
    </row>
    <row r="28" spans="1:11" ht="14.95" thickBot="1" x14ac:dyDescent="0.3">
      <c r="A28" s="245"/>
      <c r="B28" s="1057">
        <v>1</v>
      </c>
      <c r="C28" s="271"/>
      <c r="D28" s="288" t="s">
        <v>39</v>
      </c>
      <c r="E28" s="31" t="s">
        <v>1890</v>
      </c>
      <c r="F28" s="248"/>
      <c r="G28" s="248"/>
      <c r="H28" s="248"/>
      <c r="I28" s="248"/>
      <c r="J28" s="248"/>
      <c r="K28" s="248"/>
    </row>
    <row r="29" spans="1:11" ht="14.95" thickBot="1" x14ac:dyDescent="0.3">
      <c r="A29" s="245"/>
      <c r="B29" s="1058"/>
      <c r="C29" s="271"/>
      <c r="D29" s="274" t="s">
        <v>40</v>
      </c>
      <c r="E29" s="31" t="s">
        <v>1891</v>
      </c>
      <c r="F29" s="248"/>
      <c r="G29" s="248"/>
      <c r="H29" s="248"/>
      <c r="I29" s="248"/>
      <c r="J29" s="248"/>
      <c r="K29" s="248"/>
    </row>
    <row r="30" spans="1:11" ht="14.95" thickBot="1" x14ac:dyDescent="0.3">
      <c r="A30" s="245"/>
      <c r="B30" s="1058"/>
      <c r="C30" s="271"/>
      <c r="D30" s="274" t="s">
        <v>41</v>
      </c>
      <c r="E30" s="31" t="s">
        <v>1893</v>
      </c>
      <c r="F30" s="248"/>
      <c r="G30" s="248"/>
      <c r="H30" s="248"/>
      <c r="I30" s="248"/>
      <c r="J30" s="248"/>
      <c r="K30" s="248"/>
    </row>
    <row r="31" spans="1:11" ht="14.95" thickBot="1" x14ac:dyDescent="0.3">
      <c r="A31" s="245"/>
      <c r="B31" s="1058"/>
      <c r="C31" s="271"/>
      <c r="D31" s="274" t="s">
        <v>42</v>
      </c>
      <c r="E31" s="31" t="s">
        <v>1609</v>
      </c>
      <c r="F31" s="248"/>
      <c r="G31" s="248"/>
      <c r="H31" s="248"/>
      <c r="I31" s="248"/>
      <c r="J31" s="248"/>
      <c r="K31" s="248"/>
    </row>
    <row r="32" spans="1:11" ht="14.95" thickBot="1" x14ac:dyDescent="0.3">
      <c r="A32" s="245"/>
      <c r="B32" s="1058"/>
      <c r="C32" s="271"/>
      <c r="D32" s="274" t="s">
        <v>43</v>
      </c>
      <c r="E32" s="742" t="s">
        <v>1894</v>
      </c>
      <c r="F32" s="248"/>
      <c r="G32" s="248"/>
      <c r="H32" s="248"/>
      <c r="I32" s="248"/>
      <c r="J32" s="248"/>
      <c r="K32" s="248"/>
    </row>
    <row r="33" spans="1:11" ht="14.95" thickBot="1" x14ac:dyDescent="0.3">
      <c r="A33" s="245"/>
      <c r="B33" s="1058"/>
      <c r="C33" s="271"/>
      <c r="D33" s="274" t="s">
        <v>44</v>
      </c>
      <c r="E33" s="31">
        <v>4380200</v>
      </c>
      <c r="F33" s="248"/>
      <c r="G33" s="248"/>
      <c r="H33" s="248"/>
      <c r="I33" s="248"/>
      <c r="J33" s="248"/>
      <c r="K33" s="248"/>
    </row>
    <row r="34" spans="1:11" ht="14.95" thickBot="1" x14ac:dyDescent="0.3">
      <c r="A34" s="245"/>
      <c r="B34" s="1059"/>
      <c r="C34" s="281"/>
      <c r="D34" s="274" t="s">
        <v>45</v>
      </c>
      <c r="E34" s="31" t="s">
        <v>1892</v>
      </c>
      <c r="F34" s="248"/>
      <c r="G34" s="248"/>
      <c r="H34" s="248"/>
      <c r="I34" s="248"/>
      <c r="J34" s="248"/>
      <c r="K34" s="248"/>
    </row>
    <row r="35" spans="1:11" ht="14.95" thickBot="1" x14ac:dyDescent="0.3">
      <c r="A35" s="245"/>
      <c r="B35" s="249"/>
      <c r="C35" s="250"/>
      <c r="D35" s="248"/>
      <c r="E35" s="248"/>
      <c r="F35" s="248"/>
      <c r="G35" s="248"/>
      <c r="H35" s="248"/>
      <c r="I35" s="248"/>
      <c r="J35" s="248"/>
      <c r="K35" s="248"/>
    </row>
    <row r="36" spans="1:11" ht="14.95" thickBot="1" x14ac:dyDescent="0.3">
      <c r="A36" s="245"/>
      <c r="B36" s="1054" t="s">
        <v>46</v>
      </c>
      <c r="C36" s="1055"/>
      <c r="D36" s="1055"/>
      <c r="E36" s="1056"/>
      <c r="F36" s="248"/>
      <c r="G36" s="248"/>
      <c r="H36" s="248"/>
      <c r="I36" s="248"/>
      <c r="J36" s="248"/>
      <c r="K36" s="248"/>
    </row>
    <row r="37" spans="1:11" ht="14.95" thickBot="1" x14ac:dyDescent="0.3">
      <c r="A37" s="245"/>
      <c r="B37" s="1057">
        <v>1</v>
      </c>
      <c r="C37" s="271"/>
      <c r="D37" s="288" t="s">
        <v>39</v>
      </c>
      <c r="E37" s="301" t="s">
        <v>47</v>
      </c>
      <c r="F37" s="248"/>
      <c r="G37" s="248"/>
      <c r="H37" s="248"/>
      <c r="I37" s="248"/>
      <c r="J37" s="248"/>
      <c r="K37" s="248"/>
    </row>
    <row r="38" spans="1:11" ht="14.95" thickBot="1" x14ac:dyDescent="0.3">
      <c r="A38" s="245"/>
      <c r="B38" s="1058"/>
      <c r="C38" s="271"/>
      <c r="D38" s="274" t="s">
        <v>40</v>
      </c>
      <c r="E38" s="301" t="s">
        <v>160</v>
      </c>
      <c r="F38" s="248"/>
      <c r="G38" s="248"/>
      <c r="H38" s="248"/>
      <c r="I38" s="248"/>
      <c r="J38" s="248"/>
      <c r="K38" s="248"/>
    </row>
    <row r="39" spans="1:11" ht="14.95" thickBot="1" x14ac:dyDescent="0.3">
      <c r="A39" s="245"/>
      <c r="B39" s="1058"/>
      <c r="C39" s="271"/>
      <c r="D39" s="274" t="s">
        <v>41</v>
      </c>
      <c r="E39" s="302"/>
      <c r="F39" s="248"/>
      <c r="G39" s="248"/>
      <c r="H39" s="248"/>
      <c r="I39" s="248"/>
      <c r="J39" s="248"/>
      <c r="K39" s="248"/>
    </row>
    <row r="40" spans="1:11" ht="14.95" thickBot="1" x14ac:dyDescent="0.3">
      <c r="A40" s="245"/>
      <c r="B40" s="1058"/>
      <c r="C40" s="271"/>
      <c r="D40" s="274" t="s">
        <v>42</v>
      </c>
      <c r="E40" s="302"/>
      <c r="F40" s="248"/>
      <c r="G40" s="248"/>
      <c r="H40" s="248"/>
      <c r="I40" s="248"/>
      <c r="J40" s="248"/>
      <c r="K40" s="248"/>
    </row>
    <row r="41" spans="1:11" ht="14.95" thickBot="1" x14ac:dyDescent="0.3">
      <c r="A41" s="245"/>
      <c r="B41" s="1058"/>
      <c r="C41" s="271"/>
      <c r="D41" s="274" t="s">
        <v>43</v>
      </c>
      <c r="E41" s="302"/>
      <c r="F41" s="248"/>
      <c r="G41" s="248"/>
      <c r="H41" s="248"/>
      <c r="I41" s="248"/>
      <c r="J41" s="248"/>
      <c r="K41" s="248"/>
    </row>
    <row r="42" spans="1:11" ht="14.95" thickBot="1" x14ac:dyDescent="0.3">
      <c r="A42" s="245"/>
      <c r="B42" s="1058"/>
      <c r="C42" s="271"/>
      <c r="D42" s="274" t="s">
        <v>44</v>
      </c>
      <c r="E42" s="302"/>
      <c r="F42" s="248"/>
      <c r="G42" s="248"/>
      <c r="H42" s="248"/>
      <c r="I42" s="248"/>
      <c r="J42" s="248"/>
      <c r="K42" s="248"/>
    </row>
    <row r="43" spans="1:11" ht="14.95" thickBot="1" x14ac:dyDescent="0.3">
      <c r="A43" s="245"/>
      <c r="B43" s="1059"/>
      <c r="C43" s="281"/>
      <c r="D43" s="274" t="s">
        <v>45</v>
      </c>
      <c r="E43" s="302"/>
      <c r="F43" s="248"/>
      <c r="G43" s="248"/>
      <c r="H43" s="248"/>
      <c r="I43" s="248"/>
      <c r="J43" s="248"/>
      <c r="K43" s="248"/>
    </row>
    <row r="44" spans="1:11" ht="14.95" thickBot="1" x14ac:dyDescent="0.3">
      <c r="A44" s="245"/>
      <c r="B44" s="249"/>
      <c r="C44" s="250"/>
      <c r="D44" s="248"/>
      <c r="E44" s="248"/>
      <c r="F44" s="248"/>
      <c r="G44" s="248"/>
      <c r="H44" s="248"/>
      <c r="I44" s="248"/>
      <c r="J44" s="248"/>
      <c r="K44" s="248"/>
    </row>
    <row r="45" spans="1:11" ht="14.95" customHeight="1" thickBot="1" x14ac:dyDescent="0.3">
      <c r="A45" s="245"/>
      <c r="B45" s="290" t="s">
        <v>49</v>
      </c>
      <c r="C45" s="291"/>
      <c r="D45" s="291"/>
      <c r="E45" s="291"/>
      <c r="F45" s="292"/>
      <c r="G45" s="248"/>
      <c r="H45" s="248"/>
      <c r="I45" s="248"/>
      <c r="J45" s="248"/>
      <c r="K45" s="248"/>
    </row>
    <row r="46" spans="1:11" ht="14.95" thickBot="1" x14ac:dyDescent="0.3">
      <c r="A46" s="245"/>
      <c r="B46" s="284" t="s">
        <v>50</v>
      </c>
      <c r="C46" s="293" t="s">
        <v>51</v>
      </c>
      <c r="D46" s="293" t="s">
        <v>52</v>
      </c>
      <c r="E46" s="293" t="s">
        <v>53</v>
      </c>
      <c r="F46" s="248"/>
      <c r="G46" s="248"/>
      <c r="H46" s="248"/>
      <c r="I46" s="248"/>
      <c r="J46" s="248"/>
      <c r="K46" s="245"/>
    </row>
    <row r="47" spans="1:11" ht="70" thickBot="1" x14ac:dyDescent="0.3">
      <c r="A47" s="245"/>
      <c r="B47" s="294">
        <v>42401</v>
      </c>
      <c r="C47" s="293">
        <v>0.01</v>
      </c>
      <c r="D47" s="295" t="s">
        <v>161</v>
      </c>
      <c r="E47" s="293"/>
      <c r="F47" s="248"/>
      <c r="G47" s="248"/>
      <c r="H47" s="248"/>
      <c r="I47" s="248"/>
      <c r="J47" s="248"/>
      <c r="K47" s="245"/>
    </row>
    <row r="48" spans="1:11" ht="14.95" thickBot="1" x14ac:dyDescent="0.3">
      <c r="A48" s="245"/>
      <c r="B48" s="249"/>
      <c r="C48" s="250"/>
      <c r="D48" s="248"/>
      <c r="E48" s="248"/>
      <c r="F48" s="248"/>
      <c r="G48" s="248"/>
      <c r="H48" s="248"/>
      <c r="I48" s="248"/>
      <c r="J48" s="248"/>
      <c r="K48" s="248"/>
    </row>
    <row r="49" spans="1:11" x14ac:dyDescent="0.25">
      <c r="A49" s="245"/>
      <c r="B49" s="296" t="s">
        <v>55</v>
      </c>
      <c r="C49" s="297"/>
      <c r="D49" s="248"/>
      <c r="E49" s="248"/>
      <c r="F49" s="248"/>
      <c r="G49" s="248"/>
      <c r="H49" s="248"/>
      <c r="I49" s="248"/>
      <c r="J49" s="248"/>
      <c r="K49" s="248"/>
    </row>
    <row r="50" spans="1:11" x14ac:dyDescent="0.25">
      <c r="A50" s="245"/>
      <c r="B50" s="1087"/>
      <c r="C50" s="1088"/>
      <c r="D50" s="1088"/>
      <c r="E50" s="1088"/>
      <c r="F50" s="1088"/>
      <c r="G50" s="1088"/>
      <c r="H50" s="1088"/>
      <c r="I50" s="1088"/>
      <c r="J50" s="1089"/>
      <c r="K50" s="248"/>
    </row>
    <row r="51" spans="1:11" x14ac:dyDescent="0.25">
      <c r="A51" s="245"/>
      <c r="B51" s="248"/>
      <c r="C51" s="265"/>
      <c r="D51" s="248"/>
      <c r="E51" s="248"/>
      <c r="F51" s="248"/>
      <c r="G51" s="248"/>
      <c r="H51" s="248"/>
      <c r="I51" s="248"/>
      <c r="J51" s="248"/>
      <c r="K51" s="248"/>
    </row>
    <row r="52" spans="1:11" ht="14.95" thickBot="1" x14ac:dyDescent="0.3">
      <c r="A52" s="245"/>
      <c r="B52" s="248"/>
      <c r="C52" s="265"/>
      <c r="D52" s="248"/>
      <c r="E52" s="248"/>
      <c r="F52" s="248"/>
      <c r="G52" s="248"/>
      <c r="H52" s="248"/>
      <c r="I52" s="248"/>
      <c r="J52" s="248"/>
      <c r="K52" s="248"/>
    </row>
    <row r="53" spans="1:11" ht="14.95" thickBot="1" x14ac:dyDescent="0.3">
      <c r="A53" s="245"/>
      <c r="B53" s="1054" t="s">
        <v>56</v>
      </c>
      <c r="C53" s="1055"/>
      <c r="D53" s="1056"/>
      <c r="E53" s="248"/>
      <c r="F53" s="248"/>
      <c r="G53" s="248"/>
      <c r="H53" s="248"/>
      <c r="I53" s="248"/>
      <c r="J53" s="248"/>
      <c r="K53" s="248"/>
    </row>
    <row r="54" spans="1:11" ht="14.95" thickBot="1" x14ac:dyDescent="0.3">
      <c r="A54" s="245"/>
      <c r="B54" s="249"/>
      <c r="C54" s="250"/>
      <c r="D54" s="248"/>
      <c r="E54" s="248"/>
      <c r="F54" s="248"/>
      <c r="G54" s="248"/>
      <c r="H54" s="248"/>
      <c r="I54" s="248"/>
      <c r="J54" s="248"/>
      <c r="K54" s="248"/>
    </row>
    <row r="55" spans="1:11" ht="23.95" customHeight="1" thickBot="1" x14ac:dyDescent="0.3">
      <c r="A55" s="245"/>
      <c r="B55" s="298" t="s">
        <v>57</v>
      </c>
      <c r="C55" s="299"/>
      <c r="D55" s="1066" t="s">
        <v>132</v>
      </c>
      <c r="E55" s="1067"/>
      <c r="F55" s="1067"/>
      <c r="G55" s="1067"/>
      <c r="H55" s="1067"/>
      <c r="I55" s="1067"/>
      <c r="J55" s="1068"/>
      <c r="K55" s="248"/>
    </row>
    <row r="56" spans="1:11" x14ac:dyDescent="0.25">
      <c r="A56" s="245"/>
      <c r="B56" s="1057" t="s">
        <v>59</v>
      </c>
      <c r="C56" s="267"/>
      <c r="D56" s="1051" t="s">
        <v>60</v>
      </c>
      <c r="E56" s="1052"/>
      <c r="F56" s="1052"/>
      <c r="G56" s="1052"/>
      <c r="H56" s="1052"/>
      <c r="I56" s="1052"/>
      <c r="J56" s="1053"/>
      <c r="K56" s="248"/>
    </row>
    <row r="57" spans="1:11" ht="23.95" customHeight="1" x14ac:dyDescent="0.25">
      <c r="A57" s="245"/>
      <c r="B57" s="1058"/>
      <c r="C57" s="275"/>
      <c r="D57" s="1045" t="s">
        <v>133</v>
      </c>
      <c r="E57" s="1090"/>
      <c r="F57" s="1090"/>
      <c r="G57" s="1090"/>
      <c r="H57" s="1090"/>
      <c r="I57" s="1090"/>
      <c r="J57" s="1047"/>
      <c r="K57" s="248"/>
    </row>
    <row r="58" spans="1:11" x14ac:dyDescent="0.25">
      <c r="A58" s="245"/>
      <c r="B58" s="1058"/>
      <c r="C58" s="275"/>
      <c r="D58" s="1042" t="s">
        <v>134</v>
      </c>
      <c r="E58" s="1091"/>
      <c r="F58" s="1091"/>
      <c r="G58" s="1091"/>
      <c r="H58" s="1091"/>
      <c r="I58" s="1091"/>
      <c r="J58" s="1044"/>
      <c r="K58" s="248"/>
    </row>
    <row r="59" spans="1:11" x14ac:dyDescent="0.25">
      <c r="A59" s="245"/>
      <c r="B59" s="1058"/>
      <c r="C59" s="275"/>
      <c r="D59" s="1045" t="s">
        <v>135</v>
      </c>
      <c r="E59" s="1090"/>
      <c r="F59" s="1090"/>
      <c r="G59" s="1090"/>
      <c r="H59" s="1090"/>
      <c r="I59" s="1090"/>
      <c r="J59" s="1047"/>
      <c r="K59" s="248"/>
    </row>
    <row r="60" spans="1:11" x14ac:dyDescent="0.25">
      <c r="A60" s="245"/>
      <c r="B60" s="1058"/>
      <c r="C60" s="275"/>
      <c r="D60" s="1045" t="s">
        <v>136</v>
      </c>
      <c r="E60" s="1090"/>
      <c r="F60" s="1090"/>
      <c r="G60" s="1090"/>
      <c r="H60" s="1090"/>
      <c r="I60" s="1090"/>
      <c r="J60" s="1047"/>
      <c r="K60" s="248"/>
    </row>
    <row r="61" spans="1:11" x14ac:dyDescent="0.25">
      <c r="A61" s="245"/>
      <c r="B61" s="1058"/>
      <c r="C61" s="275"/>
      <c r="D61" s="1045" t="s">
        <v>137</v>
      </c>
      <c r="E61" s="1090"/>
      <c r="F61" s="1090"/>
      <c r="G61" s="1090"/>
      <c r="H61" s="1090"/>
      <c r="I61" s="1090"/>
      <c r="J61" s="1047"/>
      <c r="K61" s="248"/>
    </row>
    <row r="62" spans="1:11" ht="23.95" customHeight="1" x14ac:dyDescent="0.25">
      <c r="A62" s="245"/>
      <c r="B62" s="1058"/>
      <c r="C62" s="275"/>
      <c r="D62" s="1045" t="s">
        <v>138</v>
      </c>
      <c r="E62" s="1090"/>
      <c r="F62" s="1090"/>
      <c r="G62" s="1090"/>
      <c r="H62" s="1090"/>
      <c r="I62" s="1090"/>
      <c r="J62" s="1047"/>
      <c r="K62" s="248"/>
    </row>
    <row r="63" spans="1:11" ht="23.95" customHeight="1" x14ac:dyDescent="0.25">
      <c r="A63" s="245"/>
      <c r="B63" s="1058"/>
      <c r="C63" s="275"/>
      <c r="D63" s="1045" t="s">
        <v>139</v>
      </c>
      <c r="E63" s="1090"/>
      <c r="F63" s="1090"/>
      <c r="G63" s="1090"/>
      <c r="H63" s="1090"/>
      <c r="I63" s="1090"/>
      <c r="J63" s="1047"/>
      <c r="K63" s="248"/>
    </row>
    <row r="64" spans="1:11" x14ac:dyDescent="0.25">
      <c r="A64" s="245"/>
      <c r="B64" s="1058"/>
      <c r="C64" s="275"/>
      <c r="D64" s="1045" t="s">
        <v>140</v>
      </c>
      <c r="E64" s="1090"/>
      <c r="F64" s="1090"/>
      <c r="G64" s="1090"/>
      <c r="H64" s="1090"/>
      <c r="I64" s="1090"/>
      <c r="J64" s="1047"/>
      <c r="K64" s="248"/>
    </row>
    <row r="65" spans="1:11" x14ac:dyDescent="0.25">
      <c r="A65" s="245"/>
      <c r="B65" s="1058"/>
      <c r="C65" s="275"/>
      <c r="D65" s="1042" t="s">
        <v>141</v>
      </c>
      <c r="E65" s="1091"/>
      <c r="F65" s="1091"/>
      <c r="G65" s="1091"/>
      <c r="H65" s="1091"/>
      <c r="I65" s="1091"/>
      <c r="J65" s="1044"/>
      <c r="K65" s="248"/>
    </row>
    <row r="66" spans="1:11" ht="14.95" thickBot="1" x14ac:dyDescent="0.3">
      <c r="A66" s="245"/>
      <c r="B66" s="1059"/>
      <c r="C66" s="285"/>
      <c r="D66" s="1069" t="s">
        <v>142</v>
      </c>
      <c r="E66" s="1070"/>
      <c r="F66" s="1070"/>
      <c r="G66" s="1070"/>
      <c r="H66" s="1070"/>
      <c r="I66" s="1070"/>
      <c r="J66" s="1071"/>
      <c r="K66" s="248"/>
    </row>
    <row r="67" spans="1:11" ht="23.8" thickBot="1" x14ac:dyDescent="0.3">
      <c r="A67" s="245"/>
      <c r="B67" s="284" t="s">
        <v>72</v>
      </c>
      <c r="C67" s="285"/>
      <c r="D67" s="1066"/>
      <c r="E67" s="1067"/>
      <c r="F67" s="1067"/>
      <c r="G67" s="1067"/>
      <c r="H67" s="1067"/>
      <c r="I67" s="1067"/>
      <c r="J67" s="1068"/>
      <c r="K67" s="248"/>
    </row>
    <row r="68" spans="1:11" ht="23.8" thickBot="1" x14ac:dyDescent="0.3">
      <c r="A68" s="245"/>
      <c r="B68" s="284" t="s">
        <v>73</v>
      </c>
      <c r="C68" s="285"/>
      <c r="D68" s="1066" t="s">
        <v>143</v>
      </c>
      <c r="E68" s="1067"/>
      <c r="F68" s="1067"/>
      <c r="G68" s="1067"/>
      <c r="H68" s="1067"/>
      <c r="I68" s="1067"/>
      <c r="J68" s="1068"/>
      <c r="K68" s="248"/>
    </row>
    <row r="69" spans="1:11" x14ac:dyDescent="0.25">
      <c r="A69" s="245"/>
      <c r="B69" s="1057" t="s">
        <v>90</v>
      </c>
      <c r="C69" s="267"/>
      <c r="D69" s="1039"/>
      <c r="E69" s="1040"/>
      <c r="F69" s="1040"/>
      <c r="G69" s="1040"/>
      <c r="H69" s="1040"/>
      <c r="I69" s="1040"/>
      <c r="J69" s="1041"/>
      <c r="K69" s="248"/>
    </row>
    <row r="70" spans="1:11" x14ac:dyDescent="0.25">
      <c r="A70" s="245"/>
      <c r="B70" s="1058"/>
      <c r="C70" s="275"/>
      <c r="D70" s="1075"/>
      <c r="E70" s="1092"/>
      <c r="F70" s="1092"/>
      <c r="G70" s="1092"/>
      <c r="H70" s="1092"/>
      <c r="I70" s="1092"/>
      <c r="J70" s="1077"/>
      <c r="K70" s="248"/>
    </row>
    <row r="71" spans="1:11" x14ac:dyDescent="0.25">
      <c r="A71" s="245"/>
      <c r="B71" s="1058"/>
      <c r="C71" s="275"/>
      <c r="D71" s="1045" t="s">
        <v>91</v>
      </c>
      <c r="E71" s="1090"/>
      <c r="F71" s="1090"/>
      <c r="G71" s="1090"/>
      <c r="H71" s="1090"/>
      <c r="I71" s="1090"/>
      <c r="J71" s="1047"/>
      <c r="K71" s="248"/>
    </row>
    <row r="72" spans="1:11" ht="26.5" customHeight="1" x14ac:dyDescent="0.25">
      <c r="A72" s="245"/>
      <c r="B72" s="1058"/>
      <c r="C72" s="275"/>
      <c r="D72" s="1045" t="s">
        <v>144</v>
      </c>
      <c r="E72" s="1090"/>
      <c r="F72" s="1090"/>
      <c r="G72" s="1090"/>
      <c r="H72" s="1090"/>
      <c r="I72" s="1090"/>
      <c r="J72" s="1047"/>
      <c r="K72" s="248"/>
    </row>
    <row r="73" spans="1:11" ht="14.45" customHeight="1" x14ac:dyDescent="0.25">
      <c r="A73" s="245"/>
      <c r="B73" s="1058"/>
      <c r="C73" s="275"/>
      <c r="D73" s="1045" t="s">
        <v>145</v>
      </c>
      <c r="E73" s="1090"/>
      <c r="F73" s="1090"/>
      <c r="G73" s="1090"/>
      <c r="H73" s="1090"/>
      <c r="I73" s="1090"/>
      <c r="J73" s="1047"/>
      <c r="K73" s="248"/>
    </row>
    <row r="74" spans="1:11" ht="14.45" customHeight="1" x14ac:dyDescent="0.25">
      <c r="A74" s="245"/>
      <c r="B74" s="1058"/>
      <c r="C74" s="275"/>
      <c r="D74" s="1045" t="s">
        <v>146</v>
      </c>
      <c r="E74" s="1090"/>
      <c r="F74" s="1090"/>
      <c r="G74" s="1090"/>
      <c r="H74" s="1090"/>
      <c r="I74" s="1090"/>
      <c r="J74" s="1047"/>
      <c r="K74" s="248"/>
    </row>
    <row r="75" spans="1:11" ht="23.95" customHeight="1" thickBot="1" x14ac:dyDescent="0.3">
      <c r="A75" s="245"/>
      <c r="B75" s="1059"/>
      <c r="C75" s="285"/>
      <c r="D75" s="1069" t="s">
        <v>147</v>
      </c>
      <c r="E75" s="1070"/>
      <c r="F75" s="1070"/>
      <c r="G75" s="1070"/>
      <c r="H75" s="1070"/>
      <c r="I75" s="1070"/>
      <c r="J75" s="1071"/>
      <c r="K75" s="248"/>
    </row>
    <row r="76" spans="1:11" x14ac:dyDescent="0.25">
      <c r="A76" s="245"/>
      <c r="B76" s="248"/>
      <c r="C76" s="265"/>
      <c r="D76" s="248"/>
      <c r="E76" s="248"/>
      <c r="F76" s="248"/>
      <c r="G76" s="248"/>
      <c r="H76" s="248"/>
      <c r="I76" s="248"/>
      <c r="J76" s="248"/>
      <c r="K76" s="248"/>
    </row>
  </sheetData>
  <mergeCells count="44">
    <mergeCell ref="A1:P1"/>
    <mergeCell ref="A2:P2"/>
    <mergeCell ref="A3:P3"/>
    <mergeCell ref="A4:D4"/>
    <mergeCell ref="A5:P5"/>
    <mergeCell ref="B28:B34"/>
    <mergeCell ref="B36:E36"/>
    <mergeCell ref="B37:B43"/>
    <mergeCell ref="B15:B23"/>
    <mergeCell ref="D15:J15"/>
    <mergeCell ref="D19:J19"/>
    <mergeCell ref="D24:J24"/>
    <mergeCell ref="D25:J25"/>
    <mergeCell ref="B27:E27"/>
    <mergeCell ref="D67:J67"/>
    <mergeCell ref="B69:B75"/>
    <mergeCell ref="D69:J69"/>
    <mergeCell ref="D70:J70"/>
    <mergeCell ref="D71:J71"/>
    <mergeCell ref="D72:J72"/>
    <mergeCell ref="D73:J73"/>
    <mergeCell ref="D74:J74"/>
    <mergeCell ref="D75:J75"/>
    <mergeCell ref="B50:J50"/>
    <mergeCell ref="D68:J68"/>
    <mergeCell ref="B53:D53"/>
    <mergeCell ref="D55:J55"/>
    <mergeCell ref="B56:B66"/>
    <mergeCell ref="D56:J56"/>
    <mergeCell ref="D57:J57"/>
    <mergeCell ref="D58:J58"/>
    <mergeCell ref="D59:J59"/>
    <mergeCell ref="D60:J60"/>
    <mergeCell ref="D61:J61"/>
    <mergeCell ref="D62:J62"/>
    <mergeCell ref="D63:J63"/>
    <mergeCell ref="D64:J64"/>
    <mergeCell ref="D65:J65"/>
    <mergeCell ref="D66:J66"/>
    <mergeCell ref="B10:D10"/>
    <mergeCell ref="F10:S10"/>
    <mergeCell ref="F11:S11"/>
    <mergeCell ref="E12:R12"/>
    <mergeCell ref="E13:R13"/>
  </mergeCells>
  <conditionalFormatting sqref="F10">
    <cfRule type="notContainsBlanks" dxfId="124" priority="5">
      <formula>LEN(TRIM(F10))&gt;0</formula>
    </cfRule>
  </conditionalFormatting>
  <conditionalFormatting sqref="F11:S11">
    <cfRule type="expression" dxfId="123" priority="3">
      <formula>E11="NO SE REPORTA"</formula>
    </cfRule>
    <cfRule type="expression" dxfId="122" priority="4">
      <formula>E10="NO APLICA"</formula>
    </cfRule>
  </conditionalFormatting>
  <conditionalFormatting sqref="E12:R12">
    <cfRule type="expression" dxfId="121" priority="1">
      <formula>E11="SI SE REPORTA"</formula>
    </cfRule>
  </conditionalFormatting>
  <dataValidations count="4">
    <dataValidation type="whole" operator="greaterThanOrEqual" allowBlank="1" showErrorMessage="1" errorTitle="ERROR" error="Escriba un número igual o mayor que 0" promptTitle="ERROR" prompt="Escriba un número igual o mayor que 0" sqref="E16:E18 E21:H22">
      <formula1>0</formula1>
    </dataValidation>
    <dataValidation allowBlank="1" showInputMessage="1" showErrorMessage="1" sqref="I21:I22"/>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 ref="E32" r:id="rId1"/>
  </hyperlinks>
  <pageMargins left="0.25" right="0.25" top="0.75" bottom="0.75" header="0.3" footer="0.3"/>
  <pageSetup paperSize="178" orientation="landscape" horizontalDpi="1200" verticalDpi="1200"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showGridLines="0" zoomScale="98" zoomScaleNormal="98" workbookViewId="0">
      <selection activeCell="H17" sqref="H17"/>
    </sheetView>
  </sheetViews>
  <sheetFormatPr baseColWidth="10" defaultRowHeight="14.3" x14ac:dyDescent="0.25"/>
  <cols>
    <col min="1" max="1" width="1.875" customWidth="1"/>
    <col min="2" max="2" width="12.875" customWidth="1"/>
    <col min="3" max="3" width="5" style="86" bestFit="1" customWidth="1"/>
    <col min="4" max="4" width="34.875" customWidth="1"/>
    <col min="5" max="5" width="12.125" customWidth="1"/>
  </cols>
  <sheetData>
    <row r="1" spans="1:21" s="550" customFormat="1" ht="100.55" customHeight="1" thickBot="1" x14ac:dyDescent="0.3">
      <c r="A1" s="1022"/>
      <c r="B1" s="1023"/>
      <c r="C1" s="1023"/>
      <c r="D1" s="1023"/>
      <c r="E1" s="1023"/>
      <c r="F1" s="1023"/>
      <c r="G1" s="1023"/>
      <c r="H1" s="1023"/>
      <c r="I1" s="1023"/>
      <c r="J1" s="1023"/>
      <c r="K1" s="1023"/>
      <c r="L1" s="1023"/>
      <c r="M1" s="1023"/>
      <c r="N1" s="1023"/>
      <c r="O1" s="1023"/>
      <c r="P1" s="1024"/>
      <c r="Q1" s="412"/>
      <c r="R1" s="412"/>
    </row>
    <row r="2" spans="1:21" s="551" customFormat="1" ht="16.3" thickBot="1" x14ac:dyDescent="0.3">
      <c r="A2" s="1030" t="str">
        <f>'Datos Generales'!C5</f>
        <v>Corporación Autónoma Regional del Magdalena – CORPAMAG</v>
      </c>
      <c r="B2" s="1031"/>
      <c r="C2" s="1031"/>
      <c r="D2" s="1031"/>
      <c r="E2" s="1031"/>
      <c r="F2" s="1031"/>
      <c r="G2" s="1031"/>
      <c r="H2" s="1031"/>
      <c r="I2" s="1031"/>
      <c r="J2" s="1031"/>
      <c r="K2" s="1031"/>
      <c r="L2" s="1031"/>
      <c r="M2" s="1031"/>
      <c r="N2" s="1031"/>
      <c r="O2" s="1031"/>
      <c r="P2" s="1032"/>
      <c r="Q2" s="412"/>
      <c r="R2" s="412"/>
    </row>
    <row r="3" spans="1:21" s="551" customFormat="1" ht="16.3" thickBot="1" x14ac:dyDescent="0.3">
      <c r="A3" s="1025" t="s">
        <v>1322</v>
      </c>
      <c r="B3" s="1026"/>
      <c r="C3" s="1026"/>
      <c r="D3" s="1026"/>
      <c r="E3" s="1026"/>
      <c r="F3" s="1026"/>
      <c r="G3" s="1026"/>
      <c r="H3" s="1026"/>
      <c r="I3" s="1026"/>
      <c r="J3" s="1026"/>
      <c r="K3" s="1026"/>
      <c r="L3" s="1026"/>
      <c r="M3" s="1026"/>
      <c r="N3" s="1026"/>
      <c r="O3" s="1026"/>
      <c r="P3" s="1027"/>
      <c r="Q3" s="412"/>
      <c r="R3" s="412"/>
    </row>
    <row r="4" spans="1:21" s="551" customFormat="1" ht="16.3" thickBot="1" x14ac:dyDescent="0.3">
      <c r="A4" s="1028" t="s">
        <v>1321</v>
      </c>
      <c r="B4" s="1029"/>
      <c r="C4" s="1029"/>
      <c r="D4" s="1029"/>
      <c r="E4" s="587" t="str">
        <f>'Datos Generales'!C6</f>
        <v>2021-II</v>
      </c>
      <c r="F4" s="587"/>
      <c r="G4" s="587"/>
      <c r="H4" s="587"/>
      <c r="I4" s="587"/>
      <c r="J4" s="587"/>
      <c r="K4" s="587"/>
      <c r="L4" s="589"/>
      <c r="M4" s="589"/>
      <c r="N4" s="589"/>
      <c r="O4" s="589"/>
      <c r="P4" s="590"/>
      <c r="Q4" s="412"/>
      <c r="R4" s="412"/>
    </row>
    <row r="5" spans="1:21" s="245" customFormat="1" ht="16.5" customHeight="1" thickBot="1" x14ac:dyDescent="0.3">
      <c r="A5" s="1025" t="s">
        <v>162</v>
      </c>
      <c r="B5" s="1026"/>
      <c r="C5" s="1026"/>
      <c r="D5" s="1026"/>
      <c r="E5" s="1026"/>
      <c r="F5" s="1026"/>
      <c r="G5" s="1026"/>
      <c r="H5" s="1026"/>
      <c r="I5" s="1026"/>
      <c r="J5" s="1026"/>
      <c r="K5" s="1026"/>
      <c r="L5" s="1026"/>
      <c r="M5" s="1026"/>
      <c r="N5" s="1026"/>
      <c r="O5" s="1026"/>
      <c r="P5" s="1027"/>
    </row>
    <row r="6" spans="1:21" x14ac:dyDescent="0.25">
      <c r="A6" s="245"/>
      <c r="B6" s="249" t="s">
        <v>1</v>
      </c>
      <c r="C6" s="250"/>
      <c r="D6" s="248"/>
      <c r="E6" s="259"/>
      <c r="F6" s="248" t="s">
        <v>128</v>
      </c>
      <c r="G6" s="248"/>
      <c r="H6" s="248"/>
      <c r="I6" s="248"/>
      <c r="J6" s="248"/>
      <c r="K6" s="248"/>
    </row>
    <row r="7" spans="1:21" ht="14.95" thickBot="1" x14ac:dyDescent="0.3">
      <c r="A7" s="245"/>
      <c r="B7" s="251"/>
      <c r="C7" s="252"/>
      <c r="D7" s="248"/>
      <c r="E7" s="253"/>
      <c r="F7" s="248" t="s">
        <v>129</v>
      </c>
      <c r="G7" s="248"/>
      <c r="H7" s="248"/>
      <c r="I7" s="248"/>
      <c r="J7" s="248"/>
      <c r="K7" s="248"/>
    </row>
    <row r="8" spans="1:21" ht="14.95" thickBot="1" x14ac:dyDescent="0.3">
      <c r="A8" s="245"/>
      <c r="B8" s="261" t="s">
        <v>1192</v>
      </c>
      <c r="C8" s="262">
        <v>2021</v>
      </c>
      <c r="D8" s="257">
        <f>IF(E10="NO APLICA","NO APLICA",IF(E11="NO SE REPORTA","SIN INFORMACION",+E22))</f>
        <v>1</v>
      </c>
      <c r="E8" s="264"/>
      <c r="F8" s="248" t="s">
        <v>130</v>
      </c>
      <c r="G8" s="248"/>
      <c r="H8" s="248"/>
      <c r="I8" s="248"/>
      <c r="J8" s="248"/>
      <c r="K8" s="248"/>
    </row>
    <row r="9" spans="1:21" x14ac:dyDescent="0.25">
      <c r="A9" s="245"/>
      <c r="B9" s="505" t="s">
        <v>1193</v>
      </c>
      <c r="C9" s="303"/>
      <c r="D9" s="248"/>
      <c r="E9" s="248"/>
      <c r="F9" s="248"/>
      <c r="G9" s="248"/>
      <c r="H9" s="248"/>
      <c r="I9" s="248"/>
      <c r="J9" s="248"/>
      <c r="K9" s="248"/>
    </row>
    <row r="10" spans="1:21" s="412" customFormat="1" x14ac:dyDescent="0.25">
      <c r="A10" s="245"/>
      <c r="B10" s="1078" t="s">
        <v>1252</v>
      </c>
      <c r="C10" s="1078"/>
      <c r="D10" s="1078"/>
      <c r="E10" s="511" t="s">
        <v>1249</v>
      </c>
      <c r="F10" s="1085"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086"/>
      <c r="H10" s="1086"/>
      <c r="I10" s="1086"/>
      <c r="J10" s="1086"/>
      <c r="K10" s="1086"/>
      <c r="L10" s="1086"/>
      <c r="M10" s="1086"/>
      <c r="N10" s="1086"/>
      <c r="O10" s="1086"/>
      <c r="P10" s="1086"/>
      <c r="Q10" s="1086"/>
      <c r="R10" s="1086"/>
      <c r="S10" s="1086"/>
      <c r="T10" s="507"/>
      <c r="U10" s="507"/>
    </row>
    <row r="11" spans="1:21" s="412" customFormat="1" ht="14.45" customHeight="1" x14ac:dyDescent="0.25">
      <c r="A11" s="245"/>
      <c r="B11" s="508"/>
      <c r="C11" s="509"/>
      <c r="D11" s="510" t="str">
        <f>IF(E10="SI APLICA","¿El indicador no se reporta por limitaciones de información disponible? ","")</f>
        <v xml:space="preserve">¿El indicador no se reporta por limitaciones de información disponible? </v>
      </c>
      <c r="E11" s="512" t="s">
        <v>1251</v>
      </c>
      <c r="F11" s="1079"/>
      <c r="G11" s="1080"/>
      <c r="H11" s="1080"/>
      <c r="I11" s="1080"/>
      <c r="J11" s="1080"/>
      <c r="K11" s="1080"/>
      <c r="L11" s="1080"/>
      <c r="M11" s="1080"/>
      <c r="N11" s="1080"/>
      <c r="O11" s="1080"/>
      <c r="P11" s="1080"/>
      <c r="Q11" s="1080"/>
      <c r="R11" s="1080"/>
      <c r="S11" s="1080"/>
    </row>
    <row r="12" spans="1:21" s="412" customFormat="1" ht="23.45" customHeight="1" x14ac:dyDescent="0.25">
      <c r="A12" s="245"/>
      <c r="B12" s="505"/>
      <c r="C12" s="303"/>
      <c r="D12" s="510" t="str">
        <f>IF(E11="SI SE REPORTA","¿Qué programas o proyectos del Plan de Acción están asociados al indicador? ","")</f>
        <v xml:space="preserve">¿Qué programas o proyectos del Plan de Acción están asociados al indicador? </v>
      </c>
      <c r="E12" s="1081" t="s">
        <v>2693</v>
      </c>
      <c r="F12" s="1081"/>
      <c r="G12" s="1081"/>
      <c r="H12" s="1081"/>
      <c r="I12" s="1081"/>
      <c r="J12" s="1081"/>
      <c r="K12" s="1081"/>
      <c r="L12" s="1081"/>
      <c r="M12" s="1081"/>
      <c r="N12" s="1081"/>
      <c r="O12" s="1081"/>
      <c r="P12" s="1081"/>
      <c r="Q12" s="1081"/>
      <c r="R12" s="1081"/>
    </row>
    <row r="13" spans="1:21" s="412" customFormat="1" ht="21.9" customHeight="1" x14ac:dyDescent="0.25">
      <c r="A13" s="245"/>
      <c r="B13" s="505"/>
      <c r="C13" s="303"/>
      <c r="D13" s="510" t="s">
        <v>1254</v>
      </c>
      <c r="E13" s="1082"/>
      <c r="F13" s="1083"/>
      <c r="G13" s="1083"/>
      <c r="H13" s="1083"/>
      <c r="I13" s="1083"/>
      <c r="J13" s="1083"/>
      <c r="K13" s="1083"/>
      <c r="L13" s="1083"/>
      <c r="M13" s="1083"/>
      <c r="N13" s="1083"/>
      <c r="O13" s="1083"/>
      <c r="P13" s="1083"/>
      <c r="Q13" s="1083"/>
      <c r="R13" s="1084"/>
    </row>
    <row r="14" spans="1:21" s="412" customFormat="1" ht="7" customHeight="1" thickBot="1" x14ac:dyDescent="0.3">
      <c r="A14" s="245"/>
      <c r="B14" s="505"/>
      <c r="C14" s="303"/>
      <c r="D14" s="248"/>
      <c r="E14" s="248"/>
      <c r="F14" s="248"/>
      <c r="G14" s="248"/>
      <c r="H14" s="248"/>
      <c r="I14" s="248"/>
      <c r="J14" s="248"/>
      <c r="K14" s="248"/>
    </row>
    <row r="15" spans="1:21" ht="14.95" thickBot="1" x14ac:dyDescent="0.3">
      <c r="A15" s="245"/>
      <c r="B15" s="1057" t="s">
        <v>2</v>
      </c>
      <c r="C15" s="267"/>
      <c r="D15" s="1039" t="s">
        <v>3</v>
      </c>
      <c r="E15" s="1040"/>
      <c r="F15" s="1040"/>
      <c r="G15" s="1040"/>
      <c r="H15" s="1040"/>
      <c r="I15" s="1040"/>
      <c r="J15" s="1041"/>
      <c r="K15" s="248"/>
    </row>
    <row r="16" spans="1:21" ht="35.35" thickBot="1" x14ac:dyDescent="0.3">
      <c r="A16" s="245"/>
      <c r="B16" s="1058"/>
      <c r="C16" s="271"/>
      <c r="D16" s="272" t="s">
        <v>176</v>
      </c>
      <c r="E16" s="216">
        <v>23</v>
      </c>
      <c r="F16" s="248"/>
      <c r="G16" s="248"/>
      <c r="H16" s="248"/>
      <c r="I16" s="248"/>
      <c r="J16" s="273"/>
      <c r="K16" s="248"/>
    </row>
    <row r="17" spans="1:11" ht="46.9" thickBot="1" x14ac:dyDescent="0.3">
      <c r="A17" s="245"/>
      <c r="B17" s="1058"/>
      <c r="C17" s="271"/>
      <c r="D17" s="274" t="s">
        <v>177</v>
      </c>
      <c r="E17" s="216">
        <v>23</v>
      </c>
      <c r="F17" s="248"/>
      <c r="G17" s="248"/>
      <c r="H17" s="248"/>
      <c r="I17" s="248"/>
      <c r="J17" s="273"/>
      <c r="K17" s="248"/>
    </row>
    <row r="18" spans="1:11" ht="14.95" thickBot="1" x14ac:dyDescent="0.3">
      <c r="A18" s="245"/>
      <c r="B18" s="1058"/>
      <c r="C18" s="275"/>
      <c r="D18" s="1069"/>
      <c r="E18" s="1070"/>
      <c r="F18" s="1070"/>
      <c r="G18" s="1070"/>
      <c r="H18" s="1070"/>
      <c r="I18" s="1070"/>
      <c r="J18" s="1071"/>
      <c r="K18" s="248"/>
    </row>
    <row r="19" spans="1:11" ht="14.95" thickBot="1" x14ac:dyDescent="0.3">
      <c r="A19" s="245"/>
      <c r="B19" s="1058"/>
      <c r="C19" s="278" t="s">
        <v>19</v>
      </c>
      <c r="D19" s="272" t="s">
        <v>150</v>
      </c>
      <c r="E19" s="279" t="s">
        <v>20</v>
      </c>
      <c r="F19" s="279" t="s">
        <v>21</v>
      </c>
      <c r="G19" s="279" t="s">
        <v>22</v>
      </c>
      <c r="H19" s="279" t="s">
        <v>23</v>
      </c>
      <c r="I19" s="234" t="s">
        <v>55</v>
      </c>
      <c r="J19" s="112"/>
      <c r="K19" s="248"/>
    </row>
    <row r="20" spans="1:11" ht="23.8" thickBot="1" x14ac:dyDescent="0.3">
      <c r="A20" s="245"/>
      <c r="B20" s="1058"/>
      <c r="C20" s="281" t="s">
        <v>152</v>
      </c>
      <c r="D20" s="274" t="s">
        <v>178</v>
      </c>
      <c r="E20" s="216">
        <v>23</v>
      </c>
      <c r="F20" s="216"/>
      <c r="G20" s="216"/>
      <c r="H20" s="216"/>
      <c r="I20" s="31"/>
      <c r="J20" s="113"/>
      <c r="K20" s="248"/>
    </row>
    <row r="21" spans="1:11" ht="23.8" thickBot="1" x14ac:dyDescent="0.3">
      <c r="A21" s="245"/>
      <c r="B21" s="1058"/>
      <c r="C21" s="281" t="s">
        <v>154</v>
      </c>
      <c r="D21" s="274" t="s">
        <v>179</v>
      </c>
      <c r="E21" s="216">
        <v>23</v>
      </c>
      <c r="F21" s="216"/>
      <c r="G21" s="216"/>
      <c r="H21" s="216"/>
      <c r="I21" s="31"/>
      <c r="J21" s="113"/>
      <c r="K21" s="248"/>
    </row>
    <row r="22" spans="1:11" ht="35.35" thickBot="1" x14ac:dyDescent="0.3">
      <c r="A22" s="245"/>
      <c r="B22" s="1059"/>
      <c r="C22" s="281" t="s">
        <v>156</v>
      </c>
      <c r="D22" s="274" t="s">
        <v>180</v>
      </c>
      <c r="E22" s="195">
        <f>IFERROR(E21/E20,"N.A.")</f>
        <v>1</v>
      </c>
      <c r="F22" s="195" t="str">
        <f>IFERROR(F21/F20,"N.A.")</f>
        <v>N.A.</v>
      </c>
      <c r="G22" s="195" t="str">
        <f>IFERROR(G21/G20,"N.A.")</f>
        <v>N.A.</v>
      </c>
      <c r="H22" s="195" t="str">
        <f>IFERROR(H21/H20,"N.A.")</f>
        <v>N.A.</v>
      </c>
      <c r="I22" s="503"/>
      <c r="J22" s="114"/>
      <c r="K22" s="248"/>
    </row>
    <row r="23" spans="1:11" ht="23.95" customHeight="1" thickBot="1" x14ac:dyDescent="0.3">
      <c r="A23" s="245"/>
      <c r="B23" s="284" t="s">
        <v>34</v>
      </c>
      <c r="C23" s="285"/>
      <c r="D23" s="1066" t="s">
        <v>181</v>
      </c>
      <c r="E23" s="1067"/>
      <c r="F23" s="1067"/>
      <c r="G23" s="1067"/>
      <c r="H23" s="1067"/>
      <c r="I23" s="1067"/>
      <c r="J23" s="1068"/>
      <c r="K23" s="248"/>
    </row>
    <row r="24" spans="1:11" ht="23.8" thickBot="1" x14ac:dyDescent="0.3">
      <c r="A24" s="245"/>
      <c r="B24" s="284" t="s">
        <v>36</v>
      </c>
      <c r="C24" s="285"/>
      <c r="D24" s="1066" t="s">
        <v>159</v>
      </c>
      <c r="E24" s="1067"/>
      <c r="F24" s="1067"/>
      <c r="G24" s="1067"/>
      <c r="H24" s="1067"/>
      <c r="I24" s="1067"/>
      <c r="J24" s="1068"/>
      <c r="K24" s="248"/>
    </row>
    <row r="25" spans="1:11" ht="14.95" thickBot="1" x14ac:dyDescent="0.3">
      <c r="A25" s="245"/>
      <c r="B25" s="249"/>
      <c r="C25" s="250"/>
      <c r="D25" s="248"/>
      <c r="E25" s="248"/>
      <c r="F25" s="248"/>
      <c r="G25" s="248"/>
      <c r="H25" s="248"/>
      <c r="I25" s="248"/>
      <c r="J25" s="248"/>
      <c r="K25" s="248"/>
    </row>
    <row r="26" spans="1:11" ht="23.95" customHeight="1" thickBot="1" x14ac:dyDescent="0.3">
      <c r="A26" s="245"/>
      <c r="B26" s="1054" t="s">
        <v>38</v>
      </c>
      <c r="C26" s="1055"/>
      <c r="D26" s="1055"/>
      <c r="E26" s="1056"/>
      <c r="F26" s="248"/>
      <c r="G26" s="248"/>
      <c r="H26" s="248"/>
      <c r="I26" s="248"/>
      <c r="J26" s="248"/>
      <c r="K26" s="248"/>
    </row>
    <row r="27" spans="1:11" ht="14.95" thickBot="1" x14ac:dyDescent="0.3">
      <c r="A27" s="245"/>
      <c r="B27" s="1057">
        <v>1</v>
      </c>
      <c r="C27" s="271"/>
      <c r="D27" s="288" t="s">
        <v>39</v>
      </c>
      <c r="E27" s="31" t="s">
        <v>1890</v>
      </c>
      <c r="F27" s="248"/>
      <c r="G27" s="248"/>
      <c r="H27" s="248"/>
      <c r="I27" s="248"/>
      <c r="J27" s="248"/>
      <c r="K27" s="248"/>
    </row>
    <row r="28" spans="1:11" ht="14.95" thickBot="1" x14ac:dyDescent="0.3">
      <c r="A28" s="245"/>
      <c r="B28" s="1058"/>
      <c r="C28" s="271"/>
      <c r="D28" s="274" t="s">
        <v>40</v>
      </c>
      <c r="E28" s="31" t="s">
        <v>1895</v>
      </c>
      <c r="F28" s="248"/>
      <c r="G28" s="248"/>
      <c r="H28" s="248"/>
      <c r="I28" s="248"/>
      <c r="J28" s="248"/>
      <c r="K28" s="248"/>
    </row>
    <row r="29" spans="1:11" ht="14.95" thickBot="1" x14ac:dyDescent="0.3">
      <c r="A29" s="245"/>
      <c r="B29" s="1058"/>
      <c r="C29" s="271"/>
      <c r="D29" s="274" t="s">
        <v>41</v>
      </c>
      <c r="E29" s="31" t="s">
        <v>1896</v>
      </c>
      <c r="F29" s="248"/>
      <c r="G29" s="248"/>
      <c r="H29" s="248"/>
      <c r="I29" s="248"/>
      <c r="J29" s="248"/>
      <c r="K29" s="248"/>
    </row>
    <row r="30" spans="1:11" ht="14.95" thickBot="1" x14ac:dyDescent="0.3">
      <c r="A30" s="245"/>
      <c r="B30" s="1058"/>
      <c r="C30" s="271"/>
      <c r="D30" s="274" t="s">
        <v>42</v>
      </c>
      <c r="E30" s="31" t="s">
        <v>1897</v>
      </c>
      <c r="F30" s="248"/>
      <c r="G30" s="248"/>
      <c r="H30" s="248"/>
      <c r="I30" s="248"/>
      <c r="J30" s="248"/>
      <c r="K30" s="248"/>
    </row>
    <row r="31" spans="1:11" ht="14.95" thickBot="1" x14ac:dyDescent="0.3">
      <c r="A31" s="245"/>
      <c r="B31" s="1058"/>
      <c r="C31" s="271"/>
      <c r="D31" s="274" t="s">
        <v>43</v>
      </c>
      <c r="E31" s="742" t="s">
        <v>1898</v>
      </c>
      <c r="F31" s="248"/>
      <c r="G31" s="248"/>
      <c r="H31" s="248"/>
      <c r="I31" s="248"/>
      <c r="J31" s="248"/>
      <c r="K31" s="248"/>
    </row>
    <row r="32" spans="1:11" ht="14.95" thickBot="1" x14ac:dyDescent="0.3">
      <c r="A32" s="245"/>
      <c r="B32" s="1058"/>
      <c r="C32" s="271"/>
      <c r="D32" s="274" t="s">
        <v>44</v>
      </c>
      <c r="E32" s="31">
        <v>4380200</v>
      </c>
      <c r="F32" s="248"/>
      <c r="G32" s="248"/>
      <c r="H32" s="248"/>
      <c r="I32" s="248"/>
      <c r="J32" s="248"/>
      <c r="K32" s="248"/>
    </row>
    <row r="33" spans="1:11" ht="14.95" thickBot="1" x14ac:dyDescent="0.3">
      <c r="A33" s="245"/>
      <c r="B33" s="1059"/>
      <c r="C33" s="281"/>
      <c r="D33" s="274" t="s">
        <v>45</v>
      </c>
      <c r="E33" s="31" t="s">
        <v>1892</v>
      </c>
      <c r="F33" s="248"/>
      <c r="G33" s="248"/>
      <c r="H33" s="248"/>
      <c r="I33" s="248"/>
      <c r="J33" s="248"/>
      <c r="K33" s="248"/>
    </row>
    <row r="34" spans="1:11" ht="14.95" thickBot="1" x14ac:dyDescent="0.3">
      <c r="A34" s="245"/>
      <c r="B34" s="249"/>
      <c r="C34" s="250"/>
      <c r="D34" s="248"/>
      <c r="E34" s="248"/>
      <c r="F34" s="248"/>
      <c r="G34" s="248"/>
      <c r="H34" s="248"/>
      <c r="I34" s="248"/>
      <c r="J34" s="248"/>
      <c r="K34" s="248"/>
    </row>
    <row r="35" spans="1:11" ht="14.95" thickBot="1" x14ac:dyDescent="0.3">
      <c r="A35" s="245"/>
      <c r="B35" s="1054" t="s">
        <v>46</v>
      </c>
      <c r="C35" s="1055"/>
      <c r="D35" s="1055"/>
      <c r="E35" s="1056"/>
      <c r="F35" s="248"/>
      <c r="G35" s="248"/>
      <c r="H35" s="248"/>
      <c r="I35" s="248"/>
      <c r="J35" s="248"/>
      <c r="K35" s="248"/>
    </row>
    <row r="36" spans="1:11" ht="14.95" thickBot="1" x14ac:dyDescent="0.3">
      <c r="A36" s="245"/>
      <c r="B36" s="1057">
        <v>1</v>
      </c>
      <c r="C36" s="271"/>
      <c r="D36" s="288" t="s">
        <v>39</v>
      </c>
      <c r="E36" s="301" t="s">
        <v>47</v>
      </c>
      <c r="F36" s="248"/>
      <c r="G36" s="248"/>
      <c r="H36" s="248"/>
      <c r="I36" s="248"/>
      <c r="J36" s="248"/>
      <c r="K36" s="248"/>
    </row>
    <row r="37" spans="1:11" ht="14.95" thickBot="1" x14ac:dyDescent="0.3">
      <c r="A37" s="245"/>
      <c r="B37" s="1058"/>
      <c r="C37" s="271"/>
      <c r="D37" s="274" t="s">
        <v>40</v>
      </c>
      <c r="E37" s="301" t="s">
        <v>160</v>
      </c>
      <c r="F37" s="248"/>
      <c r="G37" s="248"/>
      <c r="H37" s="248"/>
      <c r="I37" s="248"/>
      <c r="J37" s="248"/>
      <c r="K37" s="248"/>
    </row>
    <row r="38" spans="1:11" ht="14.95" thickBot="1" x14ac:dyDescent="0.3">
      <c r="A38" s="245"/>
      <c r="B38" s="1058"/>
      <c r="C38" s="271"/>
      <c r="D38" s="274" t="s">
        <v>41</v>
      </c>
      <c r="E38" s="314"/>
      <c r="F38" s="248"/>
      <c r="G38" s="248"/>
      <c r="H38" s="248"/>
      <c r="I38" s="248"/>
      <c r="J38" s="248"/>
      <c r="K38" s="248"/>
    </row>
    <row r="39" spans="1:11" ht="14.95" thickBot="1" x14ac:dyDescent="0.3">
      <c r="A39" s="245"/>
      <c r="B39" s="1058"/>
      <c r="C39" s="271"/>
      <c r="D39" s="274" t="s">
        <v>42</v>
      </c>
      <c r="E39" s="314"/>
      <c r="F39" s="248"/>
      <c r="G39" s="248"/>
      <c r="H39" s="248"/>
      <c r="I39" s="248"/>
      <c r="J39" s="248"/>
      <c r="K39" s="248"/>
    </row>
    <row r="40" spans="1:11" ht="14.95" thickBot="1" x14ac:dyDescent="0.3">
      <c r="A40" s="245"/>
      <c r="B40" s="1058"/>
      <c r="C40" s="271"/>
      <c r="D40" s="274" t="s">
        <v>43</v>
      </c>
      <c r="E40" s="314"/>
      <c r="F40" s="248"/>
      <c r="G40" s="248"/>
      <c r="H40" s="248"/>
      <c r="I40" s="248"/>
      <c r="J40" s="248"/>
      <c r="K40" s="248"/>
    </row>
    <row r="41" spans="1:11" ht="14.95" thickBot="1" x14ac:dyDescent="0.3">
      <c r="A41" s="245"/>
      <c r="B41" s="1058"/>
      <c r="C41" s="271"/>
      <c r="D41" s="274" t="s">
        <v>44</v>
      </c>
      <c r="E41" s="314"/>
      <c r="F41" s="248"/>
      <c r="G41" s="248"/>
      <c r="H41" s="248"/>
      <c r="I41" s="248"/>
      <c r="J41" s="248"/>
      <c r="K41" s="248"/>
    </row>
    <row r="42" spans="1:11" ht="14.95" thickBot="1" x14ac:dyDescent="0.3">
      <c r="A42" s="245"/>
      <c r="B42" s="1059"/>
      <c r="C42" s="281"/>
      <c r="D42" s="274" t="s">
        <v>45</v>
      </c>
      <c r="E42" s="314"/>
      <c r="F42" s="248"/>
      <c r="G42" s="248"/>
      <c r="H42" s="248"/>
      <c r="I42" s="248"/>
      <c r="J42" s="248"/>
      <c r="K42" s="248"/>
    </row>
    <row r="43" spans="1:11" ht="14.95" thickBot="1" x14ac:dyDescent="0.3">
      <c r="A43" s="245"/>
      <c r="B43" s="249"/>
      <c r="C43" s="250"/>
      <c r="D43" s="248"/>
      <c r="E43" s="248"/>
      <c r="F43" s="248"/>
      <c r="G43" s="248"/>
      <c r="H43" s="248"/>
      <c r="I43" s="248"/>
      <c r="J43" s="248"/>
      <c r="K43" s="248"/>
    </row>
    <row r="44" spans="1:11" ht="14.95" customHeight="1" thickBot="1" x14ac:dyDescent="0.3">
      <c r="A44" s="245"/>
      <c r="B44" s="305" t="s">
        <v>49</v>
      </c>
      <c r="C44" s="291"/>
      <c r="D44" s="291"/>
      <c r="E44" s="292"/>
      <c r="F44" s="245"/>
      <c r="G44" s="248"/>
      <c r="H44" s="248"/>
      <c r="I44" s="248"/>
      <c r="J44" s="248"/>
      <c r="K44" s="248"/>
    </row>
    <row r="45" spans="1:11" ht="23.8" thickBot="1" x14ac:dyDescent="0.3">
      <c r="A45" s="245"/>
      <c r="B45" s="284" t="s">
        <v>50</v>
      </c>
      <c r="C45" s="274" t="s">
        <v>51</v>
      </c>
      <c r="D45" s="274" t="s">
        <v>52</v>
      </c>
      <c r="E45" s="274" t="s">
        <v>53</v>
      </c>
      <c r="F45" s="248"/>
      <c r="G45" s="248"/>
      <c r="H45" s="248"/>
      <c r="I45" s="248"/>
      <c r="J45" s="248"/>
      <c r="K45" s="245"/>
    </row>
    <row r="46" spans="1:11" ht="70" thickBot="1" x14ac:dyDescent="0.3">
      <c r="A46" s="245"/>
      <c r="B46" s="294">
        <v>42401</v>
      </c>
      <c r="C46" s="274">
        <v>0.01</v>
      </c>
      <c r="D46" s="306" t="s">
        <v>182</v>
      </c>
      <c r="E46" s="274"/>
      <c r="F46" s="248"/>
      <c r="G46" s="248"/>
      <c r="H46" s="248"/>
      <c r="I46" s="248"/>
      <c r="J46" s="248"/>
      <c r="K46" s="245"/>
    </row>
    <row r="47" spans="1:11" ht="14.95" thickBot="1" x14ac:dyDescent="0.3">
      <c r="A47" s="245"/>
      <c r="B47" s="307"/>
      <c r="C47" s="308"/>
      <c r="D47" s="248"/>
      <c r="E47" s="248"/>
      <c r="F47" s="248"/>
      <c r="G47" s="248"/>
      <c r="H47" s="248"/>
      <c r="I47" s="248"/>
      <c r="J47" s="248"/>
      <c r="K47" s="248"/>
    </row>
    <row r="48" spans="1:11" x14ac:dyDescent="0.25">
      <c r="A48" s="245"/>
      <c r="B48" s="296" t="s">
        <v>55</v>
      </c>
      <c r="C48" s="297"/>
      <c r="D48" s="248"/>
      <c r="E48" s="248"/>
      <c r="F48" s="248"/>
      <c r="G48" s="248"/>
      <c r="H48" s="248"/>
      <c r="I48" s="248"/>
      <c r="J48" s="248"/>
      <c r="K48" s="248"/>
    </row>
    <row r="49" spans="1:11" x14ac:dyDescent="0.25">
      <c r="A49" s="245"/>
      <c r="B49" s="1093"/>
      <c r="C49" s="1094"/>
      <c r="D49" s="1094"/>
      <c r="E49" s="1095"/>
      <c r="F49" s="248"/>
      <c r="G49" s="248"/>
      <c r="H49" s="248"/>
      <c r="I49" s="248"/>
      <c r="J49" s="248"/>
      <c r="K49" s="248"/>
    </row>
    <row r="50" spans="1:11" ht="14.95" thickBot="1" x14ac:dyDescent="0.3">
      <c r="A50" s="245"/>
      <c r="B50" s="248"/>
      <c r="C50" s="265"/>
      <c r="D50" s="248"/>
      <c r="E50" s="248"/>
      <c r="F50" s="248"/>
      <c r="G50" s="248"/>
      <c r="H50" s="248"/>
      <c r="I50" s="248"/>
      <c r="J50" s="248"/>
      <c r="K50" s="248"/>
    </row>
    <row r="51" spans="1:11" ht="23.8" thickBot="1" x14ac:dyDescent="0.3">
      <c r="A51" s="245"/>
      <c r="B51" s="309" t="s">
        <v>56</v>
      </c>
      <c r="C51" s="310"/>
      <c r="D51" s="248"/>
      <c r="E51" s="248"/>
      <c r="F51" s="248"/>
      <c r="G51" s="248"/>
      <c r="H51" s="248"/>
      <c r="I51" s="248"/>
      <c r="J51" s="248"/>
      <c r="K51" s="248"/>
    </row>
    <row r="52" spans="1:11" ht="14.95" thickBot="1" x14ac:dyDescent="0.3">
      <c r="A52" s="245"/>
      <c r="B52" s="249"/>
      <c r="C52" s="250"/>
      <c r="D52" s="248"/>
      <c r="E52" s="248"/>
      <c r="F52" s="248"/>
      <c r="G52" s="248"/>
      <c r="H52" s="248"/>
      <c r="I52" s="248"/>
      <c r="J52" s="248"/>
      <c r="K52" s="248"/>
    </row>
    <row r="53" spans="1:11" ht="58.45" thickBot="1" x14ac:dyDescent="0.3">
      <c r="A53" s="245"/>
      <c r="B53" s="298" t="s">
        <v>57</v>
      </c>
      <c r="C53" s="278"/>
      <c r="D53" s="272" t="s">
        <v>163</v>
      </c>
      <c r="E53" s="248"/>
      <c r="F53" s="248"/>
      <c r="G53" s="248"/>
      <c r="H53" s="248"/>
      <c r="I53" s="248"/>
      <c r="J53" s="248"/>
      <c r="K53" s="248"/>
    </row>
    <row r="54" spans="1:11" x14ac:dyDescent="0.25">
      <c r="A54" s="245"/>
      <c r="B54" s="1057" t="s">
        <v>59</v>
      </c>
      <c r="C54" s="271"/>
      <c r="D54" s="311" t="s">
        <v>60</v>
      </c>
      <c r="E54" s="248"/>
      <c r="F54" s="248"/>
      <c r="G54" s="248"/>
      <c r="H54" s="248"/>
      <c r="I54" s="248"/>
      <c r="J54" s="248"/>
      <c r="K54" s="248"/>
    </row>
    <row r="55" spans="1:11" ht="57.75" x14ac:dyDescent="0.25">
      <c r="A55" s="245"/>
      <c r="B55" s="1058"/>
      <c r="C55" s="271"/>
      <c r="D55" s="312" t="s">
        <v>164</v>
      </c>
      <c r="E55" s="248"/>
      <c r="F55" s="248"/>
      <c r="G55" s="248"/>
      <c r="H55" s="248"/>
      <c r="I55" s="248"/>
      <c r="J55" s="248"/>
      <c r="K55" s="248"/>
    </row>
    <row r="56" spans="1:11" x14ac:dyDescent="0.25">
      <c r="A56" s="245"/>
      <c r="B56" s="1058"/>
      <c r="C56" s="271"/>
      <c r="D56" s="311" t="s">
        <v>134</v>
      </c>
      <c r="E56" s="248"/>
      <c r="F56" s="248"/>
      <c r="G56" s="248"/>
      <c r="H56" s="248"/>
      <c r="I56" s="248"/>
      <c r="J56" s="248"/>
      <c r="K56" s="248"/>
    </row>
    <row r="57" spans="1:11" x14ac:dyDescent="0.25">
      <c r="A57" s="245"/>
      <c r="B57" s="1058"/>
      <c r="C57" s="271"/>
      <c r="D57" s="312" t="s">
        <v>64</v>
      </c>
      <c r="E57" s="248"/>
      <c r="F57" s="248"/>
      <c r="G57" s="248"/>
      <c r="H57" s="248"/>
      <c r="I57" s="248"/>
      <c r="J57" s="248"/>
      <c r="K57" s="248"/>
    </row>
    <row r="58" spans="1:11" x14ac:dyDescent="0.25">
      <c r="A58" s="245"/>
      <c r="B58" s="1058"/>
      <c r="C58" s="271"/>
      <c r="D58" s="312" t="s">
        <v>165</v>
      </c>
      <c r="E58" s="248"/>
      <c r="F58" s="248"/>
      <c r="G58" s="248"/>
      <c r="H58" s="248"/>
      <c r="I58" s="248"/>
      <c r="J58" s="248"/>
      <c r="K58" s="248"/>
    </row>
    <row r="59" spans="1:11" x14ac:dyDescent="0.25">
      <c r="A59" s="245"/>
      <c r="B59" s="1058"/>
      <c r="C59" s="271"/>
      <c r="D59" s="312" t="s">
        <v>166</v>
      </c>
      <c r="E59" s="248"/>
      <c r="F59" s="248"/>
      <c r="G59" s="248"/>
      <c r="H59" s="248"/>
      <c r="I59" s="248"/>
      <c r="J59" s="248"/>
      <c r="K59" s="248"/>
    </row>
    <row r="60" spans="1:11" x14ac:dyDescent="0.25">
      <c r="A60" s="245"/>
      <c r="B60" s="1058"/>
      <c r="C60" s="271"/>
      <c r="D60" s="312" t="s">
        <v>167</v>
      </c>
      <c r="E60" s="248"/>
      <c r="F60" s="248"/>
      <c r="G60" s="248"/>
      <c r="H60" s="248"/>
      <c r="I60" s="248"/>
      <c r="J60" s="248"/>
      <c r="K60" s="248"/>
    </row>
    <row r="61" spans="1:11" x14ac:dyDescent="0.25">
      <c r="A61" s="245"/>
      <c r="B61" s="1058"/>
      <c r="C61" s="271"/>
      <c r="D61" s="312" t="s">
        <v>168</v>
      </c>
      <c r="E61" s="248"/>
      <c r="F61" s="248"/>
      <c r="G61" s="248"/>
      <c r="H61" s="248"/>
      <c r="I61" s="248"/>
      <c r="J61" s="248"/>
      <c r="K61" s="248"/>
    </row>
    <row r="62" spans="1:11" ht="14.95" thickBot="1" x14ac:dyDescent="0.3">
      <c r="A62" s="245"/>
      <c r="B62" s="1059"/>
      <c r="C62" s="281"/>
      <c r="D62" s="306"/>
      <c r="E62" s="248"/>
      <c r="F62" s="248"/>
      <c r="G62" s="248"/>
      <c r="H62" s="248"/>
      <c r="I62" s="248"/>
      <c r="J62" s="248"/>
      <c r="K62" s="248"/>
    </row>
    <row r="63" spans="1:11" ht="23.8" thickBot="1" x14ac:dyDescent="0.3">
      <c r="A63" s="245"/>
      <c r="B63" s="284" t="s">
        <v>72</v>
      </c>
      <c r="C63" s="281"/>
      <c r="D63" s="274"/>
      <c r="E63" s="248"/>
      <c r="F63" s="248"/>
      <c r="G63" s="248"/>
      <c r="H63" s="248"/>
      <c r="I63" s="248"/>
      <c r="J63" s="248"/>
      <c r="K63" s="248"/>
    </row>
    <row r="64" spans="1:11" ht="92.4" x14ac:dyDescent="0.25">
      <c r="A64" s="245"/>
      <c r="B64" s="1057" t="s">
        <v>73</v>
      </c>
      <c r="C64" s="271"/>
      <c r="D64" s="312" t="s">
        <v>169</v>
      </c>
      <c r="E64" s="248"/>
      <c r="F64" s="248"/>
      <c r="G64" s="248"/>
      <c r="H64" s="248"/>
      <c r="I64" s="248"/>
      <c r="J64" s="248"/>
      <c r="K64" s="248"/>
    </row>
    <row r="65" spans="1:11" ht="80.849999999999994" x14ac:dyDescent="0.25">
      <c r="A65" s="245"/>
      <c r="B65" s="1058"/>
      <c r="C65" s="271"/>
      <c r="D65" s="312" t="s">
        <v>170</v>
      </c>
      <c r="E65" s="248"/>
      <c r="F65" s="248"/>
      <c r="G65" s="248"/>
      <c r="H65" s="248"/>
      <c r="I65" s="248"/>
      <c r="J65" s="248"/>
      <c r="K65" s="248"/>
    </row>
    <row r="66" spans="1:11" ht="93.1" thickBot="1" x14ac:dyDescent="0.3">
      <c r="A66" s="245"/>
      <c r="B66" s="1059"/>
      <c r="C66" s="281"/>
      <c r="D66" s="274" t="s">
        <v>171</v>
      </c>
      <c r="E66" s="248"/>
      <c r="F66" s="248"/>
      <c r="G66" s="248"/>
      <c r="H66" s="248"/>
      <c r="I66" s="248"/>
      <c r="J66" s="248"/>
      <c r="K66" s="248"/>
    </row>
    <row r="67" spans="1:11" x14ac:dyDescent="0.25">
      <c r="A67" s="245"/>
      <c r="B67" s="1057" t="s">
        <v>90</v>
      </c>
      <c r="C67" s="271"/>
      <c r="D67" s="312"/>
      <c r="E67" s="248"/>
      <c r="F67" s="248"/>
      <c r="G67" s="248"/>
      <c r="H67" s="248"/>
      <c r="I67" s="248"/>
      <c r="J67" s="248"/>
      <c r="K67" s="248"/>
    </row>
    <row r="68" spans="1:11" x14ac:dyDescent="0.25">
      <c r="A68" s="245"/>
      <c r="B68" s="1058"/>
      <c r="C68" s="271"/>
      <c r="D68" s="313"/>
      <c r="E68" s="248"/>
      <c r="F68" s="248"/>
      <c r="G68" s="248"/>
      <c r="H68" s="248"/>
      <c r="I68" s="248"/>
      <c r="J68" s="248"/>
      <c r="K68" s="248"/>
    </row>
    <row r="69" spans="1:11" x14ac:dyDescent="0.25">
      <c r="A69" s="245"/>
      <c r="B69" s="1058"/>
      <c r="C69" s="271"/>
      <c r="D69" s="312" t="s">
        <v>91</v>
      </c>
      <c r="E69" s="248"/>
      <c r="F69" s="248"/>
      <c r="G69" s="248"/>
      <c r="H69" s="248"/>
      <c r="I69" s="248"/>
      <c r="J69" s="248"/>
      <c r="K69" s="248"/>
    </row>
    <row r="70" spans="1:11" ht="36" x14ac:dyDescent="0.25">
      <c r="A70" s="245"/>
      <c r="B70" s="1058"/>
      <c r="C70" s="271"/>
      <c r="D70" s="312" t="s">
        <v>172</v>
      </c>
      <c r="E70" s="248"/>
      <c r="F70" s="248"/>
      <c r="G70" s="248"/>
      <c r="H70" s="248"/>
      <c r="I70" s="248"/>
      <c r="J70" s="248"/>
      <c r="K70" s="248"/>
    </row>
    <row r="71" spans="1:11" ht="36" x14ac:dyDescent="0.25">
      <c r="A71" s="245"/>
      <c r="B71" s="1058"/>
      <c r="C71" s="271"/>
      <c r="D71" s="312" t="s">
        <v>173</v>
      </c>
      <c r="E71" s="248"/>
      <c r="F71" s="248"/>
      <c r="G71" s="248"/>
      <c r="H71" s="248"/>
      <c r="I71" s="248"/>
      <c r="J71" s="248"/>
      <c r="K71" s="248"/>
    </row>
    <row r="72" spans="1:11" ht="36" x14ac:dyDescent="0.25">
      <c r="A72" s="245"/>
      <c r="B72" s="1058"/>
      <c r="C72" s="271"/>
      <c r="D72" s="312" t="s">
        <v>174</v>
      </c>
      <c r="E72" s="248"/>
      <c r="F72" s="248"/>
      <c r="G72" s="248"/>
      <c r="H72" s="248"/>
      <c r="I72" s="248"/>
      <c r="J72" s="248"/>
      <c r="K72" s="248"/>
    </row>
    <row r="73" spans="1:11" ht="46.9" thickBot="1" x14ac:dyDescent="0.3">
      <c r="A73" s="245"/>
      <c r="B73" s="1059"/>
      <c r="C73" s="281"/>
      <c r="D73" s="274" t="s">
        <v>175</v>
      </c>
      <c r="E73" s="248"/>
      <c r="F73" s="248"/>
      <c r="G73" s="248"/>
      <c r="H73" s="248"/>
      <c r="I73" s="248"/>
      <c r="J73" s="248"/>
      <c r="K73" s="248"/>
    </row>
    <row r="74" spans="1:11" x14ac:dyDescent="0.25">
      <c r="A74" s="245"/>
      <c r="B74" s="248"/>
      <c r="C74" s="265"/>
      <c r="D74" s="248"/>
      <c r="E74" s="248"/>
      <c r="F74" s="248"/>
      <c r="G74" s="248"/>
      <c r="H74" s="248"/>
      <c r="I74" s="248"/>
      <c r="J74" s="248"/>
      <c r="K74" s="248"/>
    </row>
    <row r="75" spans="1:11" x14ac:dyDescent="0.25">
      <c r="A75" s="245"/>
      <c r="B75" s="248"/>
      <c r="C75" s="265"/>
      <c r="D75" s="248"/>
      <c r="E75" s="248"/>
      <c r="F75" s="248"/>
      <c r="G75" s="248"/>
      <c r="H75" s="248"/>
      <c r="I75" s="248"/>
      <c r="J75" s="248"/>
      <c r="K75" s="248"/>
    </row>
  </sheetData>
  <mergeCells count="23">
    <mergeCell ref="A1:P1"/>
    <mergeCell ref="A2:P2"/>
    <mergeCell ref="A3:P3"/>
    <mergeCell ref="A4:D4"/>
    <mergeCell ref="A5:P5"/>
    <mergeCell ref="B67:B73"/>
    <mergeCell ref="B15:B22"/>
    <mergeCell ref="D23:J23"/>
    <mergeCell ref="D24:J24"/>
    <mergeCell ref="B26:E26"/>
    <mergeCell ref="B27:B33"/>
    <mergeCell ref="B35:E35"/>
    <mergeCell ref="D15:J15"/>
    <mergeCell ref="D18:J18"/>
    <mergeCell ref="B36:B42"/>
    <mergeCell ref="B54:B62"/>
    <mergeCell ref="B64:B66"/>
    <mergeCell ref="B49:E49"/>
    <mergeCell ref="B10:D10"/>
    <mergeCell ref="F10:S10"/>
    <mergeCell ref="F11:S11"/>
    <mergeCell ref="E12:R12"/>
    <mergeCell ref="E13:R13"/>
  </mergeCells>
  <conditionalFormatting sqref="F10">
    <cfRule type="notContainsBlanks" dxfId="120" priority="4">
      <formula>LEN(TRIM(F10))&gt;0</formula>
    </cfRule>
  </conditionalFormatting>
  <conditionalFormatting sqref="F11:S11">
    <cfRule type="expression" dxfId="119" priority="2">
      <formula>E11="NO SE REPORTA"</formula>
    </cfRule>
    <cfRule type="expression" dxfId="118" priority="3">
      <formula>E10="NO APLICA"</formula>
    </cfRule>
  </conditionalFormatting>
  <conditionalFormatting sqref="E12:R12">
    <cfRule type="expression" dxfId="117" priority="1">
      <formula>E11="SI SE REPORTA"</formula>
    </cfRule>
  </conditionalFormatting>
  <dataValidations count="3">
    <dataValidation type="whole" operator="greaterThanOrEqual" allowBlank="1" showErrorMessage="1" errorTitle="ERROR" error="Escriba un número igual o mayor que 0" promptTitle="ERROR" prompt="Escriba un número igual o mayor que 0" sqref="E16:E17 E20:H21">
      <formula1>0</formula1>
    </dataValidation>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 ref="E31" r:id="rId1"/>
  </hyperlinks>
  <pageMargins left="0.25" right="0.25" top="0.75" bottom="0.75" header="0.3" footer="0.3"/>
  <pageSetup paperSize="178" orientation="landscape" horizontalDpi="1200" verticalDpi="1200"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showGridLines="0" zoomScale="98" zoomScaleNormal="98" workbookViewId="0">
      <selection activeCell="E12" sqref="E12:R12"/>
    </sheetView>
  </sheetViews>
  <sheetFormatPr baseColWidth="10" defaultRowHeight="14.3" x14ac:dyDescent="0.25"/>
  <cols>
    <col min="1" max="1" width="1.875" customWidth="1"/>
    <col min="2" max="2" width="12.875" customWidth="1"/>
    <col min="3" max="3" width="5" style="86" bestFit="1" customWidth="1"/>
    <col min="4" max="4" width="34.875" customWidth="1"/>
    <col min="5" max="5" width="12.125" customWidth="1"/>
  </cols>
  <sheetData>
    <row r="1" spans="1:21" s="550" customFormat="1" ht="100.55" customHeight="1" thickBot="1" x14ac:dyDescent="0.3">
      <c r="A1" s="1022"/>
      <c r="B1" s="1023"/>
      <c r="C1" s="1023"/>
      <c r="D1" s="1023"/>
      <c r="E1" s="1023"/>
      <c r="F1" s="1023"/>
      <c r="G1" s="1023"/>
      <c r="H1" s="1023"/>
      <c r="I1" s="1023"/>
      <c r="J1" s="1023"/>
      <c r="K1" s="1023"/>
      <c r="L1" s="1023"/>
      <c r="M1" s="1023"/>
      <c r="N1" s="1023"/>
      <c r="O1" s="1023"/>
      <c r="P1" s="1024"/>
      <c r="Q1" s="412"/>
      <c r="R1" s="412"/>
    </row>
    <row r="2" spans="1:21" s="551" customFormat="1" ht="16.3" thickBot="1" x14ac:dyDescent="0.3">
      <c r="A2" s="1030" t="str">
        <f>'Datos Generales'!C5</f>
        <v>Corporación Autónoma Regional del Magdalena – CORPAMAG</v>
      </c>
      <c r="B2" s="1031"/>
      <c r="C2" s="1031"/>
      <c r="D2" s="1031"/>
      <c r="E2" s="1031"/>
      <c r="F2" s="1031"/>
      <c r="G2" s="1031"/>
      <c r="H2" s="1031"/>
      <c r="I2" s="1031"/>
      <c r="J2" s="1031"/>
      <c r="K2" s="1031"/>
      <c r="L2" s="1031"/>
      <c r="M2" s="1031"/>
      <c r="N2" s="1031"/>
      <c r="O2" s="1031"/>
      <c r="P2" s="1032"/>
      <c r="Q2" s="412"/>
      <c r="R2" s="412"/>
    </row>
    <row r="3" spans="1:21" s="551" customFormat="1" ht="16.3" thickBot="1" x14ac:dyDescent="0.3">
      <c r="A3" s="1025" t="s">
        <v>1322</v>
      </c>
      <c r="B3" s="1026"/>
      <c r="C3" s="1026"/>
      <c r="D3" s="1026"/>
      <c r="E3" s="1026"/>
      <c r="F3" s="1026"/>
      <c r="G3" s="1026"/>
      <c r="H3" s="1026"/>
      <c r="I3" s="1026"/>
      <c r="J3" s="1026"/>
      <c r="K3" s="1026"/>
      <c r="L3" s="1026"/>
      <c r="M3" s="1026"/>
      <c r="N3" s="1026"/>
      <c r="O3" s="1026"/>
      <c r="P3" s="1027"/>
      <c r="Q3" s="412"/>
      <c r="R3" s="412"/>
    </row>
    <row r="4" spans="1:21" s="551" customFormat="1" ht="16.3" thickBot="1" x14ac:dyDescent="0.3">
      <c r="A4" s="1028" t="s">
        <v>1321</v>
      </c>
      <c r="B4" s="1029"/>
      <c r="C4" s="1029"/>
      <c r="D4" s="1029"/>
      <c r="E4" s="587" t="str">
        <f>'Datos Generales'!C6</f>
        <v>2021-II</v>
      </c>
      <c r="F4" s="587"/>
      <c r="G4" s="587"/>
      <c r="H4" s="587"/>
      <c r="I4" s="587"/>
      <c r="J4" s="587"/>
      <c r="K4" s="587"/>
      <c r="L4" s="589"/>
      <c r="M4" s="589"/>
      <c r="N4" s="589"/>
      <c r="O4" s="589"/>
      <c r="P4" s="590"/>
      <c r="Q4" s="412"/>
      <c r="R4" s="412"/>
    </row>
    <row r="5" spans="1:21" s="245" customFormat="1" ht="16.5" customHeight="1" thickBot="1" x14ac:dyDescent="0.3">
      <c r="A5" s="1025" t="s">
        <v>183</v>
      </c>
      <c r="B5" s="1026"/>
      <c r="C5" s="1026"/>
      <c r="D5" s="1026"/>
      <c r="E5" s="1026"/>
      <c r="F5" s="1026"/>
      <c r="G5" s="1026"/>
      <c r="H5" s="1026"/>
      <c r="I5" s="1026"/>
      <c r="J5" s="1026"/>
      <c r="K5" s="1026"/>
      <c r="L5" s="1026"/>
      <c r="M5" s="1026"/>
      <c r="N5" s="1026"/>
      <c r="O5" s="1026"/>
      <c r="P5" s="1027"/>
    </row>
    <row r="6" spans="1:21" x14ac:dyDescent="0.25">
      <c r="A6" s="245"/>
      <c r="B6" s="249" t="s">
        <v>1</v>
      </c>
      <c r="C6" s="250"/>
      <c r="D6" s="248"/>
      <c r="E6" s="259"/>
      <c r="F6" s="248" t="s">
        <v>128</v>
      </c>
      <c r="G6" s="248"/>
      <c r="H6" s="248"/>
      <c r="I6" s="248"/>
      <c r="J6" s="248"/>
      <c r="K6" s="248"/>
    </row>
    <row r="7" spans="1:21" ht="14.95" thickBot="1" x14ac:dyDescent="0.3">
      <c r="A7" s="245"/>
      <c r="B7" s="251"/>
      <c r="C7" s="252"/>
      <c r="D7" s="248"/>
      <c r="E7" s="253"/>
      <c r="F7" s="248" t="s">
        <v>129</v>
      </c>
      <c r="G7" s="248"/>
      <c r="H7" s="248"/>
      <c r="I7" s="248"/>
      <c r="J7" s="248"/>
      <c r="K7" s="248"/>
    </row>
    <row r="8" spans="1:21" ht="14.95" thickBot="1" x14ac:dyDescent="0.3">
      <c r="A8" s="245"/>
      <c r="B8" s="261" t="s">
        <v>1192</v>
      </c>
      <c r="C8" s="262">
        <v>2021</v>
      </c>
      <c r="D8" s="257" t="str">
        <f>+E23</f>
        <v>N.A.</v>
      </c>
      <c r="E8" s="264"/>
      <c r="F8" s="248" t="s">
        <v>130</v>
      </c>
      <c r="G8" s="248"/>
      <c r="H8" s="248"/>
      <c r="I8" s="248"/>
      <c r="J8" s="248"/>
      <c r="K8" s="248"/>
    </row>
    <row r="9" spans="1:21" x14ac:dyDescent="0.25">
      <c r="A9" s="245"/>
      <c r="B9" s="505" t="s">
        <v>1193</v>
      </c>
      <c r="C9" s="303"/>
      <c r="D9" s="248"/>
      <c r="E9" s="248"/>
      <c r="F9" s="248"/>
      <c r="G9" s="248"/>
      <c r="H9" s="248"/>
      <c r="I9" s="248"/>
      <c r="J9" s="248"/>
      <c r="K9" s="248"/>
    </row>
    <row r="10" spans="1:21" s="412" customFormat="1" x14ac:dyDescent="0.25">
      <c r="A10" s="245"/>
      <c r="B10" s="1078" t="s">
        <v>1252</v>
      </c>
      <c r="C10" s="1078"/>
      <c r="D10" s="1078"/>
      <c r="E10" s="511" t="s">
        <v>1249</v>
      </c>
      <c r="F10" s="1085"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086"/>
      <c r="H10" s="1086"/>
      <c r="I10" s="1086"/>
      <c r="J10" s="1086"/>
      <c r="K10" s="1086"/>
      <c r="L10" s="1086"/>
      <c r="M10" s="1086"/>
      <c r="N10" s="1086"/>
      <c r="O10" s="1086"/>
      <c r="P10" s="1086"/>
      <c r="Q10" s="1086"/>
      <c r="R10" s="1086"/>
      <c r="S10" s="1086"/>
      <c r="T10" s="507"/>
      <c r="U10" s="507"/>
    </row>
    <row r="11" spans="1:21" s="412" customFormat="1" ht="14.45" customHeight="1" x14ac:dyDescent="0.25">
      <c r="A11" s="245"/>
      <c r="B11" s="508"/>
      <c r="C11" s="509"/>
      <c r="D11" s="510" t="str">
        <f>IF(E10="SI APLICA","¿El indicador no se reporta por limitaciones de información disponible? ","")</f>
        <v xml:space="preserve">¿El indicador no se reporta por limitaciones de información disponible? </v>
      </c>
      <c r="E11" s="512" t="s">
        <v>1251</v>
      </c>
      <c r="F11" s="1079" t="s">
        <v>1923</v>
      </c>
      <c r="G11" s="1080"/>
      <c r="H11" s="1080"/>
      <c r="I11" s="1080"/>
      <c r="J11" s="1080"/>
      <c r="K11" s="1080"/>
      <c r="L11" s="1080"/>
      <c r="M11" s="1080"/>
      <c r="N11" s="1080"/>
      <c r="O11" s="1080"/>
      <c r="P11" s="1080"/>
      <c r="Q11" s="1080"/>
      <c r="R11" s="1080"/>
      <c r="S11" s="1080"/>
    </row>
    <row r="12" spans="1:21" s="412" customFormat="1" ht="23.45" customHeight="1" x14ac:dyDescent="0.25">
      <c r="A12" s="245"/>
      <c r="B12" s="505"/>
      <c r="C12" s="303"/>
      <c r="D12" s="510" t="str">
        <f>IF(E11="SI SE REPORTA","¿Qué programas o proyectos del Plan de Acción están asociados al indicador? ","")</f>
        <v xml:space="preserve">¿Qué programas o proyectos del Plan de Acción están asociados al indicador? </v>
      </c>
      <c r="E12" s="1081" t="s">
        <v>2694</v>
      </c>
      <c r="F12" s="1081"/>
      <c r="G12" s="1081"/>
      <c r="H12" s="1081"/>
      <c r="I12" s="1081"/>
      <c r="J12" s="1081"/>
      <c r="K12" s="1081"/>
      <c r="L12" s="1081"/>
      <c r="M12" s="1081"/>
      <c r="N12" s="1081"/>
      <c r="O12" s="1081"/>
      <c r="P12" s="1081"/>
      <c r="Q12" s="1081"/>
      <c r="R12" s="1081"/>
    </row>
    <row r="13" spans="1:21" s="412" customFormat="1" ht="21.9" customHeight="1" x14ac:dyDescent="0.25">
      <c r="A13" s="245"/>
      <c r="B13" s="505"/>
      <c r="C13" s="303"/>
      <c r="D13" s="510" t="s">
        <v>1254</v>
      </c>
      <c r="E13" s="1082" t="s">
        <v>2683</v>
      </c>
      <c r="F13" s="1083"/>
      <c r="G13" s="1083"/>
      <c r="H13" s="1083"/>
      <c r="I13" s="1083"/>
      <c r="J13" s="1083"/>
      <c r="K13" s="1083"/>
      <c r="L13" s="1083"/>
      <c r="M13" s="1083"/>
      <c r="N13" s="1083"/>
      <c r="O13" s="1083"/>
      <c r="P13" s="1083"/>
      <c r="Q13" s="1083"/>
      <c r="R13" s="1084"/>
    </row>
    <row r="14" spans="1:21" s="412" customFormat="1" ht="7" customHeight="1" thickBot="1" x14ac:dyDescent="0.3">
      <c r="A14" s="245"/>
      <c r="B14" s="505"/>
      <c r="C14" s="303"/>
      <c r="D14" s="248"/>
      <c r="E14" s="248"/>
      <c r="F14" s="248"/>
      <c r="G14" s="248"/>
      <c r="H14" s="248"/>
      <c r="I14" s="248"/>
      <c r="J14" s="248"/>
      <c r="K14" s="248"/>
    </row>
    <row r="15" spans="1:21" ht="14.95" thickBot="1" x14ac:dyDescent="0.3">
      <c r="A15" s="245"/>
      <c r="B15" s="1057" t="s">
        <v>2</v>
      </c>
      <c r="C15" s="267"/>
      <c r="D15" s="1039" t="s">
        <v>3</v>
      </c>
      <c r="E15" s="1040"/>
      <c r="F15" s="1040"/>
      <c r="G15" s="1040"/>
      <c r="H15" s="1040"/>
      <c r="I15" s="1040"/>
      <c r="J15" s="1041"/>
      <c r="K15" s="248"/>
    </row>
    <row r="16" spans="1:21" ht="23.8" thickBot="1" x14ac:dyDescent="0.3">
      <c r="A16" s="245"/>
      <c r="B16" s="1058"/>
      <c r="C16" s="271"/>
      <c r="D16" s="272" t="s">
        <v>193</v>
      </c>
      <c r="E16" s="216">
        <v>16</v>
      </c>
      <c r="F16" s="248"/>
      <c r="G16" s="248"/>
      <c r="H16" s="248"/>
      <c r="I16" s="248"/>
      <c r="J16" s="273"/>
      <c r="K16" s="248"/>
    </row>
    <row r="17" spans="1:11" ht="40.6" customHeight="1" thickBot="1" x14ac:dyDescent="0.3">
      <c r="A17" s="245"/>
      <c r="B17" s="1058"/>
      <c r="C17" s="271"/>
      <c r="D17" s="274" t="s">
        <v>1531</v>
      </c>
      <c r="E17" s="216">
        <v>0</v>
      </c>
      <c r="F17" s="248"/>
      <c r="G17" s="248"/>
      <c r="H17" s="248"/>
      <c r="I17" s="248"/>
      <c r="J17" s="273"/>
      <c r="K17" s="248"/>
    </row>
    <row r="18" spans="1:11" ht="35.35" thickBot="1" x14ac:dyDescent="0.3">
      <c r="A18" s="245"/>
      <c r="B18" s="1058"/>
      <c r="C18" s="271"/>
      <c r="D18" s="274" t="s">
        <v>194</v>
      </c>
      <c r="E18" s="216">
        <v>4</v>
      </c>
      <c r="F18" s="248"/>
      <c r="G18" s="248"/>
      <c r="H18" s="248"/>
      <c r="I18" s="248"/>
      <c r="J18" s="273"/>
      <c r="K18" s="248"/>
    </row>
    <row r="19" spans="1:11" ht="14.95" thickBot="1" x14ac:dyDescent="0.3">
      <c r="A19" s="245"/>
      <c r="B19" s="1058"/>
      <c r="C19" s="275"/>
      <c r="D19" s="1069"/>
      <c r="E19" s="1070"/>
      <c r="F19" s="1070"/>
      <c r="G19" s="1070"/>
      <c r="H19" s="1070"/>
      <c r="I19" s="1070"/>
      <c r="J19" s="1071"/>
      <c r="K19" s="248"/>
    </row>
    <row r="20" spans="1:11" ht="14.95" thickBot="1" x14ac:dyDescent="0.3">
      <c r="A20" s="245"/>
      <c r="B20" s="1058"/>
      <c r="C20" s="278" t="s">
        <v>19</v>
      </c>
      <c r="D20" s="272" t="s">
        <v>150</v>
      </c>
      <c r="E20" s="279" t="s">
        <v>20</v>
      </c>
      <c r="F20" s="279" t="s">
        <v>21</v>
      </c>
      <c r="G20" s="279" t="s">
        <v>22</v>
      </c>
      <c r="H20" s="279" t="s">
        <v>23</v>
      </c>
      <c r="I20" s="279" t="s">
        <v>151</v>
      </c>
      <c r="J20" s="112"/>
      <c r="K20" s="248"/>
    </row>
    <row r="21" spans="1:11" ht="23.8" thickBot="1" x14ac:dyDescent="0.3">
      <c r="A21" s="245"/>
      <c r="B21" s="1058"/>
      <c r="C21" s="281" t="s">
        <v>152</v>
      </c>
      <c r="D21" s="274" t="s">
        <v>195</v>
      </c>
      <c r="E21" s="216">
        <v>0</v>
      </c>
      <c r="F21" s="216">
        <v>0</v>
      </c>
      <c r="G21" s="216">
        <v>2</v>
      </c>
      <c r="H21" s="216">
        <v>2</v>
      </c>
      <c r="I21" s="282">
        <f>SUM(E21:H21)</f>
        <v>4</v>
      </c>
      <c r="J21" s="113"/>
      <c r="K21" s="248"/>
    </row>
    <row r="22" spans="1:11" ht="23.8" thickBot="1" x14ac:dyDescent="0.3">
      <c r="A22" s="245"/>
      <c r="B22" s="1058"/>
      <c r="C22" s="281" t="s">
        <v>154</v>
      </c>
      <c r="D22" s="274" t="s">
        <v>196</v>
      </c>
      <c r="E22" s="216">
        <v>0</v>
      </c>
      <c r="F22" s="216">
        <v>0</v>
      </c>
      <c r="G22" s="216"/>
      <c r="H22" s="216"/>
      <c r="I22" s="282">
        <f>SUM(E22:H22)</f>
        <v>0</v>
      </c>
      <c r="J22" s="113"/>
      <c r="K22" s="248"/>
    </row>
    <row r="23" spans="1:11" ht="35.35" thickBot="1" x14ac:dyDescent="0.3">
      <c r="A23" s="245"/>
      <c r="B23" s="1059"/>
      <c r="C23" s="281" t="s">
        <v>156</v>
      </c>
      <c r="D23" s="274" t="s">
        <v>197</v>
      </c>
      <c r="E23" s="195" t="str">
        <f>IFERROR(E22/E21,"N.A.")</f>
        <v>N.A.</v>
      </c>
      <c r="F23" s="195" t="str">
        <f>IFERROR(F22/F21,"N.A.")</f>
        <v>N.A.</v>
      </c>
      <c r="G23" s="195">
        <f>IFERROR(G22/G21,"N.A.")</f>
        <v>0</v>
      </c>
      <c r="H23" s="195">
        <f>IFERROR(H22/H21,"N.A.")</f>
        <v>0</v>
      </c>
      <c r="I23" s="195">
        <f>IFERROR(I22/I21,"N.A.")</f>
        <v>0</v>
      </c>
      <c r="J23" s="114"/>
      <c r="K23" s="248"/>
    </row>
    <row r="24" spans="1:11" ht="23.95" customHeight="1" thickBot="1" x14ac:dyDescent="0.3">
      <c r="A24" s="245"/>
      <c r="B24" s="284" t="s">
        <v>34</v>
      </c>
      <c r="C24" s="285"/>
      <c r="D24" s="1066" t="s">
        <v>198</v>
      </c>
      <c r="E24" s="1067"/>
      <c r="F24" s="1067"/>
      <c r="G24" s="1067"/>
      <c r="H24" s="1067"/>
      <c r="I24" s="1067"/>
      <c r="J24" s="1068"/>
      <c r="K24" s="248"/>
    </row>
    <row r="25" spans="1:11" ht="23.8" thickBot="1" x14ac:dyDescent="0.3">
      <c r="A25" s="245"/>
      <c r="B25" s="284" t="s">
        <v>36</v>
      </c>
      <c r="C25" s="285"/>
      <c r="D25" s="1066" t="s">
        <v>159</v>
      </c>
      <c r="E25" s="1067"/>
      <c r="F25" s="1067"/>
      <c r="G25" s="1067"/>
      <c r="H25" s="1067"/>
      <c r="I25" s="1067"/>
      <c r="J25" s="1068"/>
      <c r="K25" s="248"/>
    </row>
    <row r="26" spans="1:11" ht="14.95" thickBot="1" x14ac:dyDescent="0.3">
      <c r="A26" s="245"/>
      <c r="B26" s="249"/>
      <c r="C26" s="250"/>
      <c r="D26" s="248"/>
      <c r="E26" s="248"/>
      <c r="F26" s="248"/>
      <c r="G26" s="248"/>
      <c r="H26" s="248"/>
      <c r="I26" s="248"/>
      <c r="J26" s="248"/>
      <c r="K26" s="248"/>
    </row>
    <row r="27" spans="1:11" ht="14.95" customHeight="1" thickBot="1" x14ac:dyDescent="0.3">
      <c r="A27" s="245"/>
      <c r="B27" s="290" t="s">
        <v>38</v>
      </c>
      <c r="C27" s="291"/>
      <c r="D27" s="291"/>
      <c r="E27" s="291"/>
      <c r="F27" s="292"/>
      <c r="G27" s="248"/>
      <c r="H27" s="248"/>
      <c r="I27" s="248"/>
      <c r="J27" s="248"/>
      <c r="K27" s="248"/>
    </row>
    <row r="28" spans="1:11" ht="14.95" thickBot="1" x14ac:dyDescent="0.3">
      <c r="A28" s="245"/>
      <c r="B28" s="1057">
        <v>1</v>
      </c>
      <c r="C28" s="271"/>
      <c r="D28" s="288" t="s">
        <v>39</v>
      </c>
      <c r="E28" s="31" t="s">
        <v>1890</v>
      </c>
      <c r="F28" s="315"/>
      <c r="G28" s="248"/>
      <c r="H28" s="248"/>
      <c r="I28" s="248"/>
      <c r="J28" s="248"/>
      <c r="K28" s="248"/>
    </row>
    <row r="29" spans="1:11" ht="14.95" thickBot="1" x14ac:dyDescent="0.3">
      <c r="A29" s="245"/>
      <c r="B29" s="1058"/>
      <c r="C29" s="271"/>
      <c r="D29" s="274" t="s">
        <v>40</v>
      </c>
      <c r="E29" s="31" t="s">
        <v>1895</v>
      </c>
      <c r="F29" s="315"/>
      <c r="G29" s="248"/>
      <c r="H29" s="248"/>
      <c r="I29" s="248"/>
      <c r="J29" s="248"/>
      <c r="K29" s="248"/>
    </row>
    <row r="30" spans="1:11" ht="14.95" thickBot="1" x14ac:dyDescent="0.3">
      <c r="A30" s="245"/>
      <c r="B30" s="1058"/>
      <c r="C30" s="271"/>
      <c r="D30" s="274" t="s">
        <v>41</v>
      </c>
      <c r="E30" s="31" t="s">
        <v>1896</v>
      </c>
      <c r="F30" s="315"/>
      <c r="G30" s="248"/>
      <c r="H30" s="248"/>
      <c r="I30" s="248"/>
      <c r="J30" s="248"/>
      <c r="K30" s="248"/>
    </row>
    <row r="31" spans="1:11" ht="14.95" thickBot="1" x14ac:dyDescent="0.3">
      <c r="A31" s="245"/>
      <c r="B31" s="1058"/>
      <c r="C31" s="271"/>
      <c r="D31" s="274" t="s">
        <v>42</v>
      </c>
      <c r="E31" s="31" t="s">
        <v>1897</v>
      </c>
      <c r="F31" s="315"/>
      <c r="G31" s="248"/>
      <c r="H31" s="248"/>
      <c r="I31" s="248"/>
      <c r="J31" s="248"/>
      <c r="K31" s="248"/>
    </row>
    <row r="32" spans="1:11" ht="14.95" thickBot="1" x14ac:dyDescent="0.3">
      <c r="A32" s="245"/>
      <c r="B32" s="1058"/>
      <c r="C32" s="271"/>
      <c r="D32" s="274" t="s">
        <v>43</v>
      </c>
      <c r="E32" s="742" t="s">
        <v>1898</v>
      </c>
      <c r="F32" s="315"/>
      <c r="G32" s="248"/>
      <c r="H32" s="248"/>
      <c r="I32" s="248"/>
      <c r="J32" s="248"/>
      <c r="K32" s="248"/>
    </row>
    <row r="33" spans="1:11" ht="14.95" thickBot="1" x14ac:dyDescent="0.3">
      <c r="A33" s="245"/>
      <c r="B33" s="1058"/>
      <c r="C33" s="271"/>
      <c r="D33" s="274" t="s">
        <v>44</v>
      </c>
      <c r="E33" s="31">
        <v>4380200</v>
      </c>
      <c r="F33" s="315"/>
      <c r="G33" s="248"/>
      <c r="H33" s="248"/>
      <c r="I33" s="248"/>
      <c r="J33" s="248"/>
      <c r="K33" s="248"/>
    </row>
    <row r="34" spans="1:11" ht="14.95" thickBot="1" x14ac:dyDescent="0.3">
      <c r="A34" s="245"/>
      <c r="B34" s="1059"/>
      <c r="C34" s="281"/>
      <c r="D34" s="274" t="s">
        <v>45</v>
      </c>
      <c r="E34" s="31" t="s">
        <v>1892</v>
      </c>
      <c r="F34" s="315"/>
      <c r="G34" s="248"/>
      <c r="H34" s="248"/>
      <c r="I34" s="248"/>
      <c r="J34" s="248"/>
      <c r="K34" s="248"/>
    </row>
    <row r="35" spans="1:11" ht="14.95" thickBot="1" x14ac:dyDescent="0.3">
      <c r="A35" s="245"/>
      <c r="B35" s="249"/>
      <c r="C35" s="250"/>
      <c r="D35" s="248"/>
      <c r="E35" s="248"/>
      <c r="F35" s="248"/>
      <c r="G35" s="248"/>
      <c r="H35" s="248"/>
      <c r="I35" s="248"/>
      <c r="J35" s="248"/>
      <c r="K35" s="248"/>
    </row>
    <row r="36" spans="1:11" ht="14.95" customHeight="1" thickBot="1" x14ac:dyDescent="0.3">
      <c r="A36" s="245"/>
      <c r="B36" s="290" t="s">
        <v>46</v>
      </c>
      <c r="C36" s="291"/>
      <c r="D36" s="291"/>
      <c r="E36" s="291"/>
      <c r="F36" s="292"/>
      <c r="G36" s="248"/>
      <c r="H36" s="248"/>
      <c r="I36" s="248"/>
      <c r="J36" s="248"/>
      <c r="K36" s="248"/>
    </row>
    <row r="37" spans="1:11" ht="14.95" thickBot="1" x14ac:dyDescent="0.3">
      <c r="A37" s="245"/>
      <c r="B37" s="1057">
        <v>1</v>
      </c>
      <c r="C37" s="271"/>
      <c r="D37" s="288" t="s">
        <v>39</v>
      </c>
      <c r="E37" s="301" t="s">
        <v>47</v>
      </c>
      <c r="F37" s="315"/>
      <c r="G37" s="248"/>
      <c r="H37" s="248"/>
      <c r="I37" s="248"/>
      <c r="J37" s="248"/>
      <c r="K37" s="248"/>
    </row>
    <row r="38" spans="1:11" ht="14.95" thickBot="1" x14ac:dyDescent="0.3">
      <c r="A38" s="245"/>
      <c r="B38" s="1058"/>
      <c r="C38" s="271"/>
      <c r="D38" s="274" t="s">
        <v>40</v>
      </c>
      <c r="E38" s="301" t="s">
        <v>160</v>
      </c>
      <c r="F38" s="315"/>
      <c r="G38" s="248"/>
      <c r="H38" s="248"/>
      <c r="I38" s="248"/>
      <c r="J38" s="248"/>
      <c r="K38" s="248"/>
    </row>
    <row r="39" spans="1:11" ht="14.95" thickBot="1" x14ac:dyDescent="0.3">
      <c r="A39" s="245"/>
      <c r="B39" s="1058"/>
      <c r="C39" s="271"/>
      <c r="D39" s="274" t="s">
        <v>41</v>
      </c>
      <c r="E39" s="314"/>
      <c r="F39" s="315"/>
      <c r="G39" s="248"/>
      <c r="H39" s="248"/>
      <c r="I39" s="248"/>
      <c r="J39" s="248"/>
      <c r="K39" s="248"/>
    </row>
    <row r="40" spans="1:11" ht="14.95" thickBot="1" x14ac:dyDescent="0.3">
      <c r="A40" s="245"/>
      <c r="B40" s="1058"/>
      <c r="C40" s="271"/>
      <c r="D40" s="274" t="s">
        <v>42</v>
      </c>
      <c r="E40" s="314"/>
      <c r="F40" s="315"/>
      <c r="G40" s="248"/>
      <c r="H40" s="248"/>
      <c r="I40" s="248"/>
      <c r="J40" s="248"/>
      <c r="K40" s="248"/>
    </row>
    <row r="41" spans="1:11" ht="14.95" thickBot="1" x14ac:dyDescent="0.3">
      <c r="A41" s="245"/>
      <c r="B41" s="1058"/>
      <c r="C41" s="271"/>
      <c r="D41" s="274" t="s">
        <v>43</v>
      </c>
      <c r="E41" s="314"/>
      <c r="F41" s="315"/>
      <c r="G41" s="248"/>
      <c r="H41" s="248"/>
      <c r="I41" s="248"/>
      <c r="J41" s="248"/>
      <c r="K41" s="248"/>
    </row>
    <row r="42" spans="1:11" ht="14.95" thickBot="1" x14ac:dyDescent="0.3">
      <c r="A42" s="245"/>
      <c r="B42" s="1058"/>
      <c r="C42" s="271"/>
      <c r="D42" s="274" t="s">
        <v>44</v>
      </c>
      <c r="E42" s="314"/>
      <c r="F42" s="315"/>
      <c r="G42" s="248"/>
      <c r="H42" s="248"/>
      <c r="I42" s="248"/>
      <c r="J42" s="248"/>
      <c r="K42" s="248"/>
    </row>
    <row r="43" spans="1:11" ht="14.95" thickBot="1" x14ac:dyDescent="0.3">
      <c r="A43" s="245"/>
      <c r="B43" s="1059"/>
      <c r="C43" s="281"/>
      <c r="D43" s="274" t="s">
        <v>45</v>
      </c>
      <c r="E43" s="314"/>
      <c r="F43" s="315"/>
      <c r="G43" s="248"/>
      <c r="H43" s="248"/>
      <c r="I43" s="248"/>
      <c r="J43" s="248"/>
      <c r="K43" s="248"/>
    </row>
    <row r="44" spans="1:11" ht="14.95" thickBot="1" x14ac:dyDescent="0.3">
      <c r="A44" s="245"/>
      <c r="B44" s="249"/>
      <c r="C44" s="250"/>
      <c r="D44" s="248"/>
      <c r="E44" s="248"/>
      <c r="F44" s="248"/>
      <c r="G44" s="248"/>
      <c r="H44" s="248"/>
      <c r="I44" s="248"/>
      <c r="J44" s="248"/>
      <c r="K44" s="248"/>
    </row>
    <row r="45" spans="1:11" ht="14.95" customHeight="1" thickBot="1" x14ac:dyDescent="0.3">
      <c r="A45" s="245"/>
      <c r="B45" s="290" t="s">
        <v>49</v>
      </c>
      <c r="C45" s="291"/>
      <c r="D45" s="291"/>
      <c r="E45" s="292"/>
      <c r="F45" s="245"/>
      <c r="G45" s="248"/>
      <c r="H45" s="248"/>
      <c r="I45" s="248"/>
      <c r="J45" s="248"/>
      <c r="K45" s="248"/>
    </row>
    <row r="46" spans="1:11" ht="23.8" thickBot="1" x14ac:dyDescent="0.3">
      <c r="A46" s="245"/>
      <c r="B46" s="284" t="s">
        <v>50</v>
      </c>
      <c r="C46" s="274" t="s">
        <v>51</v>
      </c>
      <c r="D46" s="274" t="s">
        <v>52</v>
      </c>
      <c r="E46" s="274" t="s">
        <v>53</v>
      </c>
      <c r="F46" s="248"/>
      <c r="G46" s="248"/>
      <c r="H46" s="248"/>
      <c r="I46" s="248"/>
      <c r="J46" s="248"/>
      <c r="K46" s="245"/>
    </row>
    <row r="47" spans="1:11" ht="58.45" thickBot="1" x14ac:dyDescent="0.3">
      <c r="A47" s="245"/>
      <c r="B47" s="294">
        <v>42401</v>
      </c>
      <c r="C47" s="274">
        <v>0.01</v>
      </c>
      <c r="D47" s="306" t="s">
        <v>199</v>
      </c>
      <c r="E47" s="274"/>
      <c r="F47" s="248"/>
      <c r="G47" s="248"/>
      <c r="H47" s="248"/>
      <c r="I47" s="248"/>
      <c r="J47" s="248"/>
      <c r="K47" s="245"/>
    </row>
    <row r="48" spans="1:11" ht="14.95" thickBot="1" x14ac:dyDescent="0.3">
      <c r="A48" s="245"/>
      <c r="B48" s="307"/>
      <c r="C48" s="308"/>
      <c r="D48" s="248"/>
      <c r="E48" s="248"/>
      <c r="F48" s="248"/>
      <c r="G48" s="248"/>
      <c r="H48" s="248"/>
      <c r="I48" s="248"/>
      <c r="J48" s="248"/>
      <c r="K48" s="248"/>
    </row>
    <row r="49" spans="1:11" x14ac:dyDescent="0.25">
      <c r="A49" s="245"/>
      <c r="B49" s="296" t="s">
        <v>55</v>
      </c>
      <c r="C49" s="297"/>
      <c r="D49" s="248"/>
      <c r="E49" s="248"/>
      <c r="F49" s="248"/>
      <c r="G49" s="248"/>
      <c r="H49" s="248"/>
      <c r="I49" s="248"/>
      <c r="J49" s="248"/>
      <c r="K49" s="248"/>
    </row>
    <row r="50" spans="1:11" x14ac:dyDescent="0.25">
      <c r="A50" s="245"/>
      <c r="B50" s="1096"/>
      <c r="C50" s="1097"/>
      <c r="D50" s="1097"/>
      <c r="E50" s="1098"/>
      <c r="F50" s="248"/>
      <c r="G50" s="248"/>
      <c r="H50" s="248"/>
      <c r="I50" s="248"/>
      <c r="J50" s="248"/>
      <c r="K50" s="248"/>
    </row>
    <row r="51" spans="1:11" x14ac:dyDescent="0.25">
      <c r="A51" s="245"/>
      <c r="B51" s="1099"/>
      <c r="C51" s="1100"/>
      <c r="D51" s="1100"/>
      <c r="E51" s="1101"/>
      <c r="F51" s="248"/>
      <c r="G51" s="248"/>
      <c r="H51" s="248"/>
      <c r="I51" s="248"/>
      <c r="J51" s="248"/>
      <c r="K51" s="248"/>
    </row>
    <row r="52" spans="1:11" ht="14.95" thickBot="1" x14ac:dyDescent="0.3">
      <c r="A52" s="245"/>
      <c r="B52" s="248"/>
      <c r="C52" s="265"/>
      <c r="D52" s="248"/>
      <c r="E52" s="248"/>
      <c r="F52" s="248"/>
      <c r="G52" s="248"/>
      <c r="H52" s="248"/>
      <c r="I52" s="248"/>
      <c r="J52" s="248"/>
      <c r="K52" s="248"/>
    </row>
    <row r="53" spans="1:11" ht="23.8" thickBot="1" x14ac:dyDescent="0.3">
      <c r="A53" s="245"/>
      <c r="B53" s="309" t="s">
        <v>56</v>
      </c>
      <c r="C53" s="310"/>
      <c r="D53" s="248"/>
      <c r="E53" s="248"/>
      <c r="F53" s="248"/>
      <c r="G53" s="248"/>
      <c r="H53" s="248"/>
      <c r="I53" s="248"/>
      <c r="J53" s="248"/>
      <c r="K53" s="248"/>
    </row>
    <row r="54" spans="1:11" ht="14.95" thickBot="1" x14ac:dyDescent="0.3">
      <c r="A54" s="245"/>
      <c r="B54" s="249"/>
      <c r="C54" s="250"/>
      <c r="D54" s="248"/>
      <c r="E54" s="248"/>
      <c r="F54" s="248"/>
      <c r="G54" s="248"/>
      <c r="H54" s="248"/>
      <c r="I54" s="248"/>
      <c r="J54" s="248"/>
      <c r="K54" s="248"/>
    </row>
    <row r="55" spans="1:11" ht="58.45" thickBot="1" x14ac:dyDescent="0.3">
      <c r="A55" s="245"/>
      <c r="B55" s="298" t="s">
        <v>57</v>
      </c>
      <c r="C55" s="278"/>
      <c r="D55" s="272" t="s">
        <v>184</v>
      </c>
      <c r="E55" s="248"/>
      <c r="F55" s="248"/>
      <c r="G55" s="248"/>
      <c r="H55" s="248"/>
      <c r="I55" s="248"/>
      <c r="J55" s="248"/>
      <c r="K55" s="248"/>
    </row>
    <row r="56" spans="1:11" x14ac:dyDescent="0.25">
      <c r="A56" s="245"/>
      <c r="B56" s="1057" t="s">
        <v>59</v>
      </c>
      <c r="C56" s="271"/>
      <c r="D56" s="311" t="s">
        <v>60</v>
      </c>
      <c r="E56" s="248"/>
      <c r="F56" s="248"/>
      <c r="G56" s="248"/>
      <c r="H56" s="248"/>
      <c r="I56" s="248"/>
      <c r="J56" s="248"/>
      <c r="K56" s="248"/>
    </row>
    <row r="57" spans="1:11" ht="57.75" x14ac:dyDescent="0.25">
      <c r="A57" s="245"/>
      <c r="B57" s="1058"/>
      <c r="C57" s="271"/>
      <c r="D57" s="312" t="s">
        <v>185</v>
      </c>
      <c r="E57" s="248"/>
      <c r="F57" s="248"/>
      <c r="G57" s="248"/>
      <c r="H57" s="248"/>
      <c r="I57" s="248"/>
      <c r="J57" s="248"/>
      <c r="K57" s="248"/>
    </row>
    <row r="58" spans="1:11" x14ac:dyDescent="0.25">
      <c r="A58" s="245"/>
      <c r="B58" s="1058"/>
      <c r="C58" s="271"/>
      <c r="D58" s="311" t="s">
        <v>134</v>
      </c>
      <c r="E58" s="248"/>
      <c r="F58" s="248"/>
      <c r="G58" s="248"/>
      <c r="H58" s="248"/>
      <c r="I58" s="248"/>
      <c r="J58" s="248"/>
      <c r="K58" s="248"/>
    </row>
    <row r="59" spans="1:11" x14ac:dyDescent="0.25">
      <c r="A59" s="245"/>
      <c r="B59" s="1058"/>
      <c r="C59" s="271"/>
      <c r="D59" s="312" t="s">
        <v>136</v>
      </c>
      <c r="E59" s="248"/>
      <c r="F59" s="248"/>
      <c r="G59" s="248"/>
      <c r="H59" s="248"/>
      <c r="I59" s="248"/>
      <c r="J59" s="248"/>
      <c r="K59" s="248"/>
    </row>
    <row r="60" spans="1:11" x14ac:dyDescent="0.25">
      <c r="A60" s="245"/>
      <c r="B60" s="1058"/>
      <c r="C60" s="271"/>
      <c r="D60" s="312" t="s">
        <v>165</v>
      </c>
      <c r="E60" s="248"/>
      <c r="F60" s="248"/>
      <c r="G60" s="248"/>
      <c r="H60" s="248"/>
      <c r="I60" s="248"/>
      <c r="J60" s="248"/>
      <c r="K60" s="248"/>
    </row>
    <row r="61" spans="1:11" ht="34.65" x14ac:dyDescent="0.25">
      <c r="A61" s="245"/>
      <c r="B61" s="1058"/>
      <c r="C61" s="271"/>
      <c r="D61" s="312" t="s">
        <v>140</v>
      </c>
      <c r="E61" s="248"/>
      <c r="F61" s="248"/>
      <c r="G61" s="248"/>
      <c r="H61" s="248"/>
      <c r="I61" s="248"/>
      <c r="J61" s="248"/>
      <c r="K61" s="248"/>
    </row>
    <row r="62" spans="1:11" x14ac:dyDescent="0.25">
      <c r="A62" s="245"/>
      <c r="B62" s="1058"/>
      <c r="C62" s="271"/>
      <c r="D62" s="311" t="s">
        <v>141</v>
      </c>
      <c r="E62" s="248"/>
      <c r="F62" s="248"/>
      <c r="G62" s="248"/>
      <c r="H62" s="248"/>
      <c r="I62" s="248"/>
      <c r="J62" s="248"/>
      <c r="K62" s="248"/>
    </row>
    <row r="63" spans="1:11" ht="23.8" thickBot="1" x14ac:dyDescent="0.3">
      <c r="A63" s="245"/>
      <c r="B63" s="1059"/>
      <c r="C63" s="281"/>
      <c r="D63" s="274" t="s">
        <v>142</v>
      </c>
      <c r="E63" s="248"/>
      <c r="F63" s="248"/>
      <c r="G63" s="248"/>
      <c r="H63" s="248"/>
      <c r="I63" s="248"/>
      <c r="J63" s="248"/>
      <c r="K63" s="248"/>
    </row>
    <row r="64" spans="1:11" ht="23.8" thickBot="1" x14ac:dyDescent="0.3">
      <c r="A64" s="245"/>
      <c r="B64" s="284" t="s">
        <v>72</v>
      </c>
      <c r="C64" s="281"/>
      <c r="D64" s="274"/>
      <c r="E64" s="248"/>
      <c r="F64" s="248"/>
      <c r="G64" s="248"/>
      <c r="H64" s="248"/>
      <c r="I64" s="248"/>
      <c r="J64" s="248"/>
      <c r="K64" s="248"/>
    </row>
    <row r="65" spans="1:11" ht="92.4" x14ac:dyDescent="0.25">
      <c r="A65" s="245"/>
      <c r="B65" s="1057" t="s">
        <v>73</v>
      </c>
      <c r="C65" s="271"/>
      <c r="D65" s="312" t="s">
        <v>186</v>
      </c>
      <c r="E65" s="248"/>
      <c r="F65" s="248"/>
      <c r="G65" s="248"/>
      <c r="H65" s="248"/>
      <c r="I65" s="248"/>
      <c r="J65" s="248"/>
      <c r="K65" s="248"/>
    </row>
    <row r="66" spans="1:11" ht="207.85" x14ac:dyDescent="0.25">
      <c r="A66" s="245"/>
      <c r="B66" s="1058"/>
      <c r="C66" s="271"/>
      <c r="D66" s="312" t="s">
        <v>187</v>
      </c>
      <c r="E66" s="248"/>
      <c r="F66" s="248"/>
      <c r="G66" s="248"/>
      <c r="H66" s="248"/>
      <c r="I66" s="248"/>
      <c r="J66" s="248"/>
      <c r="K66" s="248"/>
    </row>
    <row r="67" spans="1:11" ht="46.9" thickBot="1" x14ac:dyDescent="0.3">
      <c r="A67" s="245"/>
      <c r="B67" s="1059"/>
      <c r="C67" s="281"/>
      <c r="D67" s="274" t="s">
        <v>188</v>
      </c>
      <c r="E67" s="248"/>
      <c r="F67" s="248"/>
      <c r="G67" s="248"/>
      <c r="H67" s="248"/>
      <c r="I67" s="248"/>
      <c r="J67" s="248"/>
      <c r="K67" s="248"/>
    </row>
    <row r="68" spans="1:11" x14ac:dyDescent="0.25">
      <c r="A68" s="245"/>
      <c r="B68" s="1057" t="s">
        <v>90</v>
      </c>
      <c r="C68" s="271"/>
      <c r="D68" s="312"/>
      <c r="E68" s="248"/>
      <c r="F68" s="248"/>
      <c r="G68" s="248"/>
      <c r="H68" s="248"/>
      <c r="I68" s="248"/>
      <c r="J68" s="248"/>
      <c r="K68" s="248"/>
    </row>
    <row r="69" spans="1:11" x14ac:dyDescent="0.25">
      <c r="A69" s="245"/>
      <c r="B69" s="1058"/>
      <c r="C69" s="271"/>
      <c r="D69" s="313"/>
      <c r="E69" s="248"/>
      <c r="F69" s="248"/>
      <c r="G69" s="248"/>
      <c r="H69" s="248"/>
      <c r="I69" s="248"/>
      <c r="J69" s="248"/>
      <c r="K69" s="248"/>
    </row>
    <row r="70" spans="1:11" x14ac:dyDescent="0.25">
      <c r="A70" s="245"/>
      <c r="B70" s="1058"/>
      <c r="C70" s="271"/>
      <c r="D70" s="312" t="s">
        <v>91</v>
      </c>
      <c r="E70" s="248"/>
      <c r="F70" s="248"/>
      <c r="G70" s="248"/>
      <c r="H70" s="248"/>
      <c r="I70" s="248"/>
      <c r="J70" s="248"/>
      <c r="K70" s="248"/>
    </row>
    <row r="71" spans="1:11" ht="36" x14ac:dyDescent="0.25">
      <c r="A71" s="245"/>
      <c r="B71" s="1058"/>
      <c r="C71" s="271"/>
      <c r="D71" s="312" t="s">
        <v>189</v>
      </c>
      <c r="E71" s="248"/>
      <c r="F71" s="248"/>
      <c r="G71" s="248"/>
      <c r="H71" s="248"/>
      <c r="I71" s="248"/>
      <c r="J71" s="248"/>
      <c r="K71" s="248"/>
    </row>
    <row r="72" spans="1:11" ht="36" x14ac:dyDescent="0.25">
      <c r="A72" s="245"/>
      <c r="B72" s="1058"/>
      <c r="C72" s="271"/>
      <c r="D72" s="312" t="s">
        <v>190</v>
      </c>
      <c r="E72" s="248"/>
      <c r="F72" s="248"/>
      <c r="G72" s="248"/>
      <c r="H72" s="248"/>
      <c r="I72" s="248"/>
      <c r="J72" s="248"/>
      <c r="K72" s="248"/>
    </row>
    <row r="73" spans="1:11" ht="36" x14ac:dyDescent="0.25">
      <c r="A73" s="245"/>
      <c r="B73" s="1058"/>
      <c r="C73" s="271"/>
      <c r="D73" s="312" t="s">
        <v>191</v>
      </c>
      <c r="E73" s="248"/>
      <c r="F73" s="248"/>
      <c r="G73" s="248"/>
      <c r="H73" s="248"/>
      <c r="I73" s="248"/>
      <c r="J73" s="248"/>
      <c r="K73" s="248"/>
    </row>
    <row r="74" spans="1:11" ht="46.9" thickBot="1" x14ac:dyDescent="0.3">
      <c r="A74" s="245"/>
      <c r="B74" s="1059"/>
      <c r="C74" s="281"/>
      <c r="D74" s="274" t="s">
        <v>192</v>
      </c>
      <c r="E74" s="248"/>
      <c r="F74" s="248"/>
      <c r="G74" s="248"/>
      <c r="H74" s="248"/>
      <c r="I74" s="248"/>
      <c r="J74" s="248"/>
      <c r="K74" s="248"/>
    </row>
    <row r="75" spans="1:11" x14ac:dyDescent="0.25">
      <c r="A75" s="245"/>
      <c r="B75" s="248"/>
      <c r="C75" s="265"/>
      <c r="D75" s="248"/>
      <c r="E75" s="248"/>
      <c r="F75" s="248"/>
      <c r="G75" s="248"/>
      <c r="H75" s="248"/>
      <c r="I75" s="248"/>
      <c r="J75" s="248"/>
      <c r="K75" s="248"/>
    </row>
  </sheetData>
  <mergeCells count="21">
    <mergeCell ref="A1:P1"/>
    <mergeCell ref="A2:P2"/>
    <mergeCell ref="A3:P3"/>
    <mergeCell ref="A4:D4"/>
    <mergeCell ref="A5:P5"/>
    <mergeCell ref="B56:B63"/>
    <mergeCell ref="B65:B67"/>
    <mergeCell ref="B68:B74"/>
    <mergeCell ref="B15:B23"/>
    <mergeCell ref="D15:J15"/>
    <mergeCell ref="D19:J19"/>
    <mergeCell ref="D24:J24"/>
    <mergeCell ref="D25:J25"/>
    <mergeCell ref="B28:B34"/>
    <mergeCell ref="B37:B43"/>
    <mergeCell ref="B50:E51"/>
    <mergeCell ref="B10:D10"/>
    <mergeCell ref="F10:S10"/>
    <mergeCell ref="F11:S11"/>
    <mergeCell ref="E12:R12"/>
    <mergeCell ref="E13:R13"/>
  </mergeCells>
  <conditionalFormatting sqref="F10">
    <cfRule type="notContainsBlanks" dxfId="116" priority="4">
      <formula>LEN(TRIM(F10))&gt;0</formula>
    </cfRule>
  </conditionalFormatting>
  <conditionalFormatting sqref="F11:S11">
    <cfRule type="expression" dxfId="115" priority="2">
      <formula>E11="NO SE REPORTA"</formula>
    </cfRule>
    <cfRule type="expression" dxfId="114" priority="3">
      <formula>E10="NO APLICA"</formula>
    </cfRule>
  </conditionalFormatting>
  <conditionalFormatting sqref="E12:R12">
    <cfRule type="expression" dxfId="113" priority="1">
      <formula>E11="SI SE REPORTA"</formula>
    </cfRule>
  </conditionalFormatting>
  <dataValidations count="4">
    <dataValidation type="whole" operator="greaterThanOrEqual" allowBlank="1" showErrorMessage="1" errorTitle="ERROR" error="Escriba un número igual o mayor que 0" promptTitle="ERROR" prompt="Escriba un número igual o mayor que 0" sqref="E16:E18 E21:H22">
      <formula1>0</formula1>
    </dataValidation>
    <dataValidation allowBlank="1" showInputMessage="1" showErrorMessage="1" sqref="I21:I22"/>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 ref="E32" r:id="rId1"/>
  </hyperlinks>
  <pageMargins left="0.25" right="0.25" top="0.75" bottom="0.75" header="0.3" footer="0.3"/>
  <pageSetup paperSize="178" orientation="landscape" horizontalDpi="1200" verticalDpi="1200"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showGridLines="0" zoomScale="98" zoomScaleNormal="98" workbookViewId="0">
      <selection activeCell="I17" sqref="I17"/>
    </sheetView>
  </sheetViews>
  <sheetFormatPr baseColWidth="10" defaultRowHeight="14.3" x14ac:dyDescent="0.25"/>
  <cols>
    <col min="1" max="1" width="1.875" customWidth="1"/>
    <col min="2" max="2" width="12.875" customWidth="1"/>
    <col min="3" max="3" width="5" style="86" bestFit="1" customWidth="1"/>
    <col min="4" max="4" width="34.875" customWidth="1"/>
    <col min="5" max="5" width="12.125" customWidth="1"/>
  </cols>
  <sheetData>
    <row r="1" spans="1:21" s="550" customFormat="1" ht="100.55" customHeight="1" thickBot="1" x14ac:dyDescent="0.3">
      <c r="A1" s="1022"/>
      <c r="B1" s="1023"/>
      <c r="C1" s="1023"/>
      <c r="D1" s="1023"/>
      <c r="E1" s="1023"/>
      <c r="F1" s="1023"/>
      <c r="G1" s="1023"/>
      <c r="H1" s="1023"/>
      <c r="I1" s="1023"/>
      <c r="J1" s="1023"/>
      <c r="K1" s="1023"/>
      <c r="L1" s="1023"/>
      <c r="M1" s="1023"/>
      <c r="N1" s="1023"/>
      <c r="O1" s="1023"/>
      <c r="P1" s="1024"/>
      <c r="Q1" s="412"/>
      <c r="R1" s="412"/>
    </row>
    <row r="2" spans="1:21" s="551" customFormat="1" ht="16.3" thickBot="1" x14ac:dyDescent="0.3">
      <c r="A2" s="1030" t="str">
        <f>'Datos Generales'!C5</f>
        <v>Corporación Autónoma Regional del Magdalena – CORPAMAG</v>
      </c>
      <c r="B2" s="1031"/>
      <c r="C2" s="1031"/>
      <c r="D2" s="1031"/>
      <c r="E2" s="1031"/>
      <c r="F2" s="1031"/>
      <c r="G2" s="1031"/>
      <c r="H2" s="1031"/>
      <c r="I2" s="1031"/>
      <c r="J2" s="1031"/>
      <c r="K2" s="1031"/>
      <c r="L2" s="1031"/>
      <c r="M2" s="1031"/>
      <c r="N2" s="1031"/>
      <c r="O2" s="1031"/>
      <c r="P2" s="1032"/>
      <c r="Q2" s="412"/>
      <c r="R2" s="412"/>
    </row>
    <row r="3" spans="1:21" s="551" customFormat="1" ht="16.3" thickBot="1" x14ac:dyDescent="0.3">
      <c r="A3" s="1025" t="s">
        <v>1322</v>
      </c>
      <c r="B3" s="1026"/>
      <c r="C3" s="1026"/>
      <c r="D3" s="1026"/>
      <c r="E3" s="1026"/>
      <c r="F3" s="1026"/>
      <c r="G3" s="1026"/>
      <c r="H3" s="1026"/>
      <c r="I3" s="1026"/>
      <c r="J3" s="1026"/>
      <c r="K3" s="1026"/>
      <c r="L3" s="1026"/>
      <c r="M3" s="1026"/>
      <c r="N3" s="1026"/>
      <c r="O3" s="1026"/>
      <c r="P3" s="1027"/>
      <c r="Q3" s="412"/>
      <c r="R3" s="412"/>
    </row>
    <row r="4" spans="1:21" s="551" customFormat="1" ht="16.3" thickBot="1" x14ac:dyDescent="0.3">
      <c r="A4" s="1028" t="s">
        <v>1321</v>
      </c>
      <c r="B4" s="1029"/>
      <c r="C4" s="1029"/>
      <c r="D4" s="1029"/>
      <c r="E4" s="587" t="str">
        <f>'Datos Generales'!C6</f>
        <v>2021-II</v>
      </c>
      <c r="F4" s="587"/>
      <c r="G4" s="587"/>
      <c r="H4" s="587"/>
      <c r="I4" s="587"/>
      <c r="J4" s="587"/>
      <c r="K4" s="587"/>
      <c r="L4" s="589"/>
      <c r="M4" s="589"/>
      <c r="N4" s="589"/>
      <c r="O4" s="589"/>
      <c r="P4" s="590"/>
      <c r="Q4" s="412"/>
      <c r="R4" s="412"/>
    </row>
    <row r="5" spans="1:21" s="245" customFormat="1" ht="16.5" customHeight="1" thickBot="1" x14ac:dyDescent="0.3">
      <c r="A5" s="1025" t="s">
        <v>200</v>
      </c>
      <c r="B5" s="1026"/>
      <c r="C5" s="1026"/>
      <c r="D5" s="1026"/>
      <c r="E5" s="1026"/>
      <c r="F5" s="1026"/>
      <c r="G5" s="1026"/>
      <c r="H5" s="1026"/>
      <c r="I5" s="1026"/>
      <c r="J5" s="1026"/>
      <c r="K5" s="1026"/>
      <c r="L5" s="1026"/>
      <c r="M5" s="1026"/>
      <c r="N5" s="1026"/>
      <c r="O5" s="1026"/>
      <c r="P5" s="1027"/>
    </row>
    <row r="6" spans="1:21" x14ac:dyDescent="0.25">
      <c r="A6" s="245"/>
      <c r="B6" s="249" t="s">
        <v>1</v>
      </c>
      <c r="C6" s="250"/>
      <c r="D6" s="248"/>
      <c r="E6" s="259"/>
      <c r="F6" s="248" t="s">
        <v>128</v>
      </c>
      <c r="G6" s="248"/>
      <c r="H6" s="248"/>
      <c r="I6" s="248"/>
      <c r="J6" s="248"/>
      <c r="K6" s="248"/>
    </row>
    <row r="7" spans="1:21" ht="14.95" thickBot="1" x14ac:dyDescent="0.3">
      <c r="A7" s="245"/>
      <c r="B7" s="251"/>
      <c r="C7" s="252"/>
      <c r="D7" s="248"/>
      <c r="E7" s="253"/>
      <c r="F7" s="248" t="s">
        <v>129</v>
      </c>
      <c r="G7" s="248"/>
      <c r="H7" s="248"/>
      <c r="I7" s="248"/>
      <c r="J7" s="248"/>
      <c r="K7" s="248"/>
    </row>
    <row r="8" spans="1:21" ht="14.95" thickBot="1" x14ac:dyDescent="0.3">
      <c r="A8" s="245"/>
      <c r="B8" s="261" t="s">
        <v>1192</v>
      </c>
      <c r="C8" s="262">
        <v>2021</v>
      </c>
      <c r="D8" s="257">
        <f>IF(E10="NO APLICA","NO APLICA",IF(E11="NO SE REPORTA","SIN INFORMACION",+E22))</f>
        <v>0.59420289855072461</v>
      </c>
      <c r="E8" s="264"/>
      <c r="F8" s="248" t="s">
        <v>130</v>
      </c>
      <c r="G8" s="248"/>
      <c r="H8" s="248"/>
      <c r="I8" s="248"/>
      <c r="J8" s="248"/>
      <c r="K8" s="248"/>
    </row>
    <row r="9" spans="1:21" x14ac:dyDescent="0.25">
      <c r="A9" s="245"/>
      <c r="B9" s="505" t="s">
        <v>1193</v>
      </c>
      <c r="C9" s="303"/>
      <c r="D9" s="248"/>
      <c r="E9" s="248"/>
      <c r="F9" s="248"/>
      <c r="G9" s="248"/>
      <c r="H9" s="248"/>
      <c r="I9" s="248"/>
      <c r="J9" s="248"/>
      <c r="K9" s="248"/>
    </row>
    <row r="10" spans="1:21" s="412" customFormat="1" x14ac:dyDescent="0.25">
      <c r="A10" s="245"/>
      <c r="B10" s="1078" t="s">
        <v>1252</v>
      </c>
      <c r="C10" s="1078"/>
      <c r="D10" s="1078"/>
      <c r="E10" s="511" t="s">
        <v>1249</v>
      </c>
      <c r="F10" s="1085"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086"/>
      <c r="H10" s="1086"/>
      <c r="I10" s="1086"/>
      <c r="J10" s="1086"/>
      <c r="K10" s="1086"/>
      <c r="L10" s="1086"/>
      <c r="M10" s="1086"/>
      <c r="N10" s="1086"/>
      <c r="O10" s="1086"/>
      <c r="P10" s="1086"/>
      <c r="Q10" s="1086"/>
      <c r="R10" s="1086"/>
      <c r="S10" s="1086"/>
      <c r="T10" s="507"/>
      <c r="U10" s="507"/>
    </row>
    <row r="11" spans="1:21" s="412" customFormat="1" ht="14.45" customHeight="1" x14ac:dyDescent="0.25">
      <c r="A11" s="245"/>
      <c r="B11" s="508"/>
      <c r="C11" s="509"/>
      <c r="D11" s="510" t="str">
        <f>IF(E10="SI APLICA","¿El indicador no se reporta por limitaciones de información disponible? ","")</f>
        <v xml:space="preserve">¿El indicador no se reporta por limitaciones de información disponible? </v>
      </c>
      <c r="E11" s="512" t="s">
        <v>1251</v>
      </c>
      <c r="F11" s="1079"/>
      <c r="G11" s="1080"/>
      <c r="H11" s="1080"/>
      <c r="I11" s="1080"/>
      <c r="J11" s="1080"/>
      <c r="K11" s="1080"/>
      <c r="L11" s="1080"/>
      <c r="M11" s="1080"/>
      <c r="N11" s="1080"/>
      <c r="O11" s="1080"/>
      <c r="P11" s="1080"/>
      <c r="Q11" s="1080"/>
      <c r="R11" s="1080"/>
      <c r="S11" s="1080"/>
    </row>
    <row r="12" spans="1:21" s="412" customFormat="1" ht="23.45" customHeight="1" x14ac:dyDescent="0.25">
      <c r="A12" s="245"/>
      <c r="B12" s="505"/>
      <c r="C12" s="303"/>
      <c r="D12" s="510" t="str">
        <f>IF(E11="SI SE REPORTA","¿Qué programas o proyectos del Plan de Acción están asociados al indicador? ","")</f>
        <v xml:space="preserve">¿Qué programas o proyectos del Plan de Acción están asociados al indicador? </v>
      </c>
      <c r="E12" s="1081" t="s">
        <v>2695</v>
      </c>
      <c r="F12" s="1081"/>
      <c r="G12" s="1081"/>
      <c r="H12" s="1081"/>
      <c r="I12" s="1081"/>
      <c r="J12" s="1081"/>
      <c r="K12" s="1081"/>
      <c r="L12" s="1081"/>
      <c r="M12" s="1081"/>
      <c r="N12" s="1081"/>
      <c r="O12" s="1081"/>
      <c r="P12" s="1081"/>
      <c r="Q12" s="1081"/>
      <c r="R12" s="1081"/>
    </row>
    <row r="13" spans="1:21" s="412" customFormat="1" ht="21.9" customHeight="1" x14ac:dyDescent="0.25">
      <c r="A13" s="245"/>
      <c r="B13" s="505"/>
      <c r="C13" s="303"/>
      <c r="D13" s="510" t="s">
        <v>1254</v>
      </c>
      <c r="E13" s="1082"/>
      <c r="F13" s="1083"/>
      <c r="G13" s="1083"/>
      <c r="H13" s="1083"/>
      <c r="I13" s="1083"/>
      <c r="J13" s="1083"/>
      <c r="K13" s="1083"/>
      <c r="L13" s="1083"/>
      <c r="M13" s="1083"/>
      <c r="N13" s="1083"/>
      <c r="O13" s="1083"/>
      <c r="P13" s="1083"/>
      <c r="Q13" s="1083"/>
      <c r="R13" s="1084"/>
    </row>
    <row r="14" spans="1:21" s="412" customFormat="1" ht="7" customHeight="1" thickBot="1" x14ac:dyDescent="0.3">
      <c r="A14" s="245"/>
      <c r="B14" s="505"/>
      <c r="C14" s="303"/>
      <c r="D14" s="248"/>
      <c r="E14" s="248"/>
      <c r="F14" s="248"/>
      <c r="G14" s="248"/>
      <c r="H14" s="248"/>
      <c r="I14" s="248"/>
      <c r="J14" s="248"/>
      <c r="K14" s="248"/>
    </row>
    <row r="15" spans="1:21" ht="14.95" thickBot="1" x14ac:dyDescent="0.3">
      <c r="A15" s="245"/>
      <c r="B15" s="1057" t="s">
        <v>2</v>
      </c>
      <c r="C15" s="267"/>
      <c r="D15" s="1039" t="s">
        <v>3</v>
      </c>
      <c r="E15" s="1040"/>
      <c r="F15" s="1040"/>
      <c r="G15" s="1040"/>
      <c r="H15" s="1040"/>
      <c r="I15" s="1040"/>
      <c r="J15" s="1041"/>
      <c r="K15" s="248"/>
    </row>
    <row r="16" spans="1:21" ht="35.35" thickBot="1" x14ac:dyDescent="0.3">
      <c r="A16" s="245"/>
      <c r="B16" s="1058"/>
      <c r="C16" s="271"/>
      <c r="D16" s="272" t="s">
        <v>1532</v>
      </c>
      <c r="E16" s="216">
        <v>345</v>
      </c>
      <c r="F16" s="248"/>
      <c r="G16" s="248"/>
      <c r="H16" s="248"/>
      <c r="I16" s="248"/>
      <c r="J16" s="273"/>
      <c r="K16" s="248"/>
    </row>
    <row r="17" spans="1:11" ht="46.9" thickBot="1" x14ac:dyDescent="0.3">
      <c r="A17" s="245"/>
      <c r="B17" s="1058"/>
      <c r="C17" s="271"/>
      <c r="D17" s="274" t="s">
        <v>214</v>
      </c>
      <c r="E17" s="216">
        <v>345</v>
      </c>
      <c r="F17" s="248"/>
      <c r="G17" s="248"/>
      <c r="H17" s="248"/>
      <c r="I17" s="248"/>
      <c r="J17" s="273"/>
      <c r="K17" s="248"/>
    </row>
    <row r="18" spans="1:11" ht="14.95" thickBot="1" x14ac:dyDescent="0.3">
      <c r="A18" s="245"/>
      <c r="B18" s="1058"/>
      <c r="C18" s="275"/>
      <c r="D18" s="1069"/>
      <c r="E18" s="1070"/>
      <c r="F18" s="1070"/>
      <c r="G18" s="1070"/>
      <c r="H18" s="1070"/>
      <c r="I18" s="1070"/>
      <c r="J18" s="1071"/>
      <c r="K18" s="248"/>
    </row>
    <row r="19" spans="1:11" ht="14.95" thickBot="1" x14ac:dyDescent="0.3">
      <c r="A19" s="245"/>
      <c r="B19" s="1058"/>
      <c r="C19" s="278" t="s">
        <v>19</v>
      </c>
      <c r="D19" s="272" t="s">
        <v>150</v>
      </c>
      <c r="E19" s="316" t="s">
        <v>20</v>
      </c>
      <c r="F19" s="316" t="s">
        <v>21</v>
      </c>
      <c r="G19" s="316" t="s">
        <v>22</v>
      </c>
      <c r="H19" s="316" t="s">
        <v>23</v>
      </c>
      <c r="I19" s="234" t="s">
        <v>55</v>
      </c>
      <c r="J19" s="112"/>
      <c r="K19" s="248"/>
    </row>
    <row r="20" spans="1:11" ht="23.8" thickBot="1" x14ac:dyDescent="0.3">
      <c r="A20" s="245"/>
      <c r="B20" s="1058"/>
      <c r="C20" s="281" t="s">
        <v>152</v>
      </c>
      <c r="D20" s="274" t="s">
        <v>215</v>
      </c>
      <c r="E20" s="216">
        <v>345</v>
      </c>
      <c r="F20" s="216"/>
      <c r="G20" s="216"/>
      <c r="H20" s="216"/>
      <c r="I20" s="31"/>
      <c r="J20" s="113"/>
      <c r="K20" s="248"/>
    </row>
    <row r="21" spans="1:11" ht="23.8" thickBot="1" x14ac:dyDescent="0.3">
      <c r="A21" s="245"/>
      <c r="B21" s="1058"/>
      <c r="C21" s="281" t="s">
        <v>154</v>
      </c>
      <c r="D21" s="274" t="s">
        <v>216</v>
      </c>
      <c r="E21" s="216">
        <v>205</v>
      </c>
      <c r="F21" s="216"/>
      <c r="G21" s="216"/>
      <c r="H21" s="216"/>
      <c r="I21" s="31"/>
      <c r="J21" s="113"/>
      <c r="K21" s="248"/>
    </row>
    <row r="22" spans="1:11" ht="35.35" thickBot="1" x14ac:dyDescent="0.3">
      <c r="A22" s="245"/>
      <c r="B22" s="1059"/>
      <c r="C22" s="281" t="s">
        <v>156</v>
      </c>
      <c r="D22" s="274" t="s">
        <v>217</v>
      </c>
      <c r="E22" s="195">
        <f>IFERROR(E21/E20,"N.A.")</f>
        <v>0.59420289855072461</v>
      </c>
      <c r="F22" s="195" t="str">
        <f>IFERROR(F21/F20,"N.A.")</f>
        <v>N.A.</v>
      </c>
      <c r="G22" s="195" t="str">
        <f>IFERROR(G21/G20,"N.A.")</f>
        <v>N.A.</v>
      </c>
      <c r="H22" s="195" t="str">
        <f>IFERROR(H21/H20,"N.A.")</f>
        <v>N.A.</v>
      </c>
      <c r="I22" s="503"/>
      <c r="J22" s="114"/>
      <c r="K22" s="248"/>
    </row>
    <row r="23" spans="1:11" ht="23.95" customHeight="1" thickBot="1" x14ac:dyDescent="0.3">
      <c r="A23" s="245"/>
      <c r="B23" s="284" t="s">
        <v>34</v>
      </c>
      <c r="C23" s="285"/>
      <c r="D23" s="1066" t="s">
        <v>218</v>
      </c>
      <c r="E23" s="1067"/>
      <c r="F23" s="1067"/>
      <c r="G23" s="1067"/>
      <c r="H23" s="1067"/>
      <c r="I23" s="1067"/>
      <c r="J23" s="1068"/>
      <c r="K23" s="248"/>
    </row>
    <row r="24" spans="1:11" ht="23.8" thickBot="1" x14ac:dyDescent="0.3">
      <c r="A24" s="245"/>
      <c r="B24" s="284" t="s">
        <v>36</v>
      </c>
      <c r="C24" s="285"/>
      <c r="D24" s="1066" t="s">
        <v>159</v>
      </c>
      <c r="E24" s="1067"/>
      <c r="F24" s="1067"/>
      <c r="G24" s="1067"/>
      <c r="H24" s="1067"/>
      <c r="I24" s="1067"/>
      <c r="J24" s="1068"/>
      <c r="K24" s="248"/>
    </row>
    <row r="25" spans="1:11" ht="14.95" thickBot="1" x14ac:dyDescent="0.3">
      <c r="A25" s="245"/>
      <c r="B25" s="317"/>
      <c r="C25" s="303"/>
      <c r="D25" s="248"/>
      <c r="E25" s="248"/>
      <c r="F25" s="248"/>
      <c r="G25" s="248"/>
      <c r="H25" s="248"/>
      <c r="I25" s="248"/>
      <c r="J25" s="318"/>
      <c r="K25" s="248"/>
    </row>
    <row r="26" spans="1:11" ht="14.95" customHeight="1" thickBot="1" x14ac:dyDescent="0.3">
      <c r="A26" s="245"/>
      <c r="B26" s="290" t="s">
        <v>38</v>
      </c>
      <c r="C26" s="319"/>
      <c r="D26" s="319"/>
      <c r="E26" s="319"/>
      <c r="F26" s="319"/>
      <c r="G26" s="319"/>
      <c r="H26" s="319"/>
      <c r="I26" s="319"/>
      <c r="J26" s="320"/>
      <c r="K26" s="248"/>
    </row>
    <row r="27" spans="1:11" ht="14.95" thickBot="1" x14ac:dyDescent="0.3">
      <c r="A27" s="245"/>
      <c r="B27" s="1057">
        <v>1</v>
      </c>
      <c r="C27" s="267"/>
      <c r="D27" s="321" t="s">
        <v>39</v>
      </c>
      <c r="E27" s="31" t="s">
        <v>1890</v>
      </c>
      <c r="F27" s="31"/>
      <c r="G27" s="245"/>
      <c r="H27" s="245"/>
      <c r="I27" s="315"/>
      <c r="J27" s="322"/>
      <c r="K27" s="248"/>
    </row>
    <row r="28" spans="1:11" ht="14.95" thickBot="1" x14ac:dyDescent="0.3">
      <c r="A28" s="245"/>
      <c r="B28" s="1058"/>
      <c r="C28" s="275"/>
      <c r="D28" s="323" t="s">
        <v>40</v>
      </c>
      <c r="E28" s="31" t="s">
        <v>1895</v>
      </c>
      <c r="F28" s="31"/>
      <c r="G28" s="245"/>
      <c r="H28" s="245"/>
      <c r="I28" s="315"/>
      <c r="J28" s="273"/>
      <c r="K28" s="248"/>
    </row>
    <row r="29" spans="1:11" ht="14.95" thickBot="1" x14ac:dyDescent="0.3">
      <c r="A29" s="245"/>
      <c r="B29" s="1058"/>
      <c r="C29" s="275"/>
      <c r="D29" s="323" t="s">
        <v>41</v>
      </c>
      <c r="E29" s="31" t="s">
        <v>1896</v>
      </c>
      <c r="F29" s="31"/>
      <c r="G29" s="245"/>
      <c r="H29" s="245"/>
      <c r="I29" s="315"/>
      <c r="J29" s="273"/>
      <c r="K29" s="248"/>
    </row>
    <row r="30" spans="1:11" ht="14.95" thickBot="1" x14ac:dyDescent="0.3">
      <c r="A30" s="245"/>
      <c r="B30" s="1058"/>
      <c r="C30" s="275"/>
      <c r="D30" s="323" t="s">
        <v>42</v>
      </c>
      <c r="E30" s="31" t="s">
        <v>1897</v>
      </c>
      <c r="F30" s="31"/>
      <c r="G30" s="245"/>
      <c r="H30" s="245"/>
      <c r="I30" s="315"/>
      <c r="J30" s="273"/>
      <c r="K30" s="248"/>
    </row>
    <row r="31" spans="1:11" ht="14.95" thickBot="1" x14ac:dyDescent="0.3">
      <c r="A31" s="245"/>
      <c r="B31" s="1058"/>
      <c r="C31" s="275"/>
      <c r="D31" s="323" t="s">
        <v>43</v>
      </c>
      <c r="E31" s="742" t="s">
        <v>1898</v>
      </c>
      <c r="F31" s="742"/>
      <c r="G31" s="245"/>
      <c r="H31" s="245"/>
      <c r="I31" s="315"/>
      <c r="J31" s="273"/>
      <c r="K31" s="248"/>
    </row>
    <row r="32" spans="1:11" ht="14.95" thickBot="1" x14ac:dyDescent="0.3">
      <c r="A32" s="245"/>
      <c r="B32" s="1058"/>
      <c r="C32" s="275"/>
      <c r="D32" s="323" t="s">
        <v>44</v>
      </c>
      <c r="E32" s="31">
        <v>4380200</v>
      </c>
      <c r="F32" s="31"/>
      <c r="G32" s="245"/>
      <c r="H32" s="245"/>
      <c r="I32" s="315"/>
      <c r="J32" s="273"/>
      <c r="K32" s="248"/>
    </row>
    <row r="33" spans="1:11" ht="14.95" thickBot="1" x14ac:dyDescent="0.3">
      <c r="A33" s="245"/>
      <c r="B33" s="1059"/>
      <c r="C33" s="285"/>
      <c r="D33" s="323" t="s">
        <v>45</v>
      </c>
      <c r="E33" s="31" t="s">
        <v>1892</v>
      </c>
      <c r="F33" s="31"/>
      <c r="G33" s="245"/>
      <c r="H33" s="245"/>
      <c r="I33" s="324"/>
      <c r="J33" s="325"/>
      <c r="K33" s="248"/>
    </row>
    <row r="34" spans="1:11" ht="14.95" customHeight="1" thickBot="1" x14ac:dyDescent="0.3">
      <c r="A34" s="245"/>
      <c r="B34" s="290" t="s">
        <v>46</v>
      </c>
      <c r="C34" s="291"/>
      <c r="D34" s="291"/>
      <c r="E34" s="291"/>
      <c r="F34" s="291"/>
      <c r="G34" s="291"/>
      <c r="H34" s="291"/>
      <c r="I34" s="319"/>
      <c r="J34" s="320"/>
      <c r="K34" s="248"/>
    </row>
    <row r="35" spans="1:11" ht="14.45" customHeight="1" thickBot="1" x14ac:dyDescent="0.3">
      <c r="A35" s="245"/>
      <c r="B35" s="1057">
        <v>1</v>
      </c>
      <c r="C35" s="267"/>
      <c r="D35" s="326" t="s">
        <v>39</v>
      </c>
      <c r="E35" s="233" t="s">
        <v>47</v>
      </c>
      <c r="F35" s="234"/>
      <c r="G35" s="245"/>
      <c r="H35" s="245"/>
      <c r="I35" s="315"/>
      <c r="J35" s="322"/>
      <c r="K35" s="248"/>
    </row>
    <row r="36" spans="1:11" ht="14.95" thickBot="1" x14ac:dyDescent="0.3">
      <c r="A36" s="245"/>
      <c r="B36" s="1058"/>
      <c r="C36" s="275"/>
      <c r="D36" s="327" t="s">
        <v>40</v>
      </c>
      <c r="E36" s="233" t="s">
        <v>160</v>
      </c>
      <c r="F36" s="233"/>
      <c r="G36" s="245"/>
      <c r="H36" s="245"/>
      <c r="I36" s="315"/>
      <c r="J36" s="273"/>
      <c r="K36" s="248"/>
    </row>
    <row r="37" spans="1:11" ht="14.95" thickBot="1" x14ac:dyDescent="0.3">
      <c r="A37" s="245"/>
      <c r="B37" s="1058"/>
      <c r="C37" s="275"/>
      <c r="D37" s="327" t="s">
        <v>41</v>
      </c>
      <c r="E37" s="1102"/>
      <c r="F37" s="1103"/>
      <c r="G37" s="245"/>
      <c r="H37" s="245"/>
      <c r="I37" s="315"/>
      <c r="J37" s="273"/>
      <c r="K37" s="248"/>
    </row>
    <row r="38" spans="1:11" ht="14.95" thickBot="1" x14ac:dyDescent="0.3">
      <c r="A38" s="245"/>
      <c r="B38" s="1058"/>
      <c r="C38" s="275"/>
      <c r="D38" s="327" t="s">
        <v>42</v>
      </c>
      <c r="E38" s="1102"/>
      <c r="F38" s="1103"/>
      <c r="G38" s="245"/>
      <c r="H38" s="245"/>
      <c r="I38" s="315"/>
      <c r="J38" s="273"/>
      <c r="K38" s="248"/>
    </row>
    <row r="39" spans="1:11" ht="14.95" thickBot="1" x14ac:dyDescent="0.3">
      <c r="A39" s="245"/>
      <c r="B39" s="1058"/>
      <c r="C39" s="275"/>
      <c r="D39" s="327" t="s">
        <v>43</v>
      </c>
      <c r="E39" s="1102"/>
      <c r="F39" s="1103"/>
      <c r="G39" s="245"/>
      <c r="H39" s="245"/>
      <c r="I39" s="315"/>
      <c r="J39" s="273"/>
      <c r="K39" s="248"/>
    </row>
    <row r="40" spans="1:11" ht="14.95" thickBot="1" x14ac:dyDescent="0.3">
      <c r="A40" s="245"/>
      <c r="B40" s="1058"/>
      <c r="C40" s="275"/>
      <c r="D40" s="327" t="s">
        <v>44</v>
      </c>
      <c r="E40" s="1102"/>
      <c r="F40" s="1103"/>
      <c r="G40" s="245"/>
      <c r="H40" s="245"/>
      <c r="I40" s="315"/>
      <c r="J40" s="273"/>
      <c r="K40" s="248"/>
    </row>
    <row r="41" spans="1:11" ht="14.95" thickBot="1" x14ac:dyDescent="0.3">
      <c r="A41" s="245"/>
      <c r="B41" s="1059"/>
      <c r="C41" s="285"/>
      <c r="D41" s="327" t="s">
        <v>45</v>
      </c>
      <c r="E41" s="1102"/>
      <c r="F41" s="1103"/>
      <c r="G41" s="245"/>
      <c r="H41" s="245"/>
      <c r="I41" s="324"/>
      <c r="J41" s="325"/>
      <c r="K41" s="248"/>
    </row>
    <row r="42" spans="1:11" ht="14.95" thickBot="1" x14ac:dyDescent="0.3">
      <c r="A42" s="245"/>
      <c r="B42" s="328"/>
      <c r="C42" s="329"/>
      <c r="D42" s="330"/>
      <c r="E42" s="330"/>
      <c r="F42" s="330"/>
      <c r="G42" s="319"/>
      <c r="H42" s="319"/>
      <c r="I42" s="319"/>
      <c r="J42" s="320"/>
      <c r="K42" s="248"/>
    </row>
    <row r="43" spans="1:11" ht="14.95" thickBot="1" x14ac:dyDescent="0.3">
      <c r="A43" s="245"/>
      <c r="B43" s="1054" t="s">
        <v>49</v>
      </c>
      <c r="C43" s="1055"/>
      <c r="D43" s="1055"/>
      <c r="E43" s="1055"/>
      <c r="F43" s="1055"/>
      <c r="G43" s="1055"/>
      <c r="H43" s="1055"/>
      <c r="I43" s="1056"/>
      <c r="J43" s="320"/>
      <c r="K43" s="248"/>
    </row>
    <row r="44" spans="1:11" ht="23.95" customHeight="1" thickBot="1" x14ac:dyDescent="0.3">
      <c r="A44" s="245"/>
      <c r="B44" s="1066" t="s">
        <v>50</v>
      </c>
      <c r="C44" s="1067"/>
      <c r="D44" s="1068"/>
      <c r="E44" s="274" t="s">
        <v>51</v>
      </c>
      <c r="F44" s="1066" t="s">
        <v>52</v>
      </c>
      <c r="G44" s="1068"/>
      <c r="H44" s="1066" t="s">
        <v>53</v>
      </c>
      <c r="I44" s="1068"/>
      <c r="J44" s="280"/>
      <c r="K44" s="248"/>
    </row>
    <row r="45" spans="1:11" ht="108" customHeight="1" thickBot="1" x14ac:dyDescent="0.3">
      <c r="A45" s="245"/>
      <c r="B45" s="1106">
        <v>42401</v>
      </c>
      <c r="C45" s="1107"/>
      <c r="D45" s="1108"/>
      <c r="E45" s="274">
        <v>0.01</v>
      </c>
      <c r="F45" s="1109" t="s">
        <v>219</v>
      </c>
      <c r="G45" s="1110"/>
      <c r="H45" s="1066"/>
      <c r="I45" s="1068"/>
      <c r="J45" s="283"/>
      <c r="K45" s="248"/>
    </row>
    <row r="46" spans="1:11" x14ac:dyDescent="0.25">
      <c r="A46" s="245"/>
      <c r="B46" s="332"/>
      <c r="C46" s="333"/>
      <c r="D46" s="332"/>
      <c r="E46" s="332"/>
      <c r="F46" s="332"/>
      <c r="G46" s="332"/>
      <c r="H46" s="332"/>
      <c r="I46" s="332"/>
      <c r="J46" s="248"/>
      <c r="K46" s="248"/>
    </row>
    <row r="47" spans="1:11" ht="14.95" thickBot="1" x14ac:dyDescent="0.3">
      <c r="A47" s="245"/>
      <c r="B47" s="249"/>
      <c r="C47" s="250"/>
      <c r="D47" s="248"/>
      <c r="E47" s="248"/>
      <c r="F47" s="248"/>
      <c r="G47" s="248"/>
      <c r="H47" s="248"/>
      <c r="I47" s="248"/>
      <c r="J47" s="248"/>
      <c r="K47" s="248"/>
    </row>
    <row r="48" spans="1:11" ht="14.95" thickBot="1" x14ac:dyDescent="0.3">
      <c r="A48" s="245"/>
      <c r="B48" s="334" t="s">
        <v>55</v>
      </c>
      <c r="C48" s="297"/>
      <c r="D48" s="248"/>
      <c r="E48" s="248"/>
      <c r="F48" s="248"/>
      <c r="G48" s="248"/>
      <c r="H48" s="248"/>
      <c r="I48" s="248"/>
      <c r="J48" s="248"/>
      <c r="K48" s="248"/>
    </row>
    <row r="49" spans="1:11" x14ac:dyDescent="0.25">
      <c r="A49" s="245"/>
      <c r="B49" s="1104"/>
      <c r="C49" s="1105"/>
      <c r="D49" s="1105"/>
      <c r="E49" s="1105"/>
      <c r="F49" s="1105"/>
      <c r="G49" s="1105"/>
      <c r="H49" s="1105"/>
      <c r="I49" s="1105"/>
      <c r="J49" s="1105"/>
      <c r="K49" s="248"/>
    </row>
    <row r="50" spans="1:11" x14ac:dyDescent="0.25">
      <c r="A50" s="245"/>
      <c r="B50" s="1104"/>
      <c r="C50" s="1105"/>
      <c r="D50" s="1105"/>
      <c r="E50" s="1105"/>
      <c r="F50" s="1105"/>
      <c r="G50" s="1105"/>
      <c r="H50" s="1105"/>
      <c r="I50" s="1105"/>
      <c r="J50" s="1105"/>
      <c r="K50" s="248"/>
    </row>
    <row r="51" spans="1:11" x14ac:dyDescent="0.25">
      <c r="A51" s="245"/>
      <c r="B51" s="249"/>
      <c r="C51" s="250"/>
      <c r="D51" s="248"/>
      <c r="E51" s="248"/>
      <c r="F51" s="248"/>
      <c r="G51" s="248"/>
      <c r="H51" s="248"/>
      <c r="I51" s="248"/>
      <c r="J51" s="248"/>
      <c r="K51" s="248"/>
    </row>
    <row r="52" spans="1:11" ht="14.95" thickBot="1" x14ac:dyDescent="0.3">
      <c r="A52" s="245"/>
      <c r="B52" s="248"/>
      <c r="C52" s="265"/>
      <c r="D52" s="248"/>
      <c r="E52" s="248"/>
      <c r="F52" s="248"/>
      <c r="G52" s="248"/>
      <c r="H52" s="248"/>
      <c r="I52" s="248"/>
      <c r="J52" s="248"/>
      <c r="K52" s="248"/>
    </row>
    <row r="53" spans="1:11" ht="23.8" thickBot="1" x14ac:dyDescent="0.3">
      <c r="A53" s="245"/>
      <c r="B53" s="309" t="s">
        <v>56</v>
      </c>
      <c r="C53" s="310"/>
      <c r="D53" s="248"/>
      <c r="E53" s="248"/>
      <c r="F53" s="248"/>
      <c r="G53" s="248"/>
      <c r="H53" s="248"/>
      <c r="I53" s="248"/>
      <c r="J53" s="248"/>
      <c r="K53" s="248"/>
    </row>
    <row r="54" spans="1:11" ht="14.95" thickBot="1" x14ac:dyDescent="0.3">
      <c r="A54" s="245"/>
      <c r="B54" s="249"/>
      <c r="C54" s="250"/>
      <c r="D54" s="248"/>
      <c r="E54" s="248"/>
      <c r="F54" s="248"/>
      <c r="G54" s="248"/>
      <c r="H54" s="248"/>
      <c r="I54" s="248"/>
      <c r="J54" s="248"/>
      <c r="K54" s="248"/>
    </row>
    <row r="55" spans="1:11" ht="58.45" thickBot="1" x14ac:dyDescent="0.3">
      <c r="A55" s="245"/>
      <c r="B55" s="298" t="s">
        <v>57</v>
      </c>
      <c r="C55" s="278"/>
      <c r="D55" s="272" t="s">
        <v>201</v>
      </c>
      <c r="E55" s="248"/>
      <c r="F55" s="248"/>
      <c r="G55" s="248"/>
      <c r="H55" s="248"/>
      <c r="I55" s="248"/>
      <c r="J55" s="248"/>
      <c r="K55" s="248"/>
    </row>
    <row r="56" spans="1:11" x14ac:dyDescent="0.25">
      <c r="A56" s="245"/>
      <c r="B56" s="1057" t="s">
        <v>59</v>
      </c>
      <c r="C56" s="271"/>
      <c r="D56" s="311" t="s">
        <v>60</v>
      </c>
      <c r="E56" s="248"/>
      <c r="F56" s="248"/>
      <c r="G56" s="248"/>
      <c r="H56" s="248"/>
      <c r="I56" s="248"/>
      <c r="J56" s="248"/>
      <c r="K56" s="248"/>
    </row>
    <row r="57" spans="1:11" ht="57.75" x14ac:dyDescent="0.25">
      <c r="A57" s="245"/>
      <c r="B57" s="1058"/>
      <c r="C57" s="271"/>
      <c r="D57" s="312" t="s">
        <v>202</v>
      </c>
      <c r="E57" s="248"/>
      <c r="F57" s="248"/>
      <c r="G57" s="248"/>
      <c r="H57" s="248"/>
      <c r="I57" s="248"/>
      <c r="J57" s="248"/>
      <c r="K57" s="248"/>
    </row>
    <row r="58" spans="1:11" x14ac:dyDescent="0.25">
      <c r="A58" s="245"/>
      <c r="B58" s="1058"/>
      <c r="C58" s="271"/>
      <c r="D58" s="311" t="s">
        <v>134</v>
      </c>
      <c r="E58" s="248"/>
      <c r="F58" s="248"/>
      <c r="G58" s="248"/>
      <c r="H58" s="248"/>
      <c r="I58" s="248"/>
      <c r="J58" s="248"/>
      <c r="K58" s="248"/>
    </row>
    <row r="59" spans="1:11" x14ac:dyDescent="0.25">
      <c r="A59" s="245"/>
      <c r="B59" s="1058"/>
      <c r="C59" s="271"/>
      <c r="D59" s="312" t="s">
        <v>64</v>
      </c>
      <c r="E59" s="248"/>
      <c r="F59" s="248"/>
      <c r="G59" s="248"/>
      <c r="H59" s="248"/>
      <c r="I59" s="248"/>
      <c r="J59" s="248"/>
      <c r="K59" s="248"/>
    </row>
    <row r="60" spans="1:11" x14ac:dyDescent="0.25">
      <c r="A60" s="245"/>
      <c r="B60" s="1058"/>
      <c r="C60" s="271"/>
      <c r="D60" s="312" t="s">
        <v>165</v>
      </c>
      <c r="E60" s="248"/>
      <c r="F60" s="248"/>
      <c r="G60" s="248"/>
      <c r="H60" s="248"/>
      <c r="I60" s="248"/>
      <c r="J60" s="248"/>
      <c r="K60" s="248"/>
    </row>
    <row r="61" spans="1:11" x14ac:dyDescent="0.25">
      <c r="A61" s="245"/>
      <c r="B61" s="1058"/>
      <c r="C61" s="271"/>
      <c r="D61" s="312" t="s">
        <v>203</v>
      </c>
      <c r="E61" s="248"/>
      <c r="F61" s="248"/>
      <c r="G61" s="248"/>
      <c r="H61" s="248"/>
      <c r="I61" s="248"/>
      <c r="J61" s="248"/>
      <c r="K61" s="248"/>
    </row>
    <row r="62" spans="1:11" x14ac:dyDescent="0.25">
      <c r="A62" s="245"/>
      <c r="B62" s="1058"/>
      <c r="C62" s="271"/>
      <c r="D62" s="312" t="s">
        <v>204</v>
      </c>
      <c r="E62" s="248"/>
      <c r="F62" s="248"/>
      <c r="G62" s="248"/>
      <c r="H62" s="248"/>
      <c r="I62" s="248"/>
      <c r="J62" s="248"/>
      <c r="K62" s="248"/>
    </row>
    <row r="63" spans="1:11" ht="23.1" x14ac:dyDescent="0.25">
      <c r="A63" s="245"/>
      <c r="B63" s="1058"/>
      <c r="C63" s="271"/>
      <c r="D63" s="312" t="s">
        <v>205</v>
      </c>
      <c r="E63" s="248"/>
      <c r="F63" s="248"/>
      <c r="G63" s="248"/>
      <c r="H63" s="248"/>
      <c r="I63" s="248"/>
      <c r="J63" s="248"/>
      <c r="K63" s="248"/>
    </row>
    <row r="64" spans="1:11" x14ac:dyDescent="0.25">
      <c r="A64" s="245"/>
      <c r="B64" s="1058"/>
      <c r="C64" s="271"/>
      <c r="D64" s="311" t="s">
        <v>141</v>
      </c>
      <c r="E64" s="248"/>
      <c r="F64" s="248"/>
      <c r="G64" s="248"/>
      <c r="H64" s="248"/>
      <c r="I64" s="248"/>
      <c r="J64" s="248"/>
      <c r="K64" s="248"/>
    </row>
    <row r="65" spans="1:11" ht="14.95" thickBot="1" x14ac:dyDescent="0.3">
      <c r="A65" s="245"/>
      <c r="B65" s="1059"/>
      <c r="C65" s="281"/>
      <c r="D65" s="306"/>
      <c r="E65" s="248"/>
      <c r="F65" s="248"/>
      <c r="G65" s="248"/>
      <c r="H65" s="248"/>
      <c r="I65" s="248"/>
      <c r="J65" s="248"/>
      <c r="K65" s="248"/>
    </row>
    <row r="66" spans="1:11" ht="23.8" thickBot="1" x14ac:dyDescent="0.3">
      <c r="A66" s="245"/>
      <c r="B66" s="284" t="s">
        <v>72</v>
      </c>
      <c r="C66" s="281"/>
      <c r="D66" s="274"/>
      <c r="E66" s="248"/>
      <c r="F66" s="248"/>
      <c r="G66" s="248"/>
      <c r="H66" s="248"/>
      <c r="I66" s="248"/>
      <c r="J66" s="248"/>
      <c r="K66" s="248"/>
    </row>
    <row r="67" spans="1:11" ht="127.05" x14ac:dyDescent="0.25">
      <c r="A67" s="245"/>
      <c r="B67" s="1057" t="s">
        <v>73</v>
      </c>
      <c r="C67" s="271"/>
      <c r="D67" s="312" t="s">
        <v>206</v>
      </c>
      <c r="E67" s="248"/>
      <c r="F67" s="248"/>
      <c r="G67" s="248"/>
      <c r="H67" s="248"/>
      <c r="I67" s="248"/>
      <c r="J67" s="248"/>
      <c r="K67" s="248"/>
    </row>
    <row r="68" spans="1:11" ht="103.95" x14ac:dyDescent="0.25">
      <c r="A68" s="245"/>
      <c r="B68" s="1058"/>
      <c r="C68" s="271"/>
      <c r="D68" s="312" t="s">
        <v>207</v>
      </c>
      <c r="E68" s="248"/>
      <c r="F68" s="248"/>
      <c r="G68" s="248"/>
      <c r="H68" s="248"/>
      <c r="I68" s="248"/>
      <c r="J68" s="248"/>
      <c r="K68" s="248"/>
    </row>
    <row r="69" spans="1:11" ht="196.3" x14ac:dyDescent="0.25">
      <c r="A69" s="245"/>
      <c r="B69" s="1058"/>
      <c r="C69" s="271"/>
      <c r="D69" s="312" t="s">
        <v>208</v>
      </c>
      <c r="E69" s="248"/>
      <c r="F69" s="248"/>
      <c r="G69" s="248"/>
      <c r="H69" s="248"/>
      <c r="I69" s="248"/>
      <c r="J69" s="248"/>
      <c r="K69" s="248"/>
    </row>
    <row r="70" spans="1:11" ht="57.75" x14ac:dyDescent="0.25">
      <c r="A70" s="245"/>
      <c r="B70" s="1058"/>
      <c r="C70" s="271"/>
      <c r="D70" s="312" t="s">
        <v>209</v>
      </c>
      <c r="E70" s="248"/>
      <c r="F70" s="248"/>
      <c r="G70" s="248"/>
      <c r="H70" s="248"/>
      <c r="I70" s="248"/>
      <c r="J70" s="248"/>
      <c r="K70" s="248"/>
    </row>
    <row r="71" spans="1:11" ht="14.95" thickBot="1" x14ac:dyDescent="0.3">
      <c r="A71" s="245"/>
      <c r="B71" s="1059"/>
      <c r="C71" s="281"/>
      <c r="D71" s="274"/>
      <c r="E71" s="248"/>
      <c r="F71" s="248"/>
      <c r="G71" s="248"/>
      <c r="H71" s="248"/>
      <c r="I71" s="248"/>
      <c r="J71" s="248"/>
      <c r="K71" s="248"/>
    </row>
    <row r="72" spans="1:11" x14ac:dyDescent="0.25">
      <c r="A72" s="245"/>
      <c r="B72" s="1057" t="s">
        <v>90</v>
      </c>
      <c r="C72" s="271"/>
      <c r="D72" s="312"/>
      <c r="E72" s="248"/>
      <c r="F72" s="248"/>
      <c r="G72" s="248"/>
      <c r="H72" s="248"/>
      <c r="I72" s="248"/>
      <c r="J72" s="248"/>
      <c r="K72" s="248"/>
    </row>
    <row r="73" spans="1:11" x14ac:dyDescent="0.25">
      <c r="A73" s="245"/>
      <c r="B73" s="1058"/>
      <c r="C73" s="271"/>
      <c r="D73" s="313"/>
      <c r="E73" s="248"/>
      <c r="F73" s="248"/>
      <c r="G73" s="248"/>
      <c r="H73" s="248"/>
      <c r="I73" s="248"/>
      <c r="J73" s="248"/>
      <c r="K73" s="248"/>
    </row>
    <row r="74" spans="1:11" x14ac:dyDescent="0.25">
      <c r="A74" s="245"/>
      <c r="B74" s="1058"/>
      <c r="C74" s="271"/>
      <c r="D74" s="312" t="s">
        <v>91</v>
      </c>
      <c r="E74" s="248"/>
      <c r="F74" s="248"/>
      <c r="G74" s="248"/>
      <c r="H74" s="248"/>
      <c r="I74" s="248"/>
      <c r="J74" s="248"/>
      <c r="K74" s="248"/>
    </row>
    <row r="75" spans="1:11" ht="36" x14ac:dyDescent="0.25">
      <c r="A75" s="245"/>
      <c r="B75" s="1058"/>
      <c r="C75" s="271"/>
      <c r="D75" s="312" t="s">
        <v>210</v>
      </c>
      <c r="E75" s="248"/>
      <c r="F75" s="248"/>
      <c r="G75" s="248"/>
      <c r="H75" s="248"/>
      <c r="I75" s="248"/>
      <c r="J75" s="248"/>
      <c r="K75" s="248"/>
    </row>
    <row r="76" spans="1:11" ht="36" x14ac:dyDescent="0.25">
      <c r="A76" s="245"/>
      <c r="B76" s="1058"/>
      <c r="C76" s="271"/>
      <c r="D76" s="312" t="s">
        <v>211</v>
      </c>
      <c r="E76" s="248"/>
      <c r="F76" s="248"/>
      <c r="G76" s="248"/>
      <c r="H76" s="248"/>
      <c r="I76" s="248"/>
      <c r="J76" s="248"/>
      <c r="K76" s="248"/>
    </row>
    <row r="77" spans="1:11" ht="36" x14ac:dyDescent="0.25">
      <c r="A77" s="245"/>
      <c r="B77" s="1058"/>
      <c r="C77" s="271"/>
      <c r="D77" s="312" t="s">
        <v>212</v>
      </c>
      <c r="E77" s="248"/>
      <c r="F77" s="248"/>
      <c r="G77" s="248"/>
      <c r="H77" s="248"/>
      <c r="I77" s="248"/>
      <c r="J77" s="248"/>
      <c r="K77" s="248"/>
    </row>
    <row r="78" spans="1:11" ht="46.9" thickBot="1" x14ac:dyDescent="0.3">
      <c r="A78" s="245"/>
      <c r="B78" s="1059"/>
      <c r="C78" s="281"/>
      <c r="D78" s="274" t="s">
        <v>213</v>
      </c>
      <c r="E78" s="248"/>
      <c r="F78" s="248"/>
      <c r="G78" s="248"/>
      <c r="H78" s="248"/>
      <c r="I78" s="248"/>
      <c r="J78" s="248"/>
      <c r="K78" s="248"/>
    </row>
  </sheetData>
  <sheetProtection insertColumns="0" insertRows="0"/>
  <mergeCells count="33">
    <mergeCell ref="A1:P1"/>
    <mergeCell ref="A2:P2"/>
    <mergeCell ref="A3:P3"/>
    <mergeCell ref="A4:D4"/>
    <mergeCell ref="A5:P5"/>
    <mergeCell ref="F45:G45"/>
    <mergeCell ref="H45:I45"/>
    <mergeCell ref="E41:F41"/>
    <mergeCell ref="B43:I43"/>
    <mergeCell ref="B44:D44"/>
    <mergeCell ref="F44:G44"/>
    <mergeCell ref="H44:I44"/>
    <mergeCell ref="B56:B65"/>
    <mergeCell ref="B67:B71"/>
    <mergeCell ref="B72:B78"/>
    <mergeCell ref="B15:B22"/>
    <mergeCell ref="D15:J15"/>
    <mergeCell ref="D18:J18"/>
    <mergeCell ref="D23:J23"/>
    <mergeCell ref="D24:J24"/>
    <mergeCell ref="E38:F38"/>
    <mergeCell ref="E39:F39"/>
    <mergeCell ref="E40:F40"/>
    <mergeCell ref="B35:B41"/>
    <mergeCell ref="E37:F37"/>
    <mergeCell ref="B27:B33"/>
    <mergeCell ref="B49:J50"/>
    <mergeCell ref="B45:D45"/>
    <mergeCell ref="B10:D10"/>
    <mergeCell ref="F10:S10"/>
    <mergeCell ref="F11:S11"/>
    <mergeCell ref="E12:R12"/>
    <mergeCell ref="E13:R13"/>
  </mergeCells>
  <conditionalFormatting sqref="F10">
    <cfRule type="notContainsBlanks" dxfId="112" priority="5">
      <formula>LEN(TRIM(F10))&gt;0</formula>
    </cfRule>
  </conditionalFormatting>
  <conditionalFormatting sqref="F11:S11">
    <cfRule type="expression" dxfId="111" priority="3">
      <formula>E11="NO SE REPORTA"</formula>
    </cfRule>
    <cfRule type="expression" dxfId="110" priority="4">
      <formula>E10="NO APLICA"</formula>
    </cfRule>
  </conditionalFormatting>
  <conditionalFormatting sqref="E12:R12">
    <cfRule type="expression" dxfId="109" priority="1">
      <formula>E11="SI SE REPORTA"</formula>
    </cfRule>
  </conditionalFormatting>
  <dataValidations count="3">
    <dataValidation type="whole" operator="greaterThanOrEqual" allowBlank="1" showErrorMessage="1" errorTitle="ERROR" error="Escriba un número igual o mayor que 0" promptTitle="ERROR" prompt="Escriba un número igual o mayor que 0" sqref="E16:E17 E20:H21">
      <formula1>0</formula1>
    </dataValidation>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 ref="E31" r:id="rId1"/>
  </hyperlinks>
  <pageMargins left="0.25" right="0.25" top="0.75" bottom="0.75" header="0.3" footer="0.3"/>
  <pageSetup paperSize="178" orientation="landscape" horizontalDpi="1200" verticalDpi="1200"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7"/>
  <sheetViews>
    <sheetView showGridLines="0" zoomScale="98" zoomScaleNormal="98" workbookViewId="0">
      <selection activeCell="E57" sqref="E57:E63"/>
    </sheetView>
  </sheetViews>
  <sheetFormatPr baseColWidth="10" defaultRowHeight="14.3" x14ac:dyDescent="0.25"/>
  <cols>
    <col min="1" max="1" width="1.875" customWidth="1"/>
    <col min="2" max="2" width="12.875" customWidth="1"/>
    <col min="3" max="3" width="5" style="86" bestFit="1" customWidth="1"/>
    <col min="4" max="4" width="34.875" customWidth="1"/>
    <col min="5" max="5" width="12.125" customWidth="1"/>
    <col min="8" max="8" width="12.625" customWidth="1"/>
    <col min="10" max="10" width="13.25" customWidth="1"/>
  </cols>
  <sheetData>
    <row r="1" spans="1:21" s="550" customFormat="1" ht="100.55" customHeight="1" thickBot="1" x14ac:dyDescent="0.3">
      <c r="A1" s="1022"/>
      <c r="B1" s="1023"/>
      <c r="C1" s="1023"/>
      <c r="D1" s="1023"/>
      <c r="E1" s="1023"/>
      <c r="F1" s="1023"/>
      <c r="G1" s="1023"/>
      <c r="H1" s="1023"/>
      <c r="I1" s="1023"/>
      <c r="J1" s="1023"/>
      <c r="K1" s="1023"/>
      <c r="L1" s="1023"/>
      <c r="M1" s="1023"/>
      <c r="N1" s="1023"/>
      <c r="O1" s="1023"/>
      <c r="P1" s="1024"/>
      <c r="Q1" s="412"/>
      <c r="R1" s="412"/>
    </row>
    <row r="2" spans="1:21" s="551" customFormat="1" ht="16.3" thickBot="1" x14ac:dyDescent="0.3">
      <c r="A2" s="1030" t="str">
        <f>'Datos Generales'!C5</f>
        <v>Corporación Autónoma Regional del Magdalena – CORPAMAG</v>
      </c>
      <c r="B2" s="1031"/>
      <c r="C2" s="1031"/>
      <c r="D2" s="1031"/>
      <c r="E2" s="1031"/>
      <c r="F2" s="1031"/>
      <c r="G2" s="1031"/>
      <c r="H2" s="1031"/>
      <c r="I2" s="1031"/>
      <c r="J2" s="1031"/>
      <c r="K2" s="1031"/>
      <c r="L2" s="1031"/>
      <c r="M2" s="1031"/>
      <c r="N2" s="1031"/>
      <c r="O2" s="1031"/>
      <c r="P2" s="1032"/>
      <c r="Q2" s="412"/>
      <c r="R2" s="412"/>
    </row>
    <row r="3" spans="1:21" s="551" customFormat="1" ht="16.3" thickBot="1" x14ac:dyDescent="0.3">
      <c r="A3" s="1025" t="s">
        <v>1322</v>
      </c>
      <c r="B3" s="1026"/>
      <c r="C3" s="1026"/>
      <c r="D3" s="1026"/>
      <c r="E3" s="1026"/>
      <c r="F3" s="1026"/>
      <c r="G3" s="1026"/>
      <c r="H3" s="1026"/>
      <c r="I3" s="1026"/>
      <c r="J3" s="1026"/>
      <c r="K3" s="1026"/>
      <c r="L3" s="1026"/>
      <c r="M3" s="1026"/>
      <c r="N3" s="1026"/>
      <c r="O3" s="1026"/>
      <c r="P3" s="1027"/>
      <c r="Q3" s="412"/>
      <c r="R3" s="412"/>
    </row>
    <row r="4" spans="1:21" s="551" customFormat="1" ht="16.3" thickBot="1" x14ac:dyDescent="0.3">
      <c r="A4" s="1028" t="s">
        <v>1321</v>
      </c>
      <c r="B4" s="1029"/>
      <c r="C4" s="1029"/>
      <c r="D4" s="1029"/>
      <c r="E4" s="587" t="str">
        <f>'Datos Generales'!C6</f>
        <v>2021-II</v>
      </c>
      <c r="F4" s="587"/>
      <c r="G4" s="587"/>
      <c r="H4" s="587"/>
      <c r="I4" s="587"/>
      <c r="J4" s="587"/>
      <c r="K4" s="587"/>
      <c r="L4" s="589"/>
      <c r="M4" s="589"/>
      <c r="N4" s="589"/>
      <c r="O4" s="589"/>
      <c r="P4" s="590"/>
      <c r="Q4" s="412"/>
      <c r="R4" s="412"/>
    </row>
    <row r="5" spans="1:21" s="245" customFormat="1" ht="16.5" customHeight="1" thickBot="1" x14ac:dyDescent="0.3">
      <c r="A5" s="1025" t="s">
        <v>220</v>
      </c>
      <c r="B5" s="1026"/>
      <c r="C5" s="1026"/>
      <c r="D5" s="1026"/>
      <c r="E5" s="1026"/>
      <c r="F5" s="1026"/>
      <c r="G5" s="1026"/>
      <c r="H5" s="1026"/>
      <c r="I5" s="1026"/>
      <c r="J5" s="1026"/>
      <c r="K5" s="1026"/>
      <c r="L5" s="1026"/>
      <c r="M5" s="1026"/>
      <c r="N5" s="1026"/>
      <c r="O5" s="1026"/>
      <c r="P5" s="1027"/>
    </row>
    <row r="6" spans="1:21" x14ac:dyDescent="0.25">
      <c r="B6" s="2" t="s">
        <v>1</v>
      </c>
      <c r="C6" s="75"/>
      <c r="D6" s="6"/>
      <c r="E6" s="73"/>
      <c r="F6" s="6" t="s">
        <v>128</v>
      </c>
      <c r="G6" s="6"/>
      <c r="H6" s="6"/>
      <c r="I6" s="6"/>
      <c r="J6" s="6"/>
      <c r="K6" s="6"/>
    </row>
    <row r="7" spans="1:21" ht="14.95" thickBot="1" x14ac:dyDescent="0.3">
      <c r="B7" s="74"/>
      <c r="C7" s="76"/>
      <c r="D7" s="6"/>
      <c r="E7" s="18"/>
      <c r="F7" s="6" t="s">
        <v>129</v>
      </c>
      <c r="G7" s="6"/>
      <c r="H7" s="6"/>
      <c r="I7" s="6"/>
      <c r="J7" s="6"/>
      <c r="K7" s="6"/>
    </row>
    <row r="8" spans="1:21" ht="14.95" thickBot="1" x14ac:dyDescent="0.3">
      <c r="B8" s="177" t="s">
        <v>1192</v>
      </c>
      <c r="C8" s="221">
        <v>2021</v>
      </c>
      <c r="D8" s="226">
        <f>IF(E10="NO APLICA","NO APLICA",IF(E11="NO SE REPORTA","SIN INFORMACION",))+F27</f>
        <v>1</v>
      </c>
      <c r="E8" s="222"/>
      <c r="F8" s="6" t="s">
        <v>130</v>
      </c>
      <c r="G8" s="6"/>
      <c r="H8" s="6"/>
      <c r="I8" s="6"/>
      <c r="J8" s="6"/>
      <c r="K8" s="6"/>
    </row>
    <row r="9" spans="1:21" x14ac:dyDescent="0.25">
      <c r="B9" s="505" t="s">
        <v>1193</v>
      </c>
      <c r="C9" s="87"/>
      <c r="D9" s="6"/>
      <c r="E9" s="6"/>
      <c r="F9" s="6"/>
      <c r="G9" s="6"/>
      <c r="H9" s="6"/>
      <c r="I9" s="6"/>
      <c r="J9" s="6"/>
      <c r="K9" s="6"/>
    </row>
    <row r="10" spans="1:21" s="412" customFormat="1" x14ac:dyDescent="0.25">
      <c r="A10" s="245"/>
      <c r="B10" s="1078" t="s">
        <v>1252</v>
      </c>
      <c r="C10" s="1078"/>
      <c r="D10" s="1078"/>
      <c r="E10" s="511" t="s">
        <v>1249</v>
      </c>
      <c r="F10" s="1085"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086"/>
      <c r="H10" s="1086"/>
      <c r="I10" s="1086"/>
      <c r="J10" s="1086"/>
      <c r="K10" s="1086"/>
      <c r="L10" s="1086"/>
      <c r="M10" s="1086"/>
      <c r="N10" s="1086"/>
      <c r="O10" s="1086"/>
      <c r="P10" s="1086"/>
      <c r="Q10" s="1086"/>
      <c r="R10" s="1086"/>
      <c r="S10" s="1086"/>
      <c r="T10" s="507"/>
      <c r="U10" s="507"/>
    </row>
    <row r="11" spans="1:21" s="412" customFormat="1" ht="14.45" customHeight="1" x14ac:dyDescent="0.25">
      <c r="A11" s="245"/>
      <c r="B11" s="508"/>
      <c r="C11" s="509"/>
      <c r="D11" s="510" t="str">
        <f>IF(E10="SI APLICA","¿El indicador no se reporta por limitaciones de información disponible? ","")</f>
        <v xml:space="preserve">¿El indicador no se reporta por limitaciones de información disponible? </v>
      </c>
      <c r="E11" s="512" t="s">
        <v>1251</v>
      </c>
      <c r="F11" s="1079"/>
      <c r="G11" s="1080"/>
      <c r="H11" s="1080"/>
      <c r="I11" s="1080"/>
      <c r="J11" s="1080"/>
      <c r="K11" s="1080"/>
      <c r="L11" s="1080"/>
      <c r="M11" s="1080"/>
      <c r="N11" s="1080"/>
      <c r="O11" s="1080"/>
      <c r="P11" s="1080"/>
      <c r="Q11" s="1080"/>
      <c r="R11" s="1080"/>
      <c r="S11" s="1080"/>
    </row>
    <row r="12" spans="1:21" s="412" customFormat="1" ht="23.45" customHeight="1" x14ac:dyDescent="0.25">
      <c r="A12" s="245"/>
      <c r="B12" s="505"/>
      <c r="C12" s="303"/>
      <c r="D12" s="510" t="str">
        <f>IF(E11="SI SE REPORTA","¿Qué programas o proyectos del Plan de Acción están asociados al indicador? ","")</f>
        <v xml:space="preserve">¿Qué programas o proyectos del Plan de Acción están asociados al indicador? </v>
      </c>
      <c r="E12" s="1081" t="s">
        <v>2696</v>
      </c>
      <c r="F12" s="1081"/>
      <c r="G12" s="1081"/>
      <c r="H12" s="1081"/>
      <c r="I12" s="1081"/>
      <c r="J12" s="1081"/>
      <c r="K12" s="1081"/>
      <c r="L12" s="1081"/>
      <c r="M12" s="1081"/>
      <c r="N12" s="1081"/>
      <c r="O12" s="1081"/>
      <c r="P12" s="1081"/>
      <c r="Q12" s="1081"/>
      <c r="R12" s="1081"/>
    </row>
    <row r="13" spans="1:21" s="412" customFormat="1" ht="21.9" customHeight="1" x14ac:dyDescent="0.25">
      <c r="A13" s="245"/>
      <c r="B13" s="505"/>
      <c r="C13" s="303"/>
      <c r="D13" s="510" t="s">
        <v>1254</v>
      </c>
      <c r="E13" s="1082"/>
      <c r="F13" s="1083"/>
      <c r="G13" s="1083"/>
      <c r="H13" s="1083"/>
      <c r="I13" s="1083"/>
      <c r="J13" s="1083"/>
      <c r="K13" s="1083"/>
      <c r="L13" s="1083"/>
      <c r="M13" s="1083"/>
      <c r="N13" s="1083"/>
      <c r="O13" s="1083"/>
      <c r="P13" s="1083"/>
      <c r="Q13" s="1083"/>
      <c r="R13" s="1084"/>
    </row>
    <row r="14" spans="1:21" s="412" customFormat="1" ht="7" customHeight="1" thickBot="1" x14ac:dyDescent="0.3">
      <c r="B14" s="505"/>
      <c r="C14" s="87"/>
      <c r="D14" s="6"/>
      <c r="E14" s="6"/>
      <c r="F14" s="6"/>
      <c r="G14" s="6"/>
      <c r="H14" s="6"/>
      <c r="I14" s="6"/>
      <c r="J14" s="6"/>
      <c r="K14" s="6"/>
    </row>
    <row r="15" spans="1:21" ht="14.95" customHeight="1" thickTop="1" x14ac:dyDescent="0.25">
      <c r="B15" s="1120" t="s">
        <v>2</v>
      </c>
      <c r="C15" s="88"/>
      <c r="D15" s="1122" t="s">
        <v>3</v>
      </c>
      <c r="E15" s="1123"/>
      <c r="F15" s="1123"/>
      <c r="G15" s="1123"/>
      <c r="H15" s="1123"/>
      <c r="I15" s="1123"/>
      <c r="J15" s="1123"/>
      <c r="K15" s="1124"/>
    </row>
    <row r="16" spans="1:21" ht="14.95" thickBot="1" x14ac:dyDescent="0.3">
      <c r="B16" s="1121"/>
      <c r="C16" s="91"/>
      <c r="D16" s="1125" t="s">
        <v>252</v>
      </c>
      <c r="E16" s="1126"/>
      <c r="F16" s="1126"/>
      <c r="G16" s="1126"/>
      <c r="H16" s="1126"/>
      <c r="I16" s="1126"/>
      <c r="J16" s="1126"/>
      <c r="K16" s="1127"/>
    </row>
    <row r="17" spans="2:11" ht="14.95" thickBot="1" x14ac:dyDescent="0.3">
      <c r="B17" s="1121"/>
      <c r="C17" s="97" t="s">
        <v>19</v>
      </c>
      <c r="D17" s="39" t="s">
        <v>253</v>
      </c>
      <c r="E17" s="39" t="s">
        <v>20</v>
      </c>
      <c r="F17" s="39" t="s">
        <v>21</v>
      </c>
      <c r="G17" s="39" t="s">
        <v>22</v>
      </c>
      <c r="H17" s="39" t="s">
        <v>23</v>
      </c>
      <c r="I17" s="234"/>
      <c r="K17" s="22"/>
    </row>
    <row r="18" spans="2:11" ht="14.95" thickBot="1" x14ac:dyDescent="0.3">
      <c r="B18" s="1121"/>
      <c r="C18" s="3" t="s">
        <v>152</v>
      </c>
      <c r="D18" s="40" t="s">
        <v>255</v>
      </c>
      <c r="E18" s="216">
        <v>4</v>
      </c>
      <c r="F18" s="216">
        <v>4</v>
      </c>
      <c r="G18" s="216">
        <v>4</v>
      </c>
      <c r="H18" s="216">
        <v>4</v>
      </c>
      <c r="I18" s="340"/>
      <c r="K18" s="22"/>
    </row>
    <row r="19" spans="2:11" ht="14.95" thickBot="1" x14ac:dyDescent="0.3">
      <c r="B19" s="1121"/>
      <c r="C19" s="3" t="s">
        <v>154</v>
      </c>
      <c r="D19" s="40" t="s">
        <v>256</v>
      </c>
      <c r="E19" s="216">
        <v>4</v>
      </c>
      <c r="F19" s="216">
        <v>4</v>
      </c>
      <c r="G19" s="216"/>
      <c r="H19" s="216"/>
      <c r="I19" s="340"/>
      <c r="K19" s="22"/>
    </row>
    <row r="20" spans="2:11" ht="14.95" thickBot="1" x14ac:dyDescent="0.3">
      <c r="B20" s="1121"/>
      <c r="C20" s="3" t="s">
        <v>156</v>
      </c>
      <c r="D20" s="40" t="s">
        <v>257</v>
      </c>
      <c r="E20" s="216"/>
      <c r="F20" s="216"/>
      <c r="G20" s="216"/>
      <c r="H20" s="216"/>
      <c r="I20" s="340"/>
      <c r="K20" s="22"/>
    </row>
    <row r="21" spans="2:11" ht="14.95" thickBot="1" x14ac:dyDescent="0.3">
      <c r="B21" s="1121"/>
      <c r="C21" s="3" t="s">
        <v>258</v>
      </c>
      <c r="D21" s="40" t="s">
        <v>259</v>
      </c>
      <c r="E21" s="216"/>
      <c r="F21" s="216"/>
      <c r="G21" s="216"/>
      <c r="H21" s="216"/>
      <c r="I21" s="340"/>
      <c r="K21" s="22"/>
    </row>
    <row r="22" spans="2:11" ht="14.95" thickBot="1" x14ac:dyDescent="0.3">
      <c r="B22" s="1121"/>
      <c r="C22" s="3" t="s">
        <v>260</v>
      </c>
      <c r="D22" s="40" t="s">
        <v>261</v>
      </c>
      <c r="E22" s="216"/>
      <c r="F22" s="216"/>
      <c r="G22" s="216"/>
      <c r="H22" s="216"/>
      <c r="I22" s="340"/>
      <c r="K22" s="22"/>
    </row>
    <row r="23" spans="2:11" ht="14.95" thickBot="1" x14ac:dyDescent="0.3">
      <c r="B23" s="1121"/>
      <c r="C23" s="3" t="s">
        <v>262</v>
      </c>
      <c r="D23" s="40" t="s">
        <v>263</v>
      </c>
      <c r="E23" s="216"/>
      <c r="F23" s="216"/>
      <c r="G23" s="216"/>
      <c r="H23" s="216"/>
      <c r="I23" s="340"/>
      <c r="K23" s="22"/>
    </row>
    <row r="24" spans="2:11" ht="14.95" thickBot="1" x14ac:dyDescent="0.3">
      <c r="B24" s="1121"/>
      <c r="C24" s="3" t="s">
        <v>264</v>
      </c>
      <c r="D24" s="40" t="s">
        <v>265</v>
      </c>
      <c r="E24" s="195">
        <f>IFERROR(E19/E18,"N.A.")</f>
        <v>1</v>
      </c>
      <c r="F24" s="195">
        <f>IFERROR(F19/F18,"N.A.")</f>
        <v>1</v>
      </c>
      <c r="G24" s="195">
        <f>IFERROR(G19/G18,"N.A.")</f>
        <v>0</v>
      </c>
      <c r="H24" s="195">
        <f>IFERROR(H19/H18,"N.A.")</f>
        <v>0</v>
      </c>
      <c r="I24" s="304"/>
      <c r="K24" s="22"/>
    </row>
    <row r="25" spans="2:11" ht="14.95" thickBot="1" x14ac:dyDescent="0.3">
      <c r="B25" s="1121"/>
      <c r="C25" s="3" t="s">
        <v>266</v>
      </c>
      <c r="D25" s="40" t="s">
        <v>267</v>
      </c>
      <c r="E25" s="195" t="str">
        <f>IFERROR(E21/E20,"N.A.")</f>
        <v>N.A.</v>
      </c>
      <c r="F25" s="195" t="str">
        <f>IFERROR(F21/F20,"N.A.")</f>
        <v>N.A.</v>
      </c>
      <c r="G25" s="195" t="str">
        <f>IFERROR(G21/G20,"N.A.")</f>
        <v>N.A.</v>
      </c>
      <c r="H25" s="195" t="str">
        <f>IFERROR(H21/H20,"N.A.")</f>
        <v>N.A.</v>
      </c>
      <c r="I25" s="304"/>
      <c r="K25" s="22"/>
    </row>
    <row r="26" spans="2:11" ht="14.95" thickBot="1" x14ac:dyDescent="0.3">
      <c r="B26" s="1121"/>
      <c r="C26" s="3" t="s">
        <v>268</v>
      </c>
      <c r="D26" s="40" t="s">
        <v>269</v>
      </c>
      <c r="E26" s="195" t="str">
        <f>IFERROR(E23/E22,"N.A.")</f>
        <v>N.A.</v>
      </c>
      <c r="F26" s="195" t="str">
        <f>IFERROR(F23/F22,"N.A.")</f>
        <v>N.A.</v>
      </c>
      <c r="G26" s="195" t="str">
        <f>IFERROR(G23/G22,"N.A.")</f>
        <v>N.A.</v>
      </c>
      <c r="H26" s="195" t="str">
        <f>IFERROR(H23/H22,"N.A.")</f>
        <v>N.A.</v>
      </c>
      <c r="I26" s="304"/>
      <c r="K26" s="22"/>
    </row>
    <row r="27" spans="2:11" ht="14.95" thickBot="1" x14ac:dyDescent="0.3">
      <c r="B27" s="337"/>
      <c r="C27" s="130"/>
      <c r="D27" s="338" t="s">
        <v>1206</v>
      </c>
      <c r="E27" s="195">
        <f>IFERROR(AVERAGE(E24:E26),"N.A.")</f>
        <v>1</v>
      </c>
      <c r="F27" s="195">
        <f>IFERROR(AVERAGE(F24:F26),"N.A.")</f>
        <v>1</v>
      </c>
      <c r="G27" s="195">
        <f>IFERROR(AVERAGE(G24:G26),"N.A.")</f>
        <v>0</v>
      </c>
      <c r="H27" s="195">
        <f>IFERROR(AVERAGE(H24:H26),"N.A.")</f>
        <v>0</v>
      </c>
      <c r="I27" s="304"/>
      <c r="K27" s="22"/>
    </row>
    <row r="28" spans="2:11" x14ac:dyDescent="0.25">
      <c r="B28" s="230"/>
      <c r="C28" s="91"/>
      <c r="D28" s="1128"/>
      <c r="E28" s="1129"/>
      <c r="F28" s="1129"/>
      <c r="G28" s="1129"/>
      <c r="H28" s="1129"/>
      <c r="I28" s="1129"/>
      <c r="J28" s="1129"/>
      <c r="K28" s="1130"/>
    </row>
    <row r="29" spans="2:11" x14ac:dyDescent="0.25">
      <c r="B29" s="230"/>
      <c r="C29" s="91"/>
      <c r="D29" s="1125" t="s">
        <v>246</v>
      </c>
      <c r="E29" s="1126"/>
      <c r="F29" s="1126"/>
      <c r="G29" s="1126"/>
      <c r="H29" s="1126"/>
      <c r="I29" s="1126"/>
      <c r="J29" s="1126"/>
      <c r="K29" s="1127"/>
    </row>
    <row r="30" spans="2:11" ht="14.95" thickBot="1" x14ac:dyDescent="0.3">
      <c r="B30" s="230"/>
      <c r="C30" s="91"/>
      <c r="D30" s="1131" t="s">
        <v>247</v>
      </c>
      <c r="E30" s="1132"/>
      <c r="F30" s="1132"/>
      <c r="G30" s="1132"/>
      <c r="H30" s="1132"/>
      <c r="I30" s="1132"/>
      <c r="J30" s="1132"/>
      <c r="K30" s="1133"/>
    </row>
    <row r="31" spans="2:11" ht="14.95" thickBot="1" x14ac:dyDescent="0.3">
      <c r="B31" s="230"/>
      <c r="C31" s="97" t="s">
        <v>19</v>
      </c>
      <c r="D31" s="43" t="s">
        <v>270</v>
      </c>
      <c r="E31" s="43" t="s">
        <v>271</v>
      </c>
      <c r="F31" s="43" t="s">
        <v>272</v>
      </c>
      <c r="G31" s="43" t="s">
        <v>273</v>
      </c>
      <c r="H31" s="43" t="s">
        <v>274</v>
      </c>
      <c r="I31" s="43" t="s">
        <v>275</v>
      </c>
      <c r="J31" s="43" t="s">
        <v>55</v>
      </c>
      <c r="K31" s="115"/>
    </row>
    <row r="32" spans="2:11" s="198" customFormat="1" ht="39.4" customHeight="1" thickBot="1" x14ac:dyDescent="0.3">
      <c r="B32" s="227"/>
      <c r="C32" s="232">
        <v>1</v>
      </c>
      <c r="D32" s="30" t="s">
        <v>2684</v>
      </c>
      <c r="E32" s="166" t="s">
        <v>11</v>
      </c>
      <c r="F32" s="217"/>
      <c r="G32" s="217"/>
      <c r="H32" s="217"/>
      <c r="I32" s="217"/>
      <c r="J32" s="30" t="s">
        <v>2687</v>
      </c>
      <c r="K32" s="113"/>
    </row>
    <row r="33" spans="2:11" s="198" customFormat="1" ht="48.25" customHeight="1" thickBot="1" x14ac:dyDescent="0.3">
      <c r="B33" s="227"/>
      <c r="C33" s="232">
        <v>2</v>
      </c>
      <c r="D33" s="30" t="s">
        <v>2685</v>
      </c>
      <c r="E33" s="166" t="s">
        <v>11</v>
      </c>
      <c r="F33" s="217"/>
      <c r="G33" s="217"/>
      <c r="H33" s="217"/>
      <c r="I33" s="217"/>
      <c r="J33" s="30" t="s">
        <v>2687</v>
      </c>
      <c r="K33" s="113"/>
    </row>
    <row r="34" spans="2:11" s="198" customFormat="1" ht="65.25" customHeight="1" thickBot="1" x14ac:dyDescent="0.3">
      <c r="B34" s="227"/>
      <c r="C34" s="232">
        <v>3</v>
      </c>
      <c r="D34" s="30" t="s">
        <v>2686</v>
      </c>
      <c r="E34" s="166" t="s">
        <v>11</v>
      </c>
      <c r="F34" s="217"/>
      <c r="G34" s="217"/>
      <c r="H34" s="217"/>
      <c r="I34" s="217"/>
      <c r="J34" s="30" t="s">
        <v>2687</v>
      </c>
      <c r="K34" s="113"/>
    </row>
    <row r="35" spans="2:11" s="198" customFormat="1" ht="14.95" thickBot="1" x14ac:dyDescent="0.3">
      <c r="B35" s="227"/>
      <c r="C35" s="232">
        <v>4</v>
      </c>
      <c r="D35" s="30"/>
      <c r="E35" s="166"/>
      <c r="F35" s="217"/>
      <c r="G35" s="217"/>
      <c r="H35" s="217"/>
      <c r="I35" s="217"/>
      <c r="J35" s="31"/>
      <c r="K35" s="113"/>
    </row>
    <row r="36" spans="2:11" s="198" customFormat="1" ht="14.95" thickBot="1" x14ac:dyDescent="0.3">
      <c r="B36" s="227"/>
      <c r="C36" s="232">
        <v>5</v>
      </c>
      <c r="D36" s="30"/>
      <c r="E36" s="166"/>
      <c r="F36" s="217"/>
      <c r="G36" s="217"/>
      <c r="H36" s="217"/>
      <c r="I36" s="217"/>
      <c r="J36" s="31"/>
      <c r="K36" s="113"/>
    </row>
    <row r="37" spans="2:11" s="198" customFormat="1" ht="14.95" thickBot="1" x14ac:dyDescent="0.3">
      <c r="B37" s="227"/>
      <c r="C37" s="232">
        <v>6</v>
      </c>
      <c r="D37" s="30"/>
      <c r="E37" s="166"/>
      <c r="F37" s="217"/>
      <c r="G37" s="217"/>
      <c r="H37" s="217"/>
      <c r="I37" s="217"/>
      <c r="J37" s="31"/>
      <c r="K37" s="113"/>
    </row>
    <row r="38" spans="2:11" s="198" customFormat="1" ht="14.95" thickBot="1" x14ac:dyDescent="0.3">
      <c r="B38" s="227"/>
      <c r="C38" s="232">
        <v>7</v>
      </c>
      <c r="D38" s="30"/>
      <c r="E38" s="166"/>
      <c r="F38" s="217"/>
      <c r="G38" s="217"/>
      <c r="H38" s="217"/>
      <c r="I38" s="217"/>
      <c r="J38" s="31"/>
      <c r="K38" s="113"/>
    </row>
    <row r="39" spans="2:11" s="198" customFormat="1" ht="14.95" thickBot="1" x14ac:dyDescent="0.3">
      <c r="B39" s="227"/>
      <c r="C39" s="232">
        <v>8</v>
      </c>
      <c r="D39" s="30"/>
      <c r="E39" s="166"/>
      <c r="F39" s="217"/>
      <c r="G39" s="217"/>
      <c r="H39" s="217"/>
      <c r="I39" s="217"/>
      <c r="J39" s="31"/>
      <c r="K39" s="113"/>
    </row>
    <row r="40" spans="2:11" s="198" customFormat="1" ht="14.95" thickBot="1" x14ac:dyDescent="0.3">
      <c r="B40" s="227"/>
      <c r="C40" s="232">
        <v>9</v>
      </c>
      <c r="D40" s="31"/>
      <c r="E40" s="166"/>
      <c r="F40" s="217"/>
      <c r="G40" s="217"/>
      <c r="H40" s="217"/>
      <c r="I40" s="217"/>
      <c r="J40" s="31"/>
      <c r="K40" s="113"/>
    </row>
    <row r="41" spans="2:11" s="198" customFormat="1" ht="14.95" thickBot="1" x14ac:dyDescent="0.3">
      <c r="B41" s="227"/>
      <c r="C41" s="232">
        <v>10</v>
      </c>
      <c r="D41" s="31"/>
      <c r="E41" s="166"/>
      <c r="F41" s="217"/>
      <c r="G41" s="217"/>
      <c r="H41" s="217"/>
      <c r="I41" s="217"/>
      <c r="J41" s="31"/>
      <c r="K41" s="113"/>
    </row>
    <row r="42" spans="2:11" s="198" customFormat="1" ht="14.95" thickBot="1" x14ac:dyDescent="0.3">
      <c r="B42" s="227"/>
      <c r="C42" s="232">
        <v>11</v>
      </c>
      <c r="D42" s="31"/>
      <c r="E42" s="166"/>
      <c r="F42" s="217"/>
      <c r="G42" s="217"/>
      <c r="H42" s="217"/>
      <c r="I42" s="217"/>
      <c r="J42" s="31"/>
      <c r="K42" s="113"/>
    </row>
    <row r="43" spans="2:11" s="198" customFormat="1" ht="14.95" thickBot="1" x14ac:dyDescent="0.3">
      <c r="B43" s="227"/>
      <c r="C43" s="232">
        <v>12</v>
      </c>
      <c r="D43" s="31"/>
      <c r="E43" s="166"/>
      <c r="F43" s="217"/>
      <c r="G43" s="217"/>
      <c r="H43" s="217"/>
      <c r="I43" s="217"/>
      <c r="J43" s="31"/>
      <c r="K43" s="113"/>
    </row>
    <row r="44" spans="2:11" s="198" customFormat="1" ht="14.95" thickBot="1" x14ac:dyDescent="0.3">
      <c r="B44" s="227"/>
      <c r="C44" s="232">
        <v>13</v>
      </c>
      <c r="D44" s="31"/>
      <c r="E44" s="166"/>
      <c r="F44" s="217"/>
      <c r="G44" s="217"/>
      <c r="H44" s="217"/>
      <c r="I44" s="217"/>
      <c r="J44" s="31"/>
      <c r="K44" s="113"/>
    </row>
    <row r="45" spans="2:11" s="198" customFormat="1" ht="14.95" thickBot="1" x14ac:dyDescent="0.3">
      <c r="B45" s="227"/>
      <c r="C45" s="232">
        <v>14</v>
      </c>
      <c r="D45" s="31"/>
      <c r="E45" s="166"/>
      <c r="F45" s="217"/>
      <c r="G45" s="217"/>
      <c r="H45" s="217"/>
      <c r="I45" s="217"/>
      <c r="J45" s="31"/>
      <c r="K45" s="113"/>
    </row>
    <row r="46" spans="2:11" s="198" customFormat="1" ht="14.95" thickBot="1" x14ac:dyDescent="0.3">
      <c r="B46" s="227"/>
      <c r="C46" s="232">
        <v>15</v>
      </c>
      <c r="D46" s="31"/>
      <c r="E46" s="166"/>
      <c r="F46" s="217"/>
      <c r="G46" s="217"/>
      <c r="H46" s="217"/>
      <c r="I46" s="217"/>
      <c r="J46" s="31"/>
      <c r="K46" s="113"/>
    </row>
    <row r="47" spans="2:11" s="198" customFormat="1" ht="14.95" thickBot="1" x14ac:dyDescent="0.3">
      <c r="B47" s="227"/>
      <c r="C47" s="232">
        <v>16</v>
      </c>
      <c r="D47" s="31"/>
      <c r="E47" s="166"/>
      <c r="F47" s="217"/>
      <c r="G47" s="217"/>
      <c r="H47" s="217"/>
      <c r="I47" s="217"/>
      <c r="J47" s="31"/>
      <c r="K47" s="113"/>
    </row>
    <row r="48" spans="2:11" s="198" customFormat="1" ht="14.95" thickBot="1" x14ac:dyDescent="0.3">
      <c r="B48" s="227"/>
      <c r="C48" s="232">
        <v>17</v>
      </c>
      <c r="D48" s="31"/>
      <c r="E48" s="166"/>
      <c r="F48" s="217"/>
      <c r="G48" s="217"/>
      <c r="H48" s="217"/>
      <c r="I48" s="217"/>
      <c r="J48" s="31"/>
      <c r="K48" s="113"/>
    </row>
    <row r="49" spans="2:11" s="198" customFormat="1" ht="14.95" thickBot="1" x14ac:dyDescent="0.3">
      <c r="B49" s="227"/>
      <c r="C49" s="232">
        <v>18</v>
      </c>
      <c r="D49" s="31"/>
      <c r="E49" s="166"/>
      <c r="F49" s="217"/>
      <c r="G49" s="217"/>
      <c r="H49" s="217"/>
      <c r="I49" s="217"/>
      <c r="J49" s="31"/>
      <c r="K49" s="113"/>
    </row>
    <row r="50" spans="2:11" s="198" customFormat="1" ht="14.95" thickBot="1" x14ac:dyDescent="0.3">
      <c r="B50" s="227"/>
      <c r="C50" s="232">
        <v>19</v>
      </c>
      <c r="D50" s="31"/>
      <c r="E50" s="166"/>
      <c r="F50" s="217"/>
      <c r="G50" s="217"/>
      <c r="H50" s="217"/>
      <c r="I50" s="217"/>
      <c r="J50" s="31"/>
      <c r="K50" s="113"/>
    </row>
    <row r="51" spans="2:11" ht="14.95" thickBot="1" x14ac:dyDescent="0.3">
      <c r="B51" s="230"/>
      <c r="C51" s="3"/>
      <c r="D51" s="41" t="s">
        <v>151</v>
      </c>
      <c r="E51" s="111"/>
      <c r="F51" s="142">
        <f>SUM(F32:F50)</f>
        <v>0</v>
      </c>
      <c r="G51" s="142">
        <f>SUM(G32:G50)</f>
        <v>0</v>
      </c>
      <c r="H51" s="142">
        <f>SUM(H32:H50)</f>
        <v>0</v>
      </c>
      <c r="I51" s="142">
        <f>SUM(I32:I50)</f>
        <v>0</v>
      </c>
      <c r="J51" s="31"/>
      <c r="K51" s="117"/>
    </row>
    <row r="52" spans="2:11" ht="14.95" thickBot="1" x14ac:dyDescent="0.3">
      <c r="B52" s="231"/>
      <c r="C52" s="92"/>
      <c r="D52" s="1117" t="s">
        <v>276</v>
      </c>
      <c r="E52" s="1118"/>
      <c r="F52" s="1118"/>
      <c r="G52" s="1118"/>
      <c r="H52" s="1118"/>
      <c r="I52" s="1118"/>
      <c r="J52" s="1118"/>
      <c r="K52" s="1119"/>
    </row>
    <row r="53" spans="2:11" ht="36" customHeight="1" thickBot="1" x14ac:dyDescent="0.3">
      <c r="B53" s="72" t="s">
        <v>34</v>
      </c>
      <c r="C53" s="107"/>
      <c r="D53" s="1117" t="s">
        <v>277</v>
      </c>
      <c r="E53" s="1118"/>
      <c r="F53" s="1118"/>
      <c r="G53" s="1118"/>
      <c r="H53" s="1118"/>
      <c r="I53" s="1118"/>
      <c r="J53" s="1118"/>
      <c r="K53" s="1119"/>
    </row>
    <row r="54" spans="2:11" ht="22.45" thickBot="1" x14ac:dyDescent="0.3">
      <c r="B54" s="72" t="s">
        <v>36</v>
      </c>
      <c r="C54" s="107"/>
      <c r="D54" s="1117" t="s">
        <v>278</v>
      </c>
      <c r="E54" s="1118"/>
      <c r="F54" s="1118"/>
      <c r="G54" s="1118"/>
      <c r="H54" s="1118"/>
      <c r="I54" s="1118"/>
      <c r="J54" s="1118"/>
      <c r="K54" s="1119"/>
    </row>
    <row r="55" spans="2:11" ht="14.95" thickBot="1" x14ac:dyDescent="0.3">
      <c r="B55" s="2"/>
      <c r="C55" s="75"/>
      <c r="D55" s="6"/>
      <c r="E55" s="6"/>
      <c r="F55" s="6"/>
      <c r="G55" s="6"/>
      <c r="H55" s="6"/>
      <c r="I55" s="6"/>
      <c r="J55" s="6"/>
      <c r="K55" s="6"/>
    </row>
    <row r="56" spans="2:11" ht="23.95" customHeight="1" thickBot="1" x14ac:dyDescent="0.3">
      <c r="B56" s="1114" t="s">
        <v>38</v>
      </c>
      <c r="C56" s="1115"/>
      <c r="D56" s="1115"/>
      <c r="E56" s="1116"/>
      <c r="F56" s="6"/>
      <c r="G56" s="6"/>
      <c r="H56" s="6"/>
      <c r="I56" s="6"/>
      <c r="J56" s="6"/>
      <c r="K56" s="6"/>
    </row>
    <row r="57" spans="2:11" ht="14.95" thickBot="1" x14ac:dyDescent="0.3">
      <c r="B57" s="1111">
        <v>1</v>
      </c>
      <c r="C57" s="93"/>
      <c r="D57" s="48" t="s">
        <v>39</v>
      </c>
      <c r="E57" s="31" t="s">
        <v>1890</v>
      </c>
      <c r="F57" s="6"/>
      <c r="G57" s="6"/>
      <c r="H57" s="6"/>
      <c r="I57" s="6"/>
      <c r="J57" s="6"/>
      <c r="K57" s="6"/>
    </row>
    <row r="58" spans="2:11" ht="14.95" thickBot="1" x14ac:dyDescent="0.3">
      <c r="B58" s="1112"/>
      <c r="C58" s="93"/>
      <c r="D58" s="41" t="s">
        <v>40</v>
      </c>
      <c r="E58" s="31" t="s">
        <v>1891</v>
      </c>
      <c r="F58" s="6"/>
      <c r="G58" s="6"/>
      <c r="H58" s="6"/>
      <c r="I58" s="6"/>
      <c r="J58" s="6"/>
      <c r="K58" s="6"/>
    </row>
    <row r="59" spans="2:11" ht="14.95" thickBot="1" x14ac:dyDescent="0.3">
      <c r="B59" s="1112"/>
      <c r="C59" s="93"/>
      <c r="D59" s="41" t="s">
        <v>41</v>
      </c>
      <c r="E59" s="31" t="s">
        <v>1893</v>
      </c>
      <c r="F59" s="6"/>
      <c r="G59" s="6"/>
      <c r="H59" s="6"/>
      <c r="I59" s="6"/>
      <c r="J59" s="6"/>
      <c r="K59" s="6"/>
    </row>
    <row r="60" spans="2:11" ht="14.95" thickBot="1" x14ac:dyDescent="0.3">
      <c r="B60" s="1112"/>
      <c r="C60" s="93"/>
      <c r="D60" s="41" t="s">
        <v>42</v>
      </c>
      <c r="E60" s="31" t="s">
        <v>1609</v>
      </c>
      <c r="F60" s="6"/>
      <c r="G60" s="6"/>
      <c r="H60" s="6"/>
      <c r="I60" s="6"/>
      <c r="J60" s="6"/>
      <c r="K60" s="6"/>
    </row>
    <row r="61" spans="2:11" ht="14.95" thickBot="1" x14ac:dyDescent="0.3">
      <c r="B61" s="1112"/>
      <c r="C61" s="93"/>
      <c r="D61" s="41" t="s">
        <v>43</v>
      </c>
      <c r="E61" s="742" t="s">
        <v>1894</v>
      </c>
      <c r="F61" s="6"/>
      <c r="G61" s="6"/>
      <c r="H61" s="6"/>
      <c r="I61" s="6"/>
      <c r="J61" s="6"/>
      <c r="K61" s="6"/>
    </row>
    <row r="62" spans="2:11" ht="14.95" thickBot="1" x14ac:dyDescent="0.3">
      <c r="B62" s="1112"/>
      <c r="C62" s="93"/>
      <c r="D62" s="41" t="s">
        <v>44</v>
      </c>
      <c r="E62" s="31">
        <v>4380200</v>
      </c>
      <c r="F62" s="6"/>
      <c r="G62" s="6"/>
      <c r="H62" s="6"/>
      <c r="I62" s="6"/>
      <c r="J62" s="6"/>
      <c r="K62" s="6"/>
    </row>
    <row r="63" spans="2:11" ht="14.95" thickBot="1" x14ac:dyDescent="0.3">
      <c r="B63" s="1113"/>
      <c r="C63" s="3"/>
      <c r="D63" s="41" t="s">
        <v>45</v>
      </c>
      <c r="E63" s="31" t="s">
        <v>1892</v>
      </c>
      <c r="F63" s="6"/>
      <c r="G63" s="6"/>
      <c r="H63" s="6"/>
      <c r="I63" s="6"/>
      <c r="J63" s="6"/>
      <c r="K63" s="6"/>
    </row>
    <row r="64" spans="2:11" ht="14.95" thickBot="1" x14ac:dyDescent="0.3">
      <c r="B64" s="2"/>
      <c r="C64" s="75"/>
      <c r="D64" s="6"/>
      <c r="E64" s="6"/>
      <c r="F64" s="6"/>
      <c r="G64" s="6"/>
      <c r="H64" s="6"/>
      <c r="I64" s="6"/>
      <c r="J64" s="6"/>
      <c r="K64" s="6"/>
    </row>
    <row r="65" spans="2:11" ht="14.95" thickBot="1" x14ac:dyDescent="0.3">
      <c r="B65" s="1114" t="s">
        <v>46</v>
      </c>
      <c r="C65" s="1115"/>
      <c r="D65" s="1115"/>
      <c r="E65" s="1116"/>
      <c r="F65" s="6"/>
      <c r="G65" s="6"/>
      <c r="H65" s="6"/>
      <c r="I65" s="6"/>
      <c r="J65" s="6"/>
      <c r="K65" s="6"/>
    </row>
    <row r="66" spans="2:11" ht="14.95" thickBot="1" x14ac:dyDescent="0.3">
      <c r="B66" s="1111">
        <v>1</v>
      </c>
      <c r="C66" s="93"/>
      <c r="D66" s="48" t="s">
        <v>39</v>
      </c>
      <c r="E66" s="233" t="s">
        <v>47</v>
      </c>
      <c r="F66" s="6"/>
      <c r="G66" s="6"/>
      <c r="H66" s="6"/>
      <c r="I66" s="6"/>
      <c r="J66" s="6"/>
      <c r="K66" s="6"/>
    </row>
    <row r="67" spans="2:11" ht="14.95" thickBot="1" x14ac:dyDescent="0.3">
      <c r="B67" s="1112"/>
      <c r="C67" s="93"/>
      <c r="D67" s="41" t="s">
        <v>40</v>
      </c>
      <c r="E67" s="233" t="s">
        <v>48</v>
      </c>
      <c r="F67" s="6"/>
      <c r="G67" s="6"/>
      <c r="H67" s="6"/>
      <c r="I67" s="6"/>
      <c r="J67" s="6"/>
      <c r="K67" s="6"/>
    </row>
    <row r="68" spans="2:11" ht="14.95" thickBot="1" x14ac:dyDescent="0.3">
      <c r="B68" s="1112"/>
      <c r="C68" s="93"/>
      <c r="D68" s="41" t="s">
        <v>41</v>
      </c>
      <c r="E68" s="302"/>
      <c r="F68" s="6"/>
      <c r="G68" s="6"/>
      <c r="H68" s="6"/>
      <c r="I68" s="6"/>
      <c r="J68" s="6"/>
      <c r="K68" s="6"/>
    </row>
    <row r="69" spans="2:11" ht="14.95" thickBot="1" x14ac:dyDescent="0.3">
      <c r="B69" s="1112"/>
      <c r="C69" s="93"/>
      <c r="D69" s="41" t="s">
        <v>42</v>
      </c>
      <c r="E69" s="302"/>
      <c r="F69" s="6"/>
      <c r="G69" s="6"/>
      <c r="H69" s="6"/>
      <c r="I69" s="6"/>
      <c r="J69" s="6"/>
      <c r="K69" s="6"/>
    </row>
    <row r="70" spans="2:11" ht="14.95" thickBot="1" x14ac:dyDescent="0.3">
      <c r="B70" s="1112"/>
      <c r="C70" s="93"/>
      <c r="D70" s="41" t="s">
        <v>43</v>
      </c>
      <c r="E70" s="302"/>
      <c r="F70" s="6"/>
      <c r="G70" s="6"/>
      <c r="H70" s="6"/>
      <c r="I70" s="6"/>
      <c r="J70" s="6"/>
      <c r="K70" s="6"/>
    </row>
    <row r="71" spans="2:11" ht="14.95" thickBot="1" x14ac:dyDescent="0.3">
      <c r="B71" s="1112"/>
      <c r="C71" s="93"/>
      <c r="D71" s="41" t="s">
        <v>44</v>
      </c>
      <c r="E71" s="302"/>
      <c r="F71" s="6"/>
      <c r="G71" s="6"/>
      <c r="H71" s="6"/>
      <c r="I71" s="6"/>
      <c r="J71" s="6"/>
      <c r="K71" s="6"/>
    </row>
    <row r="72" spans="2:11" ht="14.95" thickBot="1" x14ac:dyDescent="0.3">
      <c r="B72" s="1113"/>
      <c r="C72" s="3"/>
      <c r="D72" s="41" t="s">
        <v>45</v>
      </c>
      <c r="E72" s="302"/>
      <c r="F72" s="6"/>
      <c r="G72" s="6"/>
      <c r="H72" s="6"/>
      <c r="I72" s="6"/>
      <c r="J72" s="6"/>
      <c r="K72" s="6"/>
    </row>
    <row r="73" spans="2:11" ht="14.95" thickBot="1" x14ac:dyDescent="0.3">
      <c r="B73" s="2"/>
      <c r="C73" s="75"/>
      <c r="D73" s="6"/>
      <c r="E73" s="6"/>
      <c r="F73" s="6"/>
      <c r="G73" s="6"/>
      <c r="H73" s="6"/>
      <c r="I73" s="6"/>
      <c r="J73" s="6"/>
      <c r="K73" s="6"/>
    </row>
    <row r="74" spans="2:11" ht="14.95" thickBot="1" x14ac:dyDescent="0.3">
      <c r="B74" s="1114" t="s">
        <v>49</v>
      </c>
      <c r="C74" s="1115"/>
      <c r="D74" s="1115"/>
      <c r="E74" s="1115"/>
      <c r="F74" s="1116"/>
      <c r="G74" s="6"/>
      <c r="H74" s="6"/>
      <c r="I74" s="6"/>
      <c r="J74" s="6"/>
      <c r="K74" s="6"/>
    </row>
    <row r="75" spans="2:11" ht="23.8" thickBot="1" x14ac:dyDescent="0.3">
      <c r="B75" s="47" t="s">
        <v>50</v>
      </c>
      <c r="C75" s="41" t="s">
        <v>51</v>
      </c>
      <c r="D75" s="41" t="s">
        <v>52</v>
      </c>
      <c r="E75" s="41" t="s">
        <v>53</v>
      </c>
      <c r="F75" s="6"/>
      <c r="G75" s="6"/>
      <c r="H75" s="6"/>
      <c r="I75" s="6"/>
      <c r="J75" s="6"/>
    </row>
    <row r="76" spans="2:11" ht="81.55" thickBot="1" x14ac:dyDescent="0.3">
      <c r="B76" s="49">
        <v>42401</v>
      </c>
      <c r="C76" s="41">
        <v>0.01</v>
      </c>
      <c r="D76" s="68" t="s">
        <v>279</v>
      </c>
      <c r="E76" s="41"/>
      <c r="F76" s="6"/>
      <c r="G76" s="6"/>
      <c r="H76" s="6"/>
      <c r="I76" s="6"/>
      <c r="J76" s="6"/>
    </row>
    <row r="77" spans="2:11" ht="14.95" thickBot="1" x14ac:dyDescent="0.3">
      <c r="B77" s="2"/>
      <c r="C77" s="75"/>
      <c r="D77" s="6"/>
      <c r="E77" s="6"/>
      <c r="F77" s="6"/>
      <c r="G77" s="6"/>
      <c r="H77" s="6"/>
      <c r="I77" s="6"/>
      <c r="J77" s="6"/>
      <c r="K77" s="6"/>
    </row>
    <row r="78" spans="2:11" ht="14.95" thickBot="1" x14ac:dyDescent="0.3">
      <c r="B78" s="5" t="s">
        <v>55</v>
      </c>
      <c r="C78" s="95"/>
      <c r="D78" s="6"/>
      <c r="E78" s="6"/>
      <c r="F78" s="6"/>
      <c r="G78" s="6"/>
      <c r="H78" s="6"/>
      <c r="I78" s="6"/>
      <c r="J78" s="6"/>
      <c r="K78" s="6"/>
    </row>
    <row r="79" spans="2:11" x14ac:dyDescent="0.25">
      <c r="B79" s="1104"/>
      <c r="C79" s="1105"/>
      <c r="D79" s="1105"/>
      <c r="E79" s="1105"/>
      <c r="F79" s="1105"/>
      <c r="G79" s="1105"/>
      <c r="H79" s="1105"/>
      <c r="I79" s="1105"/>
      <c r="J79" s="1105"/>
      <c r="K79" s="6"/>
    </row>
    <row r="80" spans="2:11" ht="14.95" thickBot="1" x14ac:dyDescent="0.3">
      <c r="B80" s="1104"/>
      <c r="C80" s="1105"/>
      <c r="D80" s="1105"/>
      <c r="E80" s="1105"/>
      <c r="F80" s="1105"/>
      <c r="G80" s="1105"/>
      <c r="H80" s="1105"/>
      <c r="I80" s="1105"/>
      <c r="J80" s="1105"/>
      <c r="K80" s="6"/>
    </row>
    <row r="81" spans="2:11" ht="14.95" thickBot="1" x14ac:dyDescent="0.3">
      <c r="B81" s="1114" t="s">
        <v>56</v>
      </c>
      <c r="C81" s="1115"/>
      <c r="D81" s="1116"/>
      <c r="E81" s="6"/>
      <c r="F81" s="6"/>
      <c r="G81" s="6"/>
      <c r="H81" s="6"/>
      <c r="I81" s="6"/>
      <c r="J81" s="6"/>
      <c r="K81" s="6"/>
    </row>
    <row r="82" spans="2:11" ht="104.6" thickBot="1" x14ac:dyDescent="0.3">
      <c r="B82" s="47" t="s">
        <v>57</v>
      </c>
      <c r="C82" s="3"/>
      <c r="D82" s="41" t="s">
        <v>221</v>
      </c>
      <c r="E82" s="6"/>
      <c r="F82" s="6"/>
      <c r="G82" s="6"/>
      <c r="H82" s="6"/>
      <c r="I82" s="6"/>
      <c r="J82" s="6"/>
      <c r="K82" s="6"/>
    </row>
    <row r="83" spans="2:11" x14ac:dyDescent="0.25">
      <c r="B83" s="1111" t="s">
        <v>59</v>
      </c>
      <c r="C83" s="93"/>
      <c r="D83" s="53" t="s">
        <v>60</v>
      </c>
      <c r="E83" s="6"/>
      <c r="F83" s="6"/>
      <c r="G83" s="6"/>
      <c r="H83" s="6"/>
      <c r="I83" s="6"/>
      <c r="J83" s="6"/>
      <c r="K83" s="6"/>
    </row>
    <row r="84" spans="2:11" ht="57.75" x14ac:dyDescent="0.25">
      <c r="B84" s="1112"/>
      <c r="C84" s="93"/>
      <c r="D84" s="46" t="s">
        <v>222</v>
      </c>
      <c r="E84" s="6"/>
      <c r="F84" s="6"/>
      <c r="G84" s="6"/>
      <c r="H84" s="6"/>
      <c r="I84" s="6"/>
      <c r="J84" s="6"/>
      <c r="K84" s="6"/>
    </row>
    <row r="85" spans="2:11" ht="46.2" x14ac:dyDescent="0.25">
      <c r="B85" s="1112"/>
      <c r="C85" s="93"/>
      <c r="D85" s="46" t="s">
        <v>223</v>
      </c>
      <c r="E85" s="6"/>
      <c r="F85" s="6"/>
      <c r="G85" s="6"/>
      <c r="H85" s="6"/>
      <c r="I85" s="6"/>
      <c r="J85" s="6"/>
      <c r="K85" s="6"/>
    </row>
    <row r="86" spans="2:11" x14ac:dyDescent="0.25">
      <c r="B86" s="1112"/>
      <c r="C86" s="93"/>
      <c r="D86" s="53" t="s">
        <v>224</v>
      </c>
      <c r="E86" s="6"/>
      <c r="F86" s="6"/>
      <c r="G86" s="6"/>
      <c r="H86" s="6"/>
      <c r="I86" s="6"/>
      <c r="J86" s="6"/>
      <c r="K86" s="6"/>
    </row>
    <row r="87" spans="2:11" x14ac:dyDescent="0.25">
      <c r="B87" s="1112"/>
      <c r="C87" s="93"/>
      <c r="D87" s="46" t="s">
        <v>64</v>
      </c>
      <c r="E87" s="6"/>
      <c r="F87" s="6"/>
      <c r="G87" s="6"/>
      <c r="H87" s="6"/>
      <c r="I87" s="6"/>
      <c r="J87" s="6"/>
      <c r="K87" s="6"/>
    </row>
    <row r="88" spans="2:11" x14ac:dyDescent="0.25">
      <c r="B88" s="1112"/>
      <c r="C88" s="93"/>
      <c r="D88" s="46" t="s">
        <v>165</v>
      </c>
      <c r="E88" s="6"/>
      <c r="F88" s="6"/>
      <c r="G88" s="6"/>
      <c r="H88" s="6"/>
      <c r="I88" s="6"/>
      <c r="J88" s="6"/>
      <c r="K88" s="6"/>
    </row>
    <row r="89" spans="2:11" ht="14.95" thickBot="1" x14ac:dyDescent="0.3">
      <c r="B89" s="1113"/>
      <c r="C89" s="3"/>
      <c r="D89" s="41" t="s">
        <v>225</v>
      </c>
      <c r="E89" s="6"/>
      <c r="F89" s="6"/>
      <c r="G89" s="6"/>
      <c r="H89" s="6"/>
      <c r="I89" s="6"/>
      <c r="J89" s="6"/>
      <c r="K89" s="6"/>
    </row>
    <row r="90" spans="2:11" ht="23.8" thickBot="1" x14ac:dyDescent="0.3">
      <c r="B90" s="47" t="s">
        <v>72</v>
      </c>
      <c r="C90" s="3"/>
      <c r="D90" s="41"/>
      <c r="E90" s="6"/>
      <c r="F90" s="6"/>
      <c r="G90" s="6"/>
      <c r="H90" s="6"/>
      <c r="I90" s="6"/>
      <c r="J90" s="6"/>
      <c r="K90" s="6"/>
    </row>
    <row r="91" spans="2:11" ht="127.05" x14ac:dyDescent="0.25">
      <c r="B91" s="1111" t="s">
        <v>73</v>
      </c>
      <c r="C91" s="93"/>
      <c r="D91" s="46" t="s">
        <v>226</v>
      </c>
      <c r="E91" s="6"/>
      <c r="F91" s="6"/>
      <c r="G91" s="6"/>
      <c r="H91" s="6"/>
      <c r="I91" s="6"/>
      <c r="J91" s="6"/>
      <c r="K91" s="6"/>
    </row>
    <row r="92" spans="2:11" ht="116.15" thickBot="1" x14ac:dyDescent="0.3">
      <c r="B92" s="1113"/>
      <c r="C92" s="3"/>
      <c r="D92" s="41" t="s">
        <v>227</v>
      </c>
      <c r="E92" s="6"/>
      <c r="F92" s="6"/>
      <c r="G92" s="6"/>
      <c r="H92" s="6"/>
      <c r="I92" s="6"/>
      <c r="J92" s="6"/>
      <c r="K92" s="6"/>
    </row>
    <row r="93" spans="2:11" ht="29.4" customHeight="1" x14ac:dyDescent="0.25">
      <c r="B93" s="1111" t="s">
        <v>90</v>
      </c>
      <c r="C93" s="93"/>
      <c r="D93" s="46" t="s">
        <v>91</v>
      </c>
      <c r="E93" s="6"/>
      <c r="F93" s="6"/>
      <c r="G93" s="6"/>
      <c r="H93" s="6"/>
      <c r="I93" s="6"/>
      <c r="J93" s="6"/>
      <c r="K93" s="6"/>
    </row>
    <row r="94" spans="2:11" ht="59.1" x14ac:dyDescent="0.25">
      <c r="B94" s="1112"/>
      <c r="C94" s="93"/>
      <c r="D94" s="46" t="s">
        <v>228</v>
      </c>
      <c r="E94" s="6"/>
      <c r="F94" s="6"/>
      <c r="G94" s="6"/>
      <c r="H94" s="6"/>
      <c r="I94" s="6"/>
      <c r="J94" s="6"/>
      <c r="K94" s="6"/>
    </row>
    <row r="95" spans="2:11" ht="36" x14ac:dyDescent="0.25">
      <c r="B95" s="1112"/>
      <c r="C95" s="93"/>
      <c r="D95" s="46" t="s">
        <v>229</v>
      </c>
      <c r="E95" s="6"/>
      <c r="F95" s="6"/>
      <c r="G95" s="6"/>
      <c r="H95" s="6"/>
      <c r="I95" s="6"/>
      <c r="J95" s="6"/>
      <c r="K95" s="6"/>
    </row>
    <row r="96" spans="2:11" ht="24.45" x14ac:dyDescent="0.25">
      <c r="B96" s="1112"/>
      <c r="C96" s="93"/>
      <c r="D96" s="46" t="s">
        <v>230</v>
      </c>
      <c r="E96" s="6"/>
      <c r="F96" s="6"/>
      <c r="G96" s="6"/>
      <c r="H96" s="6"/>
      <c r="I96" s="6"/>
      <c r="J96" s="6"/>
      <c r="K96" s="6"/>
    </row>
    <row r="97" spans="2:11" ht="36" x14ac:dyDescent="0.25">
      <c r="B97" s="1112"/>
      <c r="C97" s="93"/>
      <c r="D97" s="46" t="s">
        <v>231</v>
      </c>
      <c r="E97" s="6"/>
      <c r="F97" s="6"/>
      <c r="G97" s="6"/>
      <c r="H97" s="6"/>
      <c r="I97" s="6"/>
      <c r="J97" s="6"/>
      <c r="K97" s="6"/>
    </row>
    <row r="98" spans="2:11" x14ac:dyDescent="0.25">
      <c r="B98" s="1112"/>
      <c r="C98" s="93"/>
      <c r="D98" s="46" t="s">
        <v>232</v>
      </c>
      <c r="E98" s="6"/>
      <c r="F98" s="6"/>
      <c r="G98" s="6"/>
      <c r="H98" s="6"/>
      <c r="I98" s="6"/>
      <c r="J98" s="6"/>
      <c r="K98" s="6"/>
    </row>
    <row r="99" spans="2:11" x14ac:dyDescent="0.25">
      <c r="B99" s="1112"/>
      <c r="C99" s="93"/>
      <c r="D99" s="46" t="s">
        <v>233</v>
      </c>
      <c r="E99" s="6"/>
      <c r="F99" s="6"/>
      <c r="G99" s="6"/>
      <c r="H99" s="6"/>
      <c r="I99" s="6"/>
      <c r="J99" s="6"/>
      <c r="K99" s="6"/>
    </row>
    <row r="100" spans="2:11" x14ac:dyDescent="0.25">
      <c r="B100" s="1112"/>
      <c r="C100" s="93"/>
      <c r="D100" s="46" t="s">
        <v>234</v>
      </c>
      <c r="E100" s="6"/>
      <c r="F100" s="6"/>
      <c r="G100" s="6"/>
      <c r="H100" s="6"/>
      <c r="I100" s="6"/>
      <c r="J100" s="6"/>
      <c r="K100" s="6"/>
    </row>
    <row r="101" spans="2:11" x14ac:dyDescent="0.25">
      <c r="B101" s="1112"/>
      <c r="C101" s="93"/>
      <c r="D101" s="46" t="s">
        <v>99</v>
      </c>
      <c r="E101" s="6"/>
      <c r="F101" s="6"/>
      <c r="G101" s="6"/>
      <c r="H101" s="6"/>
      <c r="I101" s="6"/>
      <c r="J101" s="6"/>
      <c r="K101" s="6"/>
    </row>
    <row r="102" spans="2:11" ht="69.3" x14ac:dyDescent="0.25">
      <c r="B102" s="1112"/>
      <c r="C102" s="93"/>
      <c r="D102" s="54" t="s">
        <v>235</v>
      </c>
      <c r="E102" s="6"/>
      <c r="F102" s="6"/>
      <c r="G102" s="6"/>
      <c r="H102" s="6"/>
      <c r="I102" s="6"/>
      <c r="J102" s="6"/>
      <c r="K102" s="6"/>
    </row>
    <row r="103" spans="2:11" ht="23.1" x14ac:dyDescent="0.25">
      <c r="B103" s="1112"/>
      <c r="C103" s="93"/>
      <c r="D103" s="53" t="s">
        <v>236</v>
      </c>
      <c r="E103" s="6"/>
      <c r="F103" s="6"/>
      <c r="G103" s="6"/>
      <c r="H103" s="6"/>
      <c r="I103" s="6"/>
      <c r="J103" s="6"/>
      <c r="K103" s="6"/>
    </row>
    <row r="104" spans="2:11" x14ac:dyDescent="0.25">
      <c r="B104" s="1112"/>
      <c r="C104" s="93"/>
      <c r="D104" s="17"/>
      <c r="E104" s="6"/>
      <c r="F104" s="6"/>
      <c r="G104" s="6"/>
      <c r="H104" s="6"/>
      <c r="I104" s="6"/>
      <c r="J104" s="6"/>
      <c r="K104" s="6"/>
    </row>
    <row r="105" spans="2:11" x14ac:dyDescent="0.25">
      <c r="B105" s="1112"/>
      <c r="C105" s="93"/>
      <c r="D105" s="46" t="s">
        <v>91</v>
      </c>
      <c r="E105" s="6"/>
      <c r="F105" s="6"/>
      <c r="G105" s="6"/>
      <c r="H105" s="6"/>
      <c r="I105" s="6"/>
      <c r="J105" s="6"/>
      <c r="K105" s="6"/>
    </row>
    <row r="106" spans="2:11" ht="36" x14ac:dyDescent="0.25">
      <c r="B106" s="1112"/>
      <c r="C106" s="93"/>
      <c r="D106" s="46" t="s">
        <v>229</v>
      </c>
      <c r="E106" s="6"/>
      <c r="F106" s="6"/>
      <c r="G106" s="6"/>
      <c r="H106" s="6"/>
      <c r="I106" s="6"/>
      <c r="J106" s="6"/>
      <c r="K106" s="6"/>
    </row>
    <row r="107" spans="2:11" ht="24.45" x14ac:dyDescent="0.25">
      <c r="B107" s="1112"/>
      <c r="C107" s="93"/>
      <c r="D107" s="46" t="s">
        <v>237</v>
      </c>
      <c r="E107" s="6"/>
      <c r="F107" s="6"/>
      <c r="G107" s="6"/>
      <c r="H107" s="6"/>
      <c r="I107" s="6"/>
      <c r="J107" s="6"/>
      <c r="K107" s="6"/>
    </row>
    <row r="108" spans="2:11" x14ac:dyDescent="0.25">
      <c r="B108" s="1112"/>
      <c r="C108" s="93"/>
      <c r="D108" s="46" t="s">
        <v>238</v>
      </c>
      <c r="E108" s="6"/>
      <c r="F108" s="6"/>
      <c r="G108" s="6"/>
      <c r="H108" s="6"/>
      <c r="I108" s="6"/>
      <c r="J108" s="6"/>
      <c r="K108" s="6"/>
    </row>
    <row r="109" spans="2:11" x14ac:dyDescent="0.25">
      <c r="B109" s="1112"/>
      <c r="C109" s="93"/>
      <c r="D109" s="53" t="s">
        <v>239</v>
      </c>
      <c r="E109" s="6"/>
      <c r="F109" s="6"/>
      <c r="G109" s="6"/>
      <c r="H109" s="6"/>
      <c r="I109" s="6"/>
      <c r="J109" s="6"/>
      <c r="K109" s="6"/>
    </row>
    <row r="110" spans="2:11" x14ac:dyDescent="0.25">
      <c r="B110" s="1112"/>
      <c r="C110" s="93"/>
      <c r="D110" s="17"/>
      <c r="E110" s="6"/>
      <c r="F110" s="6"/>
      <c r="G110" s="6"/>
      <c r="H110" s="6"/>
      <c r="I110" s="6"/>
      <c r="J110" s="6"/>
      <c r="K110" s="6"/>
    </row>
    <row r="111" spans="2:11" x14ac:dyDescent="0.25">
      <c r="B111" s="1112"/>
      <c r="C111" s="93"/>
      <c r="D111" s="46" t="s">
        <v>91</v>
      </c>
      <c r="E111" s="6"/>
      <c r="F111" s="6"/>
      <c r="G111" s="6"/>
      <c r="H111" s="6"/>
      <c r="I111" s="6"/>
      <c r="J111" s="6"/>
      <c r="K111" s="6"/>
    </row>
    <row r="112" spans="2:11" ht="24.45" x14ac:dyDescent="0.25">
      <c r="B112" s="1112"/>
      <c r="C112" s="93"/>
      <c r="D112" s="46" t="s">
        <v>230</v>
      </c>
      <c r="E112" s="6"/>
      <c r="F112" s="6"/>
      <c r="G112" s="6"/>
      <c r="H112" s="6"/>
      <c r="I112" s="6"/>
      <c r="J112" s="6"/>
      <c r="K112" s="6"/>
    </row>
    <row r="113" spans="2:11" ht="24.45" x14ac:dyDescent="0.25">
      <c r="B113" s="1112"/>
      <c r="C113" s="93"/>
      <c r="D113" s="46" t="s">
        <v>240</v>
      </c>
      <c r="E113" s="6"/>
      <c r="F113" s="6"/>
      <c r="G113" s="6"/>
      <c r="H113" s="6"/>
      <c r="I113" s="6"/>
      <c r="J113" s="6"/>
      <c r="K113" s="6"/>
    </row>
    <row r="114" spans="2:11" x14ac:dyDescent="0.25">
      <c r="B114" s="1112"/>
      <c r="C114" s="93"/>
      <c r="D114" s="46" t="s">
        <v>241</v>
      </c>
      <c r="E114" s="6"/>
      <c r="F114" s="6"/>
      <c r="G114" s="6"/>
      <c r="H114" s="6"/>
      <c r="I114" s="6"/>
      <c r="J114" s="6"/>
      <c r="K114" s="6"/>
    </row>
    <row r="115" spans="2:11" x14ac:dyDescent="0.25">
      <c r="B115" s="1112"/>
      <c r="C115" s="93"/>
      <c r="D115" s="53" t="s">
        <v>242</v>
      </c>
      <c r="E115" s="6"/>
      <c r="F115" s="6"/>
      <c r="G115" s="6"/>
      <c r="H115" s="6"/>
      <c r="I115" s="6"/>
      <c r="J115" s="6"/>
      <c r="K115" s="6"/>
    </row>
    <row r="116" spans="2:11" x14ac:dyDescent="0.25">
      <c r="B116" s="1112"/>
      <c r="C116" s="93"/>
      <c r="D116" s="17"/>
      <c r="E116" s="6"/>
      <c r="F116" s="6"/>
      <c r="G116" s="6"/>
      <c r="H116" s="6"/>
      <c r="I116" s="6"/>
      <c r="J116" s="6"/>
      <c r="K116" s="6"/>
    </row>
    <row r="117" spans="2:11" x14ac:dyDescent="0.25">
      <c r="B117" s="1112"/>
      <c r="C117" s="93"/>
      <c r="D117" s="46" t="s">
        <v>91</v>
      </c>
      <c r="E117" s="6"/>
      <c r="F117" s="6"/>
      <c r="G117" s="6"/>
      <c r="H117" s="6"/>
      <c r="I117" s="6"/>
      <c r="J117" s="6"/>
      <c r="K117" s="6"/>
    </row>
    <row r="118" spans="2:11" ht="36" x14ac:dyDescent="0.25">
      <c r="B118" s="1112"/>
      <c r="C118" s="93"/>
      <c r="D118" s="46" t="s">
        <v>243</v>
      </c>
      <c r="E118" s="6"/>
      <c r="F118" s="6"/>
      <c r="G118" s="6"/>
      <c r="H118" s="6"/>
      <c r="I118" s="6"/>
      <c r="J118" s="6"/>
      <c r="K118" s="6"/>
    </row>
    <row r="119" spans="2:11" ht="24.45" x14ac:dyDescent="0.25">
      <c r="B119" s="1112"/>
      <c r="C119" s="93"/>
      <c r="D119" s="46" t="s">
        <v>244</v>
      </c>
      <c r="E119" s="6"/>
      <c r="F119" s="6"/>
      <c r="G119" s="6"/>
      <c r="H119" s="6"/>
      <c r="I119" s="6"/>
      <c r="J119" s="6"/>
      <c r="K119" s="6"/>
    </row>
    <row r="120" spans="2:11" x14ac:dyDescent="0.25">
      <c r="B120" s="1112"/>
      <c r="C120" s="93"/>
      <c r="D120" s="46" t="s">
        <v>245</v>
      </c>
      <c r="E120" s="6"/>
      <c r="F120" s="6"/>
      <c r="G120" s="6"/>
      <c r="H120" s="6"/>
      <c r="I120" s="6"/>
      <c r="J120" s="6"/>
      <c r="K120" s="6"/>
    </row>
    <row r="121" spans="2:11" x14ac:dyDescent="0.25">
      <c r="B121" s="1112"/>
      <c r="C121" s="93"/>
      <c r="D121" s="53" t="s">
        <v>246</v>
      </c>
      <c r="E121" s="6"/>
      <c r="F121" s="6"/>
      <c r="G121" s="6"/>
      <c r="H121" s="6"/>
      <c r="I121" s="6"/>
      <c r="J121" s="6"/>
      <c r="K121" s="6"/>
    </row>
    <row r="122" spans="2:11" ht="34.65" x14ac:dyDescent="0.25">
      <c r="B122" s="1112"/>
      <c r="C122" s="93"/>
      <c r="D122" s="53" t="s">
        <v>247</v>
      </c>
      <c r="E122" s="6"/>
      <c r="F122" s="6"/>
      <c r="G122" s="6"/>
      <c r="H122" s="6"/>
      <c r="I122" s="6"/>
      <c r="J122" s="6"/>
      <c r="K122" s="6"/>
    </row>
    <row r="123" spans="2:11" x14ac:dyDescent="0.25">
      <c r="B123" s="1112"/>
      <c r="C123" s="93"/>
      <c r="D123" s="46" t="s">
        <v>248</v>
      </c>
      <c r="E123" s="6"/>
      <c r="F123" s="6"/>
      <c r="G123" s="6"/>
      <c r="H123" s="6"/>
      <c r="I123" s="6"/>
      <c r="J123" s="6"/>
      <c r="K123" s="6"/>
    </row>
    <row r="124" spans="2:11" x14ac:dyDescent="0.25">
      <c r="B124" s="1112"/>
      <c r="C124" s="93"/>
      <c r="D124" s="46" t="s">
        <v>91</v>
      </c>
      <c r="E124" s="6"/>
      <c r="F124" s="6"/>
      <c r="G124" s="6"/>
      <c r="H124" s="6"/>
      <c r="I124" s="6"/>
      <c r="J124" s="6"/>
      <c r="K124" s="6"/>
    </row>
    <row r="125" spans="2:11" ht="36" x14ac:dyDescent="0.25">
      <c r="B125" s="1112"/>
      <c r="C125" s="93"/>
      <c r="D125" s="46" t="s">
        <v>249</v>
      </c>
      <c r="E125" s="6"/>
      <c r="F125" s="6"/>
      <c r="G125" s="6"/>
      <c r="H125" s="6"/>
      <c r="I125" s="6"/>
      <c r="J125" s="6"/>
      <c r="K125" s="6"/>
    </row>
    <row r="126" spans="2:11" ht="36" x14ac:dyDescent="0.25">
      <c r="B126" s="1112"/>
      <c r="C126" s="93"/>
      <c r="D126" s="46" t="s">
        <v>250</v>
      </c>
      <c r="E126" s="6"/>
      <c r="F126" s="6"/>
      <c r="G126" s="6"/>
      <c r="H126" s="6"/>
      <c r="I126" s="6"/>
      <c r="J126" s="6"/>
      <c r="K126" s="6"/>
    </row>
    <row r="127" spans="2:11" ht="36.700000000000003" thickBot="1" x14ac:dyDescent="0.3">
      <c r="B127" s="1113"/>
      <c r="C127" s="3"/>
      <c r="D127" s="41" t="s">
        <v>251</v>
      </c>
      <c r="E127" s="6"/>
      <c r="F127" s="6"/>
      <c r="G127" s="6"/>
      <c r="H127" s="6"/>
      <c r="I127" s="6"/>
      <c r="J127" s="6"/>
      <c r="K127" s="6"/>
    </row>
  </sheetData>
  <sheetProtection insertRows="0"/>
  <mergeCells count="29">
    <mergeCell ref="A1:P1"/>
    <mergeCell ref="A2:P2"/>
    <mergeCell ref="A3:P3"/>
    <mergeCell ref="A4:D4"/>
    <mergeCell ref="A5:P5"/>
    <mergeCell ref="B79:J80"/>
    <mergeCell ref="B57:B63"/>
    <mergeCell ref="B65:E65"/>
    <mergeCell ref="D29:K29"/>
    <mergeCell ref="D30:K30"/>
    <mergeCell ref="D53:K53"/>
    <mergeCell ref="D54:K54"/>
    <mergeCell ref="B56:E56"/>
    <mergeCell ref="B93:B127"/>
    <mergeCell ref="B66:B72"/>
    <mergeCell ref="B74:F74"/>
    <mergeCell ref="B10:D10"/>
    <mergeCell ref="F10:S10"/>
    <mergeCell ref="F11:S11"/>
    <mergeCell ref="E12:R12"/>
    <mergeCell ref="E13:R13"/>
    <mergeCell ref="D52:K52"/>
    <mergeCell ref="B15:B26"/>
    <mergeCell ref="B81:D81"/>
    <mergeCell ref="B83:B89"/>
    <mergeCell ref="B91:B92"/>
    <mergeCell ref="D15:K15"/>
    <mergeCell ref="D16:K16"/>
    <mergeCell ref="D28:K28"/>
  </mergeCells>
  <conditionalFormatting sqref="F10">
    <cfRule type="notContainsBlanks" dxfId="108" priority="5">
      <formula>LEN(TRIM(F10))&gt;0</formula>
    </cfRule>
  </conditionalFormatting>
  <conditionalFormatting sqref="F11:S11">
    <cfRule type="expression" dxfId="107" priority="3">
      <formula>E11="NO SE REPORTA"</formula>
    </cfRule>
    <cfRule type="expression" dxfId="106" priority="4">
      <formula>E10="NO APLICA"</formula>
    </cfRule>
  </conditionalFormatting>
  <conditionalFormatting sqref="E12:R12">
    <cfRule type="expression" dxfId="105" priority="1">
      <formula>E11="SI SE REPORTA"</formula>
    </cfRule>
  </conditionalFormatting>
  <dataValidations count="5">
    <dataValidation type="whole" operator="greaterThanOrEqual" allowBlank="1" showErrorMessage="1" errorTitle="ERROR" error="Escriba un número igual o mayor que 0" promptTitle="ERROR" prompt="Escriba un número igual o mayor que 0" sqref="E18:H23">
      <formula1>0</formula1>
    </dataValidation>
    <dataValidation type="whole" operator="greaterThanOrEqual" allowBlank="1" showInputMessage="1" showErrorMessage="1" errorTitle="ERROR" error="Valor en PESOS (sin centavos)" sqref="F32:I50">
      <formula1>0</formula1>
    </dataValidation>
    <dataValidation type="textLength" allowBlank="1" showInputMessage="1" showErrorMessage="1" errorTitle="ERROR" error="Escriba POMCA, PMM o PMA" promptTitle="ESCRIBA" prompt="POMCA, PMA o PMM" sqref="E32:E50">
      <formula1>1</formula1>
      <formula2>5</formula2>
    </dataValidation>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 ref="E61" r:id="rId1"/>
  </hyperlinks>
  <pageMargins left="0.25" right="0.25" top="0.75" bottom="0.75" header="0.3" footer="0.3"/>
  <pageSetup paperSize="178" orientation="landscape" horizontalDpi="1200" verticalDpi="1200"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1"/>
  <sheetViews>
    <sheetView showGridLines="0" zoomScale="98" zoomScaleNormal="98" workbookViewId="0">
      <selection activeCell="F23" sqref="F23:G24"/>
    </sheetView>
  </sheetViews>
  <sheetFormatPr baseColWidth="10" defaultRowHeight="14.3" x14ac:dyDescent="0.25"/>
  <cols>
    <col min="1" max="1" width="1.875" customWidth="1"/>
    <col min="2" max="2" width="12.875" customWidth="1"/>
    <col min="3" max="3" width="5" style="86" bestFit="1" customWidth="1"/>
    <col min="4" max="4" width="34.875" customWidth="1"/>
    <col min="5" max="5" width="12.125" customWidth="1"/>
    <col min="6" max="6" width="13" customWidth="1"/>
    <col min="7" max="7" width="11.375" customWidth="1"/>
  </cols>
  <sheetData>
    <row r="1" spans="1:21" s="550" customFormat="1" ht="100.55" customHeight="1" thickBot="1" x14ac:dyDescent="0.3">
      <c r="A1" s="1022"/>
      <c r="B1" s="1023"/>
      <c r="C1" s="1023"/>
      <c r="D1" s="1023"/>
      <c r="E1" s="1023"/>
      <c r="F1" s="1023"/>
      <c r="G1" s="1023"/>
      <c r="H1" s="1023"/>
      <c r="I1" s="1023"/>
      <c r="J1" s="1023"/>
      <c r="K1" s="1023"/>
      <c r="L1" s="1023"/>
      <c r="M1" s="1023"/>
      <c r="N1" s="1023"/>
      <c r="O1" s="1023"/>
      <c r="P1" s="1024"/>
      <c r="Q1" s="412"/>
      <c r="R1" s="412"/>
    </row>
    <row r="2" spans="1:21" s="551" customFormat="1" ht="16.3" thickBot="1" x14ac:dyDescent="0.3">
      <c r="A2" s="1030" t="str">
        <f>'Datos Generales'!C5</f>
        <v>Corporación Autónoma Regional del Magdalena – CORPAMAG</v>
      </c>
      <c r="B2" s="1031"/>
      <c r="C2" s="1031"/>
      <c r="D2" s="1031"/>
      <c r="E2" s="1031"/>
      <c r="F2" s="1031"/>
      <c r="G2" s="1031"/>
      <c r="H2" s="1031"/>
      <c r="I2" s="1031"/>
      <c r="J2" s="1031"/>
      <c r="K2" s="1031"/>
      <c r="L2" s="1031"/>
      <c r="M2" s="1031"/>
      <c r="N2" s="1031"/>
      <c r="O2" s="1031"/>
      <c r="P2" s="1032"/>
      <c r="Q2" s="412"/>
      <c r="R2" s="412"/>
    </row>
    <row r="3" spans="1:21" s="551" customFormat="1" ht="16.3" thickBot="1" x14ac:dyDescent="0.3">
      <c r="A3" s="1025" t="s">
        <v>1322</v>
      </c>
      <c r="B3" s="1026"/>
      <c r="C3" s="1026"/>
      <c r="D3" s="1026"/>
      <c r="E3" s="1026"/>
      <c r="F3" s="1026"/>
      <c r="G3" s="1026"/>
      <c r="H3" s="1026"/>
      <c r="I3" s="1026"/>
      <c r="J3" s="1026"/>
      <c r="K3" s="1026"/>
      <c r="L3" s="1026"/>
      <c r="M3" s="1026"/>
      <c r="N3" s="1026"/>
      <c r="O3" s="1026"/>
      <c r="P3" s="1027"/>
      <c r="Q3" s="412"/>
      <c r="R3" s="412"/>
    </row>
    <row r="4" spans="1:21" s="551" customFormat="1" ht="16.3" thickBot="1" x14ac:dyDescent="0.3">
      <c r="A4" s="1028" t="s">
        <v>1321</v>
      </c>
      <c r="B4" s="1029"/>
      <c r="C4" s="1029"/>
      <c r="D4" s="1029"/>
      <c r="E4" s="587" t="str">
        <f>'Datos Generales'!C6</f>
        <v>2021-II</v>
      </c>
      <c r="F4" s="587"/>
      <c r="G4" s="587"/>
      <c r="H4" s="587"/>
      <c r="I4" s="587"/>
      <c r="J4" s="587"/>
      <c r="K4" s="587"/>
      <c r="L4" s="589"/>
      <c r="M4" s="589"/>
      <c r="N4" s="589"/>
      <c r="O4" s="589"/>
      <c r="P4" s="590"/>
      <c r="Q4" s="412"/>
      <c r="R4" s="412"/>
    </row>
    <row r="5" spans="1:21" s="245" customFormat="1" ht="16.5" customHeight="1" thickBot="1" x14ac:dyDescent="0.3">
      <c r="A5" s="1025" t="s">
        <v>280</v>
      </c>
      <c r="B5" s="1026"/>
      <c r="C5" s="1026"/>
      <c r="D5" s="1026"/>
      <c r="E5" s="1026"/>
      <c r="F5" s="1026"/>
      <c r="G5" s="1026"/>
      <c r="H5" s="1026"/>
      <c r="I5" s="1026"/>
      <c r="J5" s="1026"/>
      <c r="K5" s="1026"/>
      <c r="L5" s="1026"/>
      <c r="M5" s="1026"/>
      <c r="N5" s="1026"/>
      <c r="O5" s="1026"/>
      <c r="P5" s="1027"/>
    </row>
    <row r="6" spans="1:21" x14ac:dyDescent="0.25">
      <c r="A6" s="245"/>
      <c r="B6" s="249" t="s">
        <v>1</v>
      </c>
      <c r="C6" s="250"/>
      <c r="D6" s="248"/>
      <c r="E6" s="259"/>
      <c r="F6" s="248" t="s">
        <v>128</v>
      </c>
      <c r="G6" s="248"/>
      <c r="H6" s="248"/>
      <c r="I6" s="248"/>
      <c r="J6" s="248"/>
      <c r="K6" s="248"/>
    </row>
    <row r="7" spans="1:21" ht="14.95" thickBot="1" x14ac:dyDescent="0.3">
      <c r="A7" s="245"/>
      <c r="B7" s="251"/>
      <c r="C7" s="252"/>
      <c r="D7" s="248"/>
      <c r="E7" s="253"/>
      <c r="F7" s="248" t="s">
        <v>129</v>
      </c>
      <c r="G7" s="248"/>
      <c r="H7" s="248"/>
      <c r="I7" s="248"/>
      <c r="J7" s="248"/>
      <c r="K7" s="248"/>
    </row>
    <row r="8" spans="1:21" ht="14.95" thickBot="1" x14ac:dyDescent="0.3">
      <c r="A8" s="245"/>
      <c r="B8" s="261" t="s">
        <v>1192</v>
      </c>
      <c r="C8" s="262">
        <v>2021</v>
      </c>
      <c r="D8" s="257">
        <f>IF(E10="NO APLICA","NO APLICA",IF(E11="NO SE REPORTA","SIN INFORMACION",+F19))</f>
        <v>1</v>
      </c>
      <c r="E8" s="264"/>
      <c r="F8" s="248" t="s">
        <v>130</v>
      </c>
      <c r="G8" s="248"/>
      <c r="H8" s="248"/>
      <c r="I8" s="248"/>
      <c r="J8" s="248"/>
      <c r="K8" s="248"/>
    </row>
    <row r="9" spans="1:21" x14ac:dyDescent="0.25">
      <c r="A9" s="245"/>
      <c r="B9" s="505" t="s">
        <v>1193</v>
      </c>
      <c r="C9" s="265"/>
      <c r="D9" s="248"/>
      <c r="E9" s="248"/>
      <c r="F9" s="248"/>
      <c r="G9" s="248"/>
      <c r="H9" s="248"/>
      <c r="I9" s="248"/>
      <c r="J9" s="248"/>
      <c r="K9" s="248"/>
    </row>
    <row r="10" spans="1:21" s="412" customFormat="1" x14ac:dyDescent="0.25">
      <c r="A10" s="245"/>
      <c r="B10" s="1078" t="s">
        <v>1252</v>
      </c>
      <c r="C10" s="1078"/>
      <c r="D10" s="1078"/>
      <c r="E10" s="511" t="s">
        <v>1249</v>
      </c>
      <c r="F10" s="1085"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086"/>
      <c r="H10" s="1086"/>
      <c r="I10" s="1086"/>
      <c r="J10" s="1086"/>
      <c r="K10" s="1086"/>
      <c r="L10" s="1086"/>
      <c r="M10" s="1086"/>
      <c r="N10" s="1086"/>
      <c r="O10" s="1086"/>
      <c r="P10" s="1086"/>
      <c r="Q10" s="1086"/>
      <c r="R10" s="1086"/>
      <c r="S10" s="1086"/>
      <c r="T10" s="507"/>
      <c r="U10" s="507"/>
    </row>
    <row r="11" spans="1:21" s="412" customFormat="1" ht="14.45" customHeight="1" x14ac:dyDescent="0.25">
      <c r="A11" s="245"/>
      <c r="B11" s="508"/>
      <c r="C11" s="509"/>
      <c r="D11" s="510" t="str">
        <f>IF(E10="SI APLICA","¿El indicador no se reporta por limitaciones de información disponible? ","")</f>
        <v xml:space="preserve">¿El indicador no se reporta por limitaciones de información disponible? </v>
      </c>
      <c r="E11" s="512" t="s">
        <v>1251</v>
      </c>
      <c r="F11" s="1079"/>
      <c r="G11" s="1080"/>
      <c r="H11" s="1080"/>
      <c r="I11" s="1080"/>
      <c r="J11" s="1080"/>
      <c r="K11" s="1080"/>
      <c r="L11" s="1080"/>
      <c r="M11" s="1080"/>
      <c r="N11" s="1080"/>
      <c r="O11" s="1080"/>
      <c r="P11" s="1080"/>
      <c r="Q11" s="1080"/>
      <c r="R11" s="1080"/>
      <c r="S11" s="1080"/>
    </row>
    <row r="12" spans="1:21" s="412" customFormat="1" ht="31.95" customHeight="1" x14ac:dyDescent="0.25">
      <c r="A12" s="245"/>
      <c r="B12" s="505"/>
      <c r="C12" s="303"/>
      <c r="D12" s="510" t="str">
        <f>IF(E11="SI SE REPORTA","¿Qué programas o proyectos del Plan de Acción están asociados al indicador? ","")</f>
        <v xml:space="preserve">¿Qué programas o proyectos del Plan de Acción están asociados al indicador? </v>
      </c>
      <c r="E12" s="1081" t="s">
        <v>2697</v>
      </c>
      <c r="F12" s="1081"/>
      <c r="G12" s="1081"/>
      <c r="H12" s="1081"/>
      <c r="I12" s="1081"/>
      <c r="J12" s="1081"/>
      <c r="K12" s="1081"/>
      <c r="L12" s="1081"/>
      <c r="M12" s="1081"/>
      <c r="N12" s="1081"/>
      <c r="O12" s="1081"/>
      <c r="P12" s="1081"/>
      <c r="Q12" s="1081"/>
      <c r="R12" s="1081"/>
    </row>
    <row r="13" spans="1:21" s="412" customFormat="1" ht="21.9" customHeight="1" x14ac:dyDescent="0.25">
      <c r="A13" s="245"/>
      <c r="B13" s="505"/>
      <c r="C13" s="303"/>
      <c r="D13" s="510" t="s">
        <v>1254</v>
      </c>
      <c r="E13" s="1082"/>
      <c r="F13" s="1083"/>
      <c r="G13" s="1083"/>
      <c r="H13" s="1083"/>
      <c r="I13" s="1083"/>
      <c r="J13" s="1083"/>
      <c r="K13" s="1083"/>
      <c r="L13" s="1083"/>
      <c r="M13" s="1083"/>
      <c r="N13" s="1083"/>
      <c r="O13" s="1083"/>
      <c r="P13" s="1083"/>
      <c r="Q13" s="1083"/>
      <c r="R13" s="1084"/>
    </row>
    <row r="14" spans="1:21" s="412" customFormat="1" ht="7" customHeight="1" thickBot="1" x14ac:dyDescent="0.3">
      <c r="A14" s="245"/>
      <c r="B14" s="505"/>
      <c r="C14" s="265"/>
      <c r="D14" s="248"/>
      <c r="E14" s="248"/>
      <c r="F14" s="248"/>
      <c r="G14" s="248"/>
      <c r="H14" s="248"/>
      <c r="I14" s="248"/>
      <c r="J14" s="248"/>
      <c r="K14" s="248"/>
    </row>
    <row r="15" spans="1:21" ht="15.65" customHeight="1" thickTop="1" thickBot="1" x14ac:dyDescent="0.3">
      <c r="A15" s="245"/>
      <c r="B15" s="1144" t="s">
        <v>2</v>
      </c>
      <c r="C15" s="267"/>
      <c r="D15" s="1066" t="s">
        <v>3</v>
      </c>
      <c r="E15" s="1067"/>
      <c r="F15" s="1067"/>
      <c r="G15" s="1067"/>
      <c r="H15" s="1067"/>
      <c r="I15" s="1068"/>
      <c r="J15" s="248"/>
      <c r="K15" s="248"/>
    </row>
    <row r="16" spans="1:21" ht="14.95" thickBot="1" x14ac:dyDescent="0.3">
      <c r="A16" s="245"/>
      <c r="B16" s="1034"/>
      <c r="C16" s="271"/>
      <c r="D16" s="272" t="s">
        <v>150</v>
      </c>
      <c r="E16" s="279" t="s">
        <v>20</v>
      </c>
      <c r="F16" s="279" t="s">
        <v>21</v>
      </c>
      <c r="G16" s="279" t="s">
        <v>22</v>
      </c>
      <c r="H16" s="279" t="s">
        <v>23</v>
      </c>
      <c r="I16" s="341"/>
      <c r="J16" s="248"/>
      <c r="K16" s="248"/>
    </row>
    <row r="17" spans="1:11" ht="46.9" thickBot="1" x14ac:dyDescent="0.3">
      <c r="A17" s="245"/>
      <c r="B17" s="1034"/>
      <c r="C17" s="271"/>
      <c r="D17" s="342" t="s">
        <v>305</v>
      </c>
      <c r="E17" s="216">
        <v>10</v>
      </c>
      <c r="F17" s="216">
        <v>10</v>
      </c>
      <c r="G17" s="216">
        <v>10</v>
      </c>
      <c r="H17" s="216"/>
      <c r="I17" s="339"/>
      <c r="J17" s="248"/>
      <c r="K17" s="248"/>
    </row>
    <row r="18" spans="1:11" ht="46.9" thickBot="1" x14ac:dyDescent="0.3">
      <c r="A18" s="245"/>
      <c r="B18" s="1034"/>
      <c r="C18" s="271"/>
      <c r="D18" s="342" t="s">
        <v>306</v>
      </c>
      <c r="E18" s="216">
        <v>10</v>
      </c>
      <c r="F18" s="216">
        <v>10</v>
      </c>
      <c r="G18" s="216"/>
      <c r="H18" s="216"/>
      <c r="I18" s="339"/>
      <c r="J18" s="248"/>
      <c r="K18" s="248"/>
    </row>
    <row r="19" spans="1:11" ht="46.9" thickBot="1" x14ac:dyDescent="0.3">
      <c r="A19" s="245"/>
      <c r="B19" s="1034"/>
      <c r="C19" s="271"/>
      <c r="D19" s="342" t="s">
        <v>307</v>
      </c>
      <c r="E19" s="195">
        <f>IFERROR(E18/E17,"N.A.")</f>
        <v>1</v>
      </c>
      <c r="F19" s="195">
        <f>IFERROR(F18/F17,"N.A.")</f>
        <v>1</v>
      </c>
      <c r="G19" s="195">
        <f>IFERROR(G18/G17,"N.A.")</f>
        <v>0</v>
      </c>
      <c r="H19" s="195" t="str">
        <f>IFERROR(H18/H17,"N.A.")</f>
        <v>N.A.</v>
      </c>
      <c r="I19" s="304"/>
      <c r="J19" s="248"/>
      <c r="K19" s="248"/>
    </row>
    <row r="20" spans="1:11" ht="14.95" thickBot="1" x14ac:dyDescent="0.3">
      <c r="A20" s="245"/>
      <c r="B20" s="1034"/>
      <c r="C20" s="275"/>
      <c r="D20" s="1039" t="s">
        <v>308</v>
      </c>
      <c r="E20" s="1040"/>
      <c r="F20" s="1040"/>
      <c r="G20" s="1040"/>
      <c r="H20" s="1040"/>
      <c r="I20" s="1041"/>
      <c r="J20" s="248"/>
      <c r="K20" s="248"/>
    </row>
    <row r="21" spans="1:11" ht="21.1" customHeight="1" x14ac:dyDescent="0.25">
      <c r="A21" s="245"/>
      <c r="B21" s="336"/>
      <c r="C21" s="1134" t="s">
        <v>19</v>
      </c>
      <c r="D21" s="1136" t="s">
        <v>309</v>
      </c>
      <c r="E21" s="1142" t="s">
        <v>313</v>
      </c>
      <c r="F21" s="1142" t="s">
        <v>310</v>
      </c>
      <c r="G21" s="1142" t="s">
        <v>55</v>
      </c>
      <c r="H21" s="245"/>
      <c r="I21" s="273"/>
      <c r="J21" s="248"/>
      <c r="K21" s="248"/>
    </row>
    <row r="22" spans="1:11" ht="14.95" thickBot="1" x14ac:dyDescent="0.3">
      <c r="A22" s="245"/>
      <c r="B22" s="336"/>
      <c r="C22" s="1135"/>
      <c r="D22" s="1137"/>
      <c r="E22" s="1143"/>
      <c r="F22" s="1143"/>
      <c r="G22" s="1143"/>
      <c r="H22" s="245"/>
      <c r="I22" s="273"/>
      <c r="J22" s="248"/>
      <c r="K22" s="248"/>
    </row>
    <row r="23" spans="1:11" s="198" customFormat="1" ht="59.1" customHeight="1" thickBot="1" x14ac:dyDescent="0.3">
      <c r="B23" s="227"/>
      <c r="C23" s="232">
        <v>1</v>
      </c>
      <c r="D23" s="30" t="s">
        <v>1916</v>
      </c>
      <c r="E23" s="1138">
        <v>11</v>
      </c>
      <c r="F23" s="1140" t="s">
        <v>2688</v>
      </c>
      <c r="G23" s="1140" t="s">
        <v>2689</v>
      </c>
      <c r="I23" s="20"/>
      <c r="J23" s="19"/>
      <c r="K23" s="19"/>
    </row>
    <row r="24" spans="1:11" s="198" customFormat="1" ht="87.65" customHeight="1" thickBot="1" x14ac:dyDescent="0.3">
      <c r="B24" s="227"/>
      <c r="C24" s="232">
        <v>2</v>
      </c>
      <c r="D24" s="30" t="s">
        <v>1917</v>
      </c>
      <c r="E24" s="1139"/>
      <c r="F24" s="1141"/>
      <c r="G24" s="1141"/>
      <c r="I24" s="20"/>
      <c r="J24" s="19"/>
      <c r="K24" s="19"/>
    </row>
    <row r="25" spans="1:11" s="198" customFormat="1" ht="14.95" thickBot="1" x14ac:dyDescent="0.3">
      <c r="B25" s="227"/>
      <c r="C25" s="232">
        <v>3</v>
      </c>
      <c r="D25" s="31"/>
      <c r="E25" s="7"/>
      <c r="F25" s="30"/>
      <c r="G25" s="30"/>
      <c r="H25" s="349"/>
      <c r="I25" s="20"/>
      <c r="J25" s="19"/>
      <c r="K25" s="19"/>
    </row>
    <row r="26" spans="1:11" s="198" customFormat="1" ht="14.95" thickBot="1" x14ac:dyDescent="0.3">
      <c r="B26" s="227"/>
      <c r="C26" s="232">
        <v>4</v>
      </c>
      <c r="D26" s="31"/>
      <c r="E26" s="7"/>
      <c r="F26" s="30"/>
      <c r="G26" s="30"/>
      <c r="H26" s="349"/>
      <c r="I26" s="20"/>
      <c r="J26" s="19"/>
      <c r="K26" s="19"/>
    </row>
    <row r="27" spans="1:11" s="198" customFormat="1" ht="14.95" thickBot="1" x14ac:dyDescent="0.3">
      <c r="B27" s="227"/>
      <c r="C27" s="232">
        <v>5</v>
      </c>
      <c r="D27" s="31"/>
      <c r="E27" s="7"/>
      <c r="F27" s="30"/>
      <c r="G27" s="30"/>
      <c r="H27" s="349"/>
      <c r="I27" s="20"/>
      <c r="J27" s="19"/>
      <c r="K27" s="19"/>
    </row>
    <row r="28" spans="1:11" s="198" customFormat="1" ht="14.95" thickBot="1" x14ac:dyDescent="0.3">
      <c r="B28" s="227"/>
      <c r="C28" s="232">
        <v>6</v>
      </c>
      <c r="D28" s="31"/>
      <c r="E28" s="7"/>
      <c r="F28" s="30"/>
      <c r="G28" s="30"/>
      <c r="H28" s="349"/>
      <c r="I28" s="20"/>
      <c r="J28" s="19"/>
      <c r="K28" s="19"/>
    </row>
    <row r="29" spans="1:11" s="198" customFormat="1" ht="14.95" thickBot="1" x14ac:dyDescent="0.3">
      <c r="B29" s="227"/>
      <c r="C29" s="232">
        <v>7</v>
      </c>
      <c r="D29" s="31"/>
      <c r="E29" s="7"/>
      <c r="F29" s="30"/>
      <c r="G29" s="30"/>
      <c r="H29" s="349"/>
      <c r="I29" s="20"/>
      <c r="J29" s="19"/>
      <c r="K29" s="19"/>
    </row>
    <row r="30" spans="1:11" s="198" customFormat="1" ht="14.95" thickBot="1" x14ac:dyDescent="0.3">
      <c r="B30" s="227"/>
      <c r="C30" s="232">
        <v>8</v>
      </c>
      <c r="D30" s="31"/>
      <c r="E30" s="7"/>
      <c r="F30" s="30"/>
      <c r="G30" s="30"/>
      <c r="H30" s="349"/>
      <c r="I30" s="20"/>
      <c r="J30" s="19"/>
      <c r="K30" s="19"/>
    </row>
    <row r="31" spans="1:11" s="198" customFormat="1" ht="14.95" thickBot="1" x14ac:dyDescent="0.3">
      <c r="B31" s="227"/>
      <c r="C31" s="232">
        <v>9</v>
      </c>
      <c r="D31" s="31"/>
      <c r="E31" s="7"/>
      <c r="F31" s="30"/>
      <c r="G31" s="30"/>
      <c r="H31" s="349"/>
      <c r="I31" s="20"/>
      <c r="J31" s="19"/>
      <c r="K31" s="19"/>
    </row>
    <row r="32" spans="1:11" s="198" customFormat="1" ht="14.95" thickBot="1" x14ac:dyDescent="0.3">
      <c r="B32" s="227"/>
      <c r="C32" s="232">
        <v>10</v>
      </c>
      <c r="D32" s="31"/>
      <c r="E32" s="7"/>
      <c r="F32" s="30"/>
      <c r="G32" s="30"/>
      <c r="H32" s="349"/>
      <c r="I32" s="20"/>
      <c r="J32" s="19"/>
      <c r="K32" s="19"/>
    </row>
    <row r="33" spans="1:11" s="198" customFormat="1" ht="14.95" thickBot="1" x14ac:dyDescent="0.3">
      <c r="B33" s="227"/>
      <c r="C33" s="232">
        <v>11</v>
      </c>
      <c r="D33" s="31"/>
      <c r="E33" s="7"/>
      <c r="F33" s="30"/>
      <c r="G33" s="30"/>
      <c r="H33" s="349"/>
      <c r="I33" s="20"/>
      <c r="J33" s="19"/>
      <c r="K33" s="19"/>
    </row>
    <row r="34" spans="1:11" s="198" customFormat="1" ht="14.95" thickBot="1" x14ac:dyDescent="0.3">
      <c r="B34" s="227"/>
      <c r="C34" s="232">
        <v>12</v>
      </c>
      <c r="D34" s="31"/>
      <c r="E34" s="7"/>
      <c r="F34" s="30"/>
      <c r="G34" s="30"/>
      <c r="H34" s="349"/>
      <c r="I34" s="20"/>
      <c r="J34" s="19"/>
      <c r="K34" s="19"/>
    </row>
    <row r="35" spans="1:11" s="198" customFormat="1" ht="14.95" thickBot="1" x14ac:dyDescent="0.3">
      <c r="B35" s="227"/>
      <c r="C35" s="232">
        <v>13</v>
      </c>
      <c r="D35" s="31"/>
      <c r="E35" s="7"/>
      <c r="F35" s="30"/>
      <c r="G35" s="30"/>
      <c r="H35" s="349"/>
      <c r="I35" s="20"/>
      <c r="J35" s="19"/>
      <c r="K35" s="19"/>
    </row>
    <row r="36" spans="1:11" s="198" customFormat="1" ht="14.95" thickBot="1" x14ac:dyDescent="0.3">
      <c r="B36" s="227"/>
      <c r="C36" s="232">
        <v>14</v>
      </c>
      <c r="D36" s="31"/>
      <c r="E36" s="7"/>
      <c r="F36" s="30"/>
      <c r="G36" s="30"/>
      <c r="H36" s="349"/>
      <c r="I36" s="20"/>
      <c r="J36" s="19"/>
      <c r="K36" s="19"/>
    </row>
    <row r="37" spans="1:11" s="198" customFormat="1" ht="14.95" thickBot="1" x14ac:dyDescent="0.3">
      <c r="B37" s="227"/>
      <c r="C37" s="232">
        <v>15</v>
      </c>
      <c r="D37" s="31"/>
      <c r="E37" s="7"/>
      <c r="F37" s="30"/>
      <c r="G37" s="30"/>
      <c r="H37" s="349"/>
      <c r="I37" s="20"/>
      <c r="J37" s="19"/>
      <c r="K37" s="19"/>
    </row>
    <row r="38" spans="1:11" s="198" customFormat="1" ht="14.95" thickBot="1" x14ac:dyDescent="0.3">
      <c r="B38" s="227"/>
      <c r="C38" s="232">
        <v>16</v>
      </c>
      <c r="D38" s="31"/>
      <c r="E38" s="7"/>
      <c r="F38" s="30"/>
      <c r="G38" s="30"/>
      <c r="H38" s="349"/>
      <c r="I38" s="20"/>
      <c r="J38" s="19"/>
      <c r="K38" s="19"/>
    </row>
    <row r="39" spans="1:11" s="198" customFormat="1" ht="14.95" thickBot="1" x14ac:dyDescent="0.3">
      <c r="B39" s="227"/>
      <c r="C39" s="232">
        <v>17</v>
      </c>
      <c r="D39" s="31"/>
      <c r="E39" s="7"/>
      <c r="F39" s="30"/>
      <c r="G39" s="30"/>
      <c r="H39" s="349"/>
      <c r="I39" s="20"/>
      <c r="J39" s="19"/>
      <c r="K39" s="19"/>
    </row>
    <row r="40" spans="1:11" s="198" customFormat="1" ht="14.95" thickBot="1" x14ac:dyDescent="0.3">
      <c r="B40" s="227"/>
      <c r="C40" s="232">
        <v>18</v>
      </c>
      <c r="D40" s="31"/>
      <c r="E40" s="7"/>
      <c r="F40" s="30"/>
      <c r="G40" s="30"/>
      <c r="H40" s="349"/>
      <c r="I40" s="20"/>
      <c r="J40" s="19"/>
      <c r="K40" s="19"/>
    </row>
    <row r="41" spans="1:11" s="198" customFormat="1" ht="14.95" thickBot="1" x14ac:dyDescent="0.3">
      <c r="B41" s="227"/>
      <c r="C41" s="232">
        <v>19</v>
      </c>
      <c r="D41" s="31"/>
      <c r="E41" s="7"/>
      <c r="F41" s="30"/>
      <c r="G41" s="30"/>
      <c r="I41" s="20"/>
      <c r="J41" s="19"/>
      <c r="K41" s="19"/>
    </row>
    <row r="42" spans="1:11" s="198" customFormat="1" ht="14.95" thickBot="1" x14ac:dyDescent="0.3">
      <c r="B42" s="228"/>
      <c r="C42" s="232">
        <v>20</v>
      </c>
      <c r="D42" s="31"/>
      <c r="E42" s="7"/>
      <c r="F42" s="30"/>
      <c r="G42" s="30"/>
      <c r="I42" s="201"/>
      <c r="J42" s="19"/>
      <c r="K42" s="19"/>
    </row>
    <row r="43" spans="1:11" ht="36" customHeight="1" thickBot="1" x14ac:dyDescent="0.3">
      <c r="A43" s="245"/>
      <c r="B43" s="284" t="s">
        <v>34</v>
      </c>
      <c r="C43" s="285"/>
      <c r="D43" s="1066" t="s">
        <v>311</v>
      </c>
      <c r="E43" s="1067"/>
      <c r="F43" s="1067"/>
      <c r="G43" s="1067"/>
      <c r="H43" s="1067"/>
      <c r="I43" s="1068"/>
      <c r="J43" s="248"/>
      <c r="K43" s="248"/>
    </row>
    <row r="44" spans="1:11" ht="23.8" thickBot="1" x14ac:dyDescent="0.3">
      <c r="A44" s="245"/>
      <c r="B44" s="284" t="s">
        <v>36</v>
      </c>
      <c r="C44" s="285"/>
      <c r="D44" s="1066" t="s">
        <v>278</v>
      </c>
      <c r="E44" s="1067"/>
      <c r="F44" s="1067"/>
      <c r="G44" s="1067"/>
      <c r="H44" s="1067"/>
      <c r="I44" s="1068"/>
      <c r="J44" s="248"/>
      <c r="K44" s="248"/>
    </row>
    <row r="45" spans="1:11" ht="14.95" thickBot="1" x14ac:dyDescent="0.3">
      <c r="A45" s="245"/>
      <c r="B45" s="249"/>
      <c r="C45" s="250"/>
      <c r="D45" s="248"/>
      <c r="E45" s="248"/>
      <c r="F45" s="248"/>
      <c r="G45" s="248"/>
      <c r="H45" s="248"/>
      <c r="I45" s="248"/>
      <c r="J45" s="248"/>
      <c r="K45" s="248"/>
    </row>
    <row r="46" spans="1:11" ht="23.95" customHeight="1" thickBot="1" x14ac:dyDescent="0.3">
      <c r="A46" s="245"/>
      <c r="B46" s="1054" t="s">
        <v>38</v>
      </c>
      <c r="C46" s="1055"/>
      <c r="D46" s="1055"/>
      <c r="E46" s="1056"/>
      <c r="F46" s="248"/>
      <c r="G46" s="248"/>
      <c r="H46" s="248"/>
      <c r="I46" s="248"/>
      <c r="J46" s="248"/>
      <c r="K46" s="248"/>
    </row>
    <row r="47" spans="1:11" ht="14.95" thickBot="1" x14ac:dyDescent="0.3">
      <c r="A47" s="245"/>
      <c r="B47" s="1057">
        <v>1</v>
      </c>
      <c r="C47" s="271"/>
      <c r="D47" s="288" t="s">
        <v>39</v>
      </c>
      <c r="E47" s="31" t="s">
        <v>1890</v>
      </c>
      <c r="F47" s="248"/>
      <c r="G47" s="248"/>
      <c r="H47" s="248"/>
      <c r="I47" s="248"/>
      <c r="J47" s="248"/>
      <c r="K47" s="248"/>
    </row>
    <row r="48" spans="1:11" ht="14.95" thickBot="1" x14ac:dyDescent="0.3">
      <c r="A48" s="245"/>
      <c r="B48" s="1058"/>
      <c r="C48" s="271"/>
      <c r="D48" s="274" t="s">
        <v>40</v>
      </c>
      <c r="E48" s="31" t="s">
        <v>1891</v>
      </c>
      <c r="F48" s="248"/>
      <c r="G48" s="248"/>
      <c r="H48" s="248"/>
      <c r="I48" s="248"/>
      <c r="J48" s="248"/>
      <c r="K48" s="248"/>
    </row>
    <row r="49" spans="1:11" ht="14.95" thickBot="1" x14ac:dyDescent="0.3">
      <c r="A49" s="245"/>
      <c r="B49" s="1058"/>
      <c r="C49" s="271"/>
      <c r="D49" s="274" t="s">
        <v>41</v>
      </c>
      <c r="E49" s="31" t="s">
        <v>1899</v>
      </c>
      <c r="F49" s="248"/>
      <c r="G49" s="248"/>
      <c r="H49" s="248"/>
      <c r="I49" s="248"/>
      <c r="J49" s="248"/>
      <c r="K49" s="248"/>
    </row>
    <row r="50" spans="1:11" ht="14.95" thickBot="1" x14ac:dyDescent="0.3">
      <c r="A50" s="245"/>
      <c r="B50" s="1058"/>
      <c r="C50" s="271"/>
      <c r="D50" s="274" t="s">
        <v>42</v>
      </c>
      <c r="E50" s="31" t="s">
        <v>1609</v>
      </c>
      <c r="F50" s="248"/>
      <c r="G50" s="248"/>
      <c r="H50" s="248"/>
      <c r="I50" s="248"/>
      <c r="J50" s="248"/>
      <c r="K50" s="248"/>
    </row>
    <row r="51" spans="1:11" ht="14.95" thickBot="1" x14ac:dyDescent="0.3">
      <c r="A51" s="245"/>
      <c r="B51" s="1058"/>
      <c r="C51" s="271"/>
      <c r="D51" s="274" t="s">
        <v>43</v>
      </c>
      <c r="E51" s="31" t="s">
        <v>1900</v>
      </c>
      <c r="F51" s="248"/>
      <c r="G51" s="248"/>
      <c r="H51" s="248"/>
      <c r="I51" s="248"/>
      <c r="J51" s="248"/>
      <c r="K51" s="248"/>
    </row>
    <row r="52" spans="1:11" ht="14.95" thickBot="1" x14ac:dyDescent="0.3">
      <c r="A52" s="245"/>
      <c r="B52" s="1058"/>
      <c r="C52" s="271"/>
      <c r="D52" s="274" t="s">
        <v>44</v>
      </c>
      <c r="E52" s="31">
        <v>4380200</v>
      </c>
      <c r="F52" s="248"/>
      <c r="G52" s="248"/>
      <c r="H52" s="248"/>
      <c r="I52" s="248"/>
      <c r="J52" s="248"/>
      <c r="K52" s="248"/>
    </row>
    <row r="53" spans="1:11" ht="14.95" thickBot="1" x14ac:dyDescent="0.3">
      <c r="A53" s="245"/>
      <c r="B53" s="1059"/>
      <c r="C53" s="281"/>
      <c r="D53" s="274" t="s">
        <v>45</v>
      </c>
      <c r="E53" s="31" t="s">
        <v>1892</v>
      </c>
      <c r="F53" s="248"/>
      <c r="G53" s="248"/>
      <c r="H53" s="248"/>
      <c r="I53" s="248"/>
      <c r="J53" s="248"/>
      <c r="K53" s="248"/>
    </row>
    <row r="54" spans="1:11" ht="14.95" thickBot="1" x14ac:dyDescent="0.3">
      <c r="A54" s="245"/>
      <c r="B54" s="249"/>
      <c r="C54" s="250"/>
      <c r="D54" s="248"/>
      <c r="E54" s="248"/>
      <c r="F54" s="248"/>
      <c r="G54" s="248"/>
      <c r="H54" s="248"/>
      <c r="I54" s="248"/>
      <c r="J54" s="248"/>
      <c r="K54" s="248"/>
    </row>
    <row r="55" spans="1:11" ht="14.95" thickBot="1" x14ac:dyDescent="0.3">
      <c r="A55" s="245"/>
      <c r="B55" s="1054" t="s">
        <v>46</v>
      </c>
      <c r="C55" s="1055"/>
      <c r="D55" s="1055"/>
      <c r="E55" s="1056"/>
      <c r="F55" s="248"/>
      <c r="G55" s="248"/>
      <c r="H55" s="248"/>
      <c r="I55" s="248"/>
      <c r="J55" s="248"/>
      <c r="K55" s="248"/>
    </row>
    <row r="56" spans="1:11" ht="14.95" thickBot="1" x14ac:dyDescent="0.3">
      <c r="A56" s="245"/>
      <c r="B56" s="1057">
        <v>1</v>
      </c>
      <c r="C56" s="271"/>
      <c r="D56" s="288" t="s">
        <v>39</v>
      </c>
      <c r="E56" s="233" t="s">
        <v>47</v>
      </c>
      <c r="F56" s="248"/>
      <c r="G56" s="248"/>
      <c r="H56" s="248"/>
      <c r="I56" s="248"/>
      <c r="J56" s="248"/>
      <c r="K56" s="248"/>
    </row>
    <row r="57" spans="1:11" ht="14.95" thickBot="1" x14ac:dyDescent="0.3">
      <c r="A57" s="245"/>
      <c r="B57" s="1058"/>
      <c r="C57" s="271"/>
      <c r="D57" s="274" t="s">
        <v>40</v>
      </c>
      <c r="E57" s="233" t="s">
        <v>48</v>
      </c>
      <c r="F57" s="248"/>
      <c r="G57" s="248"/>
      <c r="H57" s="248"/>
      <c r="I57" s="248"/>
      <c r="J57" s="248"/>
      <c r="K57" s="248"/>
    </row>
    <row r="58" spans="1:11" ht="14.95" thickBot="1" x14ac:dyDescent="0.3">
      <c r="A58" s="245"/>
      <c r="B58" s="1058"/>
      <c r="C58" s="271"/>
      <c r="D58" s="274" t="s">
        <v>41</v>
      </c>
      <c r="E58" s="314"/>
      <c r="F58" s="248"/>
      <c r="G58" s="248"/>
      <c r="H58" s="248"/>
      <c r="I58" s="248"/>
      <c r="J58" s="248"/>
      <c r="K58" s="248"/>
    </row>
    <row r="59" spans="1:11" ht="14.95" thickBot="1" x14ac:dyDescent="0.3">
      <c r="A59" s="245"/>
      <c r="B59" s="1058"/>
      <c r="C59" s="271"/>
      <c r="D59" s="274" t="s">
        <v>42</v>
      </c>
      <c r="E59" s="314"/>
      <c r="F59" s="248"/>
      <c r="G59" s="248"/>
      <c r="H59" s="248"/>
      <c r="I59" s="248"/>
      <c r="J59" s="248"/>
      <c r="K59" s="248"/>
    </row>
    <row r="60" spans="1:11" ht="14.95" thickBot="1" x14ac:dyDescent="0.3">
      <c r="A60" s="245"/>
      <c r="B60" s="1058"/>
      <c r="C60" s="271"/>
      <c r="D60" s="274" t="s">
        <v>43</v>
      </c>
      <c r="E60" s="314"/>
      <c r="F60" s="248"/>
      <c r="G60" s="248"/>
      <c r="H60" s="248"/>
      <c r="I60" s="248"/>
      <c r="J60" s="248"/>
      <c r="K60" s="248"/>
    </row>
    <row r="61" spans="1:11" ht="14.95" thickBot="1" x14ac:dyDescent="0.3">
      <c r="A61" s="245"/>
      <c r="B61" s="1058"/>
      <c r="C61" s="271"/>
      <c r="D61" s="274" t="s">
        <v>44</v>
      </c>
      <c r="E61" s="314"/>
      <c r="F61" s="248"/>
      <c r="G61" s="248"/>
      <c r="H61" s="248"/>
      <c r="I61" s="248"/>
      <c r="J61" s="248"/>
      <c r="K61" s="248"/>
    </row>
    <row r="62" spans="1:11" ht="14.95" thickBot="1" x14ac:dyDescent="0.3">
      <c r="A62" s="245"/>
      <c r="B62" s="1059"/>
      <c r="C62" s="281"/>
      <c r="D62" s="274" t="s">
        <v>45</v>
      </c>
      <c r="E62" s="314"/>
      <c r="F62" s="248"/>
      <c r="G62" s="248"/>
      <c r="H62" s="248"/>
      <c r="I62" s="248"/>
      <c r="J62" s="248"/>
      <c r="K62" s="248"/>
    </row>
    <row r="63" spans="1:11" ht="14.95" thickBot="1" x14ac:dyDescent="0.3">
      <c r="A63" s="245"/>
      <c r="B63" s="249"/>
      <c r="C63" s="250"/>
      <c r="D63" s="248"/>
      <c r="E63" s="248"/>
      <c r="F63" s="248"/>
      <c r="G63" s="248"/>
      <c r="H63" s="248"/>
      <c r="I63" s="248"/>
      <c r="J63" s="248"/>
      <c r="K63" s="248"/>
    </row>
    <row r="64" spans="1:11" ht="14.95" customHeight="1" thickBot="1" x14ac:dyDescent="0.3">
      <c r="A64" s="245"/>
      <c r="B64" s="290" t="s">
        <v>49</v>
      </c>
      <c r="C64" s="291"/>
      <c r="D64" s="291"/>
      <c r="E64" s="292"/>
      <c r="F64" s="245"/>
      <c r="G64" s="248"/>
      <c r="H64" s="248"/>
      <c r="I64" s="248"/>
      <c r="J64" s="248"/>
      <c r="K64" s="248"/>
    </row>
    <row r="65" spans="1:11" ht="23.8" thickBot="1" x14ac:dyDescent="0.3">
      <c r="A65" s="245"/>
      <c r="B65" s="284" t="s">
        <v>50</v>
      </c>
      <c r="C65" s="274" t="s">
        <v>51</v>
      </c>
      <c r="D65" s="274" t="s">
        <v>52</v>
      </c>
      <c r="E65" s="274" t="s">
        <v>53</v>
      </c>
      <c r="F65" s="248"/>
      <c r="G65" s="248"/>
      <c r="H65" s="248"/>
      <c r="I65" s="248"/>
      <c r="J65" s="248"/>
      <c r="K65" s="245"/>
    </row>
    <row r="66" spans="1:11" ht="81.55" thickBot="1" x14ac:dyDescent="0.3">
      <c r="A66" s="245"/>
      <c r="B66" s="294">
        <v>42401</v>
      </c>
      <c r="C66" s="274">
        <v>0.01</v>
      </c>
      <c r="D66" s="306" t="s">
        <v>312</v>
      </c>
      <c r="E66" s="274"/>
      <c r="F66" s="248"/>
      <c r="G66" s="248"/>
      <c r="H66" s="248"/>
      <c r="I66" s="248"/>
      <c r="J66" s="248"/>
      <c r="K66" s="245"/>
    </row>
    <row r="67" spans="1:11" ht="14.95" thickBot="1" x14ac:dyDescent="0.3">
      <c r="A67" s="245"/>
      <c r="B67" s="307"/>
      <c r="C67" s="308"/>
      <c r="D67" s="248"/>
      <c r="E67" s="248"/>
      <c r="F67" s="248"/>
      <c r="G67" s="248"/>
      <c r="H67" s="248"/>
      <c r="I67" s="248"/>
      <c r="J67" s="248"/>
      <c r="K67" s="248"/>
    </row>
    <row r="68" spans="1:11" x14ac:dyDescent="0.25">
      <c r="A68" s="245"/>
      <c r="B68" s="296" t="s">
        <v>55</v>
      </c>
      <c r="C68" s="297"/>
      <c r="D68" s="248"/>
      <c r="E68" s="248"/>
      <c r="F68" s="248"/>
      <c r="G68" s="248"/>
      <c r="H68" s="248"/>
      <c r="I68" s="248"/>
      <c r="J68" s="248"/>
      <c r="K68" s="248"/>
    </row>
    <row r="69" spans="1:11" x14ac:dyDescent="0.25">
      <c r="A69" s="245"/>
      <c r="B69" s="1093"/>
      <c r="C69" s="1094"/>
      <c r="D69" s="1094"/>
      <c r="E69" s="1095"/>
      <c r="F69" s="248"/>
      <c r="G69" s="248"/>
      <c r="H69" s="248"/>
      <c r="I69" s="248"/>
      <c r="J69" s="248"/>
      <c r="K69" s="248"/>
    </row>
    <row r="70" spans="1:11" ht="14.95" thickBot="1" x14ac:dyDescent="0.3">
      <c r="A70" s="245"/>
      <c r="B70" s="248"/>
      <c r="C70" s="265"/>
      <c r="D70" s="248"/>
      <c r="E70" s="248"/>
      <c r="F70" s="248"/>
      <c r="G70" s="248"/>
      <c r="H70" s="248"/>
      <c r="I70" s="248"/>
      <c r="J70" s="248"/>
      <c r="K70" s="248"/>
    </row>
    <row r="71" spans="1:11" ht="14.95" thickBot="1" x14ac:dyDescent="0.3">
      <c r="A71" s="245"/>
      <c r="B71" s="1054" t="s">
        <v>56</v>
      </c>
      <c r="C71" s="1055"/>
      <c r="D71" s="1056"/>
      <c r="E71" s="248"/>
      <c r="F71" s="248"/>
      <c r="G71" s="248"/>
      <c r="H71" s="248"/>
      <c r="I71" s="248"/>
      <c r="J71" s="248"/>
      <c r="K71" s="248"/>
    </row>
    <row r="72" spans="1:11" ht="93.1" thickBot="1" x14ac:dyDescent="0.3">
      <c r="A72" s="245"/>
      <c r="B72" s="284" t="s">
        <v>57</v>
      </c>
      <c r="C72" s="281"/>
      <c r="D72" s="274" t="s">
        <v>281</v>
      </c>
      <c r="E72" s="248"/>
      <c r="F72" s="248"/>
      <c r="G72" s="248"/>
      <c r="H72" s="248"/>
      <c r="I72" s="248"/>
      <c r="J72" s="248"/>
      <c r="K72" s="248"/>
    </row>
    <row r="73" spans="1:11" x14ac:dyDescent="0.25">
      <c r="A73" s="245"/>
      <c r="B73" s="1057" t="s">
        <v>59</v>
      </c>
      <c r="C73" s="271"/>
      <c r="D73" s="311" t="s">
        <v>60</v>
      </c>
      <c r="E73" s="248"/>
      <c r="F73" s="248"/>
      <c r="G73" s="248"/>
      <c r="H73" s="248"/>
      <c r="I73" s="248"/>
      <c r="J73" s="248"/>
      <c r="K73" s="248"/>
    </row>
    <row r="74" spans="1:11" ht="80.849999999999994" x14ac:dyDescent="0.25">
      <c r="A74" s="245"/>
      <c r="B74" s="1058"/>
      <c r="C74" s="271"/>
      <c r="D74" s="312" t="s">
        <v>282</v>
      </c>
      <c r="E74" s="248"/>
      <c r="F74" s="248"/>
      <c r="G74" s="248"/>
      <c r="H74" s="248"/>
      <c r="I74" s="248"/>
      <c r="J74" s="248"/>
      <c r="K74" s="248"/>
    </row>
    <row r="75" spans="1:11" ht="57.75" x14ac:dyDescent="0.25">
      <c r="A75" s="245"/>
      <c r="B75" s="1058"/>
      <c r="C75" s="271"/>
      <c r="D75" s="312" t="s">
        <v>283</v>
      </c>
      <c r="E75" s="248"/>
      <c r="F75" s="248"/>
      <c r="G75" s="248"/>
      <c r="H75" s="248"/>
      <c r="I75" s="248"/>
      <c r="J75" s="248"/>
      <c r="K75" s="248"/>
    </row>
    <row r="76" spans="1:11" x14ac:dyDescent="0.25">
      <c r="A76" s="245"/>
      <c r="B76" s="1058"/>
      <c r="C76" s="271"/>
      <c r="D76" s="311" t="s">
        <v>63</v>
      </c>
      <c r="E76" s="248"/>
      <c r="F76" s="248"/>
      <c r="G76" s="248"/>
      <c r="H76" s="248"/>
      <c r="I76" s="248"/>
      <c r="J76" s="248"/>
      <c r="K76" s="248"/>
    </row>
    <row r="77" spans="1:11" x14ac:dyDescent="0.25">
      <c r="A77" s="245"/>
      <c r="B77" s="1058"/>
      <c r="C77" s="271"/>
      <c r="D77" s="312" t="s">
        <v>284</v>
      </c>
      <c r="E77" s="248"/>
      <c r="F77" s="248"/>
      <c r="G77" s="248"/>
      <c r="H77" s="248"/>
      <c r="I77" s="248"/>
      <c r="J77" s="248"/>
      <c r="K77" s="248"/>
    </row>
    <row r="78" spans="1:11" ht="34.65" x14ac:dyDescent="0.25">
      <c r="A78" s="245"/>
      <c r="B78" s="1058"/>
      <c r="C78" s="271"/>
      <c r="D78" s="312" t="s">
        <v>285</v>
      </c>
      <c r="E78" s="248"/>
      <c r="F78" s="248"/>
      <c r="G78" s="248"/>
      <c r="H78" s="248"/>
      <c r="I78" s="248"/>
      <c r="J78" s="248"/>
      <c r="K78" s="248"/>
    </row>
    <row r="79" spans="1:11" x14ac:dyDescent="0.25">
      <c r="A79" s="245"/>
      <c r="B79" s="1058"/>
      <c r="C79" s="271"/>
      <c r="D79" s="312" t="s">
        <v>286</v>
      </c>
      <c r="E79" s="248"/>
      <c r="F79" s="248"/>
      <c r="G79" s="248"/>
      <c r="H79" s="248"/>
      <c r="I79" s="248"/>
      <c r="J79" s="248"/>
      <c r="K79" s="248"/>
    </row>
    <row r="80" spans="1:11" ht="23.1" x14ac:dyDescent="0.25">
      <c r="A80" s="245"/>
      <c r="B80" s="1058"/>
      <c r="C80" s="271"/>
      <c r="D80" s="312" t="s">
        <v>287</v>
      </c>
      <c r="E80" s="248"/>
      <c r="F80" s="248"/>
      <c r="G80" s="248"/>
      <c r="H80" s="248"/>
      <c r="I80" s="248"/>
      <c r="J80" s="248"/>
      <c r="K80" s="248"/>
    </row>
    <row r="81" spans="1:11" x14ac:dyDescent="0.25">
      <c r="A81" s="245"/>
      <c r="B81" s="1058"/>
      <c r="C81" s="271"/>
      <c r="D81" s="311" t="s">
        <v>288</v>
      </c>
      <c r="E81" s="248"/>
      <c r="F81" s="248"/>
      <c r="G81" s="248"/>
      <c r="H81" s="248"/>
      <c r="I81" s="248"/>
      <c r="J81" s="248"/>
      <c r="K81" s="248"/>
    </row>
    <row r="82" spans="1:11" x14ac:dyDescent="0.25">
      <c r="A82" s="245"/>
      <c r="B82" s="1058"/>
      <c r="C82" s="271"/>
      <c r="D82" s="312" t="s">
        <v>289</v>
      </c>
      <c r="E82" s="248"/>
      <c r="F82" s="248"/>
      <c r="G82" s="248"/>
      <c r="H82" s="248"/>
      <c r="I82" s="248"/>
      <c r="J82" s="248"/>
      <c r="K82" s="248"/>
    </row>
    <row r="83" spans="1:11" ht="34.65" x14ac:dyDescent="0.25">
      <c r="A83" s="245"/>
      <c r="B83" s="1058"/>
      <c r="C83" s="271"/>
      <c r="D83" s="312" t="s">
        <v>290</v>
      </c>
      <c r="E83" s="248"/>
      <c r="F83" s="248"/>
      <c r="G83" s="248"/>
      <c r="H83" s="248"/>
      <c r="I83" s="248"/>
      <c r="J83" s="248"/>
      <c r="K83" s="248"/>
    </row>
    <row r="84" spans="1:11" ht="43.5" thickBot="1" x14ac:dyDescent="0.3">
      <c r="A84" s="245"/>
      <c r="B84" s="1059"/>
      <c r="C84" s="281"/>
      <c r="D84" s="345" t="s">
        <v>291</v>
      </c>
      <c r="E84" s="248"/>
      <c r="F84" s="248"/>
      <c r="G84" s="248"/>
      <c r="H84" s="248"/>
      <c r="I84" s="248"/>
      <c r="J84" s="248"/>
      <c r="K84" s="248"/>
    </row>
    <row r="85" spans="1:11" ht="23.8" thickBot="1" x14ac:dyDescent="0.3">
      <c r="A85" s="245"/>
      <c r="B85" s="284" t="s">
        <v>72</v>
      </c>
      <c r="C85" s="281"/>
      <c r="D85" s="274"/>
      <c r="E85" s="248"/>
      <c r="F85" s="248"/>
      <c r="G85" s="248"/>
      <c r="H85" s="248"/>
      <c r="I85" s="248"/>
      <c r="J85" s="248"/>
      <c r="K85" s="248"/>
    </row>
    <row r="86" spans="1:11" ht="184.75" x14ac:dyDescent="0.25">
      <c r="A86" s="245"/>
      <c r="B86" s="1057" t="s">
        <v>73</v>
      </c>
      <c r="C86" s="271"/>
      <c r="D86" s="312" t="s">
        <v>292</v>
      </c>
      <c r="E86" s="248"/>
      <c r="F86" s="248"/>
      <c r="G86" s="248"/>
      <c r="H86" s="248"/>
      <c r="I86" s="248"/>
      <c r="J86" s="248"/>
      <c r="K86" s="248"/>
    </row>
    <row r="87" spans="1:11" ht="138.6" x14ac:dyDescent="0.25">
      <c r="A87" s="245"/>
      <c r="B87" s="1058"/>
      <c r="C87" s="271"/>
      <c r="D87" s="312" t="s">
        <v>293</v>
      </c>
      <c r="E87" s="248"/>
      <c r="F87" s="248"/>
      <c r="G87" s="248"/>
      <c r="H87" s="248"/>
      <c r="I87" s="248"/>
      <c r="J87" s="248"/>
      <c r="K87" s="248"/>
    </row>
    <row r="88" spans="1:11" ht="69.3" x14ac:dyDescent="0.25">
      <c r="A88" s="245"/>
      <c r="B88" s="1058"/>
      <c r="C88" s="271"/>
      <c r="D88" s="312" t="s">
        <v>294</v>
      </c>
      <c r="E88" s="248"/>
      <c r="F88" s="248"/>
      <c r="G88" s="248"/>
      <c r="H88" s="248"/>
      <c r="I88" s="248"/>
      <c r="J88" s="248"/>
      <c r="K88" s="248"/>
    </row>
    <row r="89" spans="1:11" ht="23.1" x14ac:dyDescent="0.25">
      <c r="A89" s="245"/>
      <c r="B89" s="1058"/>
      <c r="C89" s="271"/>
      <c r="D89" s="312" t="s">
        <v>295</v>
      </c>
      <c r="E89" s="248"/>
      <c r="F89" s="248"/>
      <c r="G89" s="248"/>
      <c r="H89" s="248"/>
      <c r="I89" s="248"/>
      <c r="J89" s="248"/>
      <c r="K89" s="248"/>
    </row>
    <row r="90" spans="1:11" ht="57.75" x14ac:dyDescent="0.25">
      <c r="A90" s="245"/>
      <c r="B90" s="1058"/>
      <c r="C90" s="271"/>
      <c r="D90" s="346" t="s">
        <v>296</v>
      </c>
      <c r="E90" s="248"/>
      <c r="F90" s="248"/>
      <c r="G90" s="248"/>
      <c r="H90" s="248"/>
      <c r="I90" s="248"/>
      <c r="J90" s="248"/>
      <c r="K90" s="248"/>
    </row>
    <row r="91" spans="1:11" ht="69.3" x14ac:dyDescent="0.25">
      <c r="A91" s="245"/>
      <c r="B91" s="1058"/>
      <c r="C91" s="271"/>
      <c r="D91" s="346" t="s">
        <v>297</v>
      </c>
      <c r="E91" s="248"/>
      <c r="F91" s="248"/>
      <c r="G91" s="248"/>
      <c r="H91" s="248"/>
      <c r="I91" s="248"/>
      <c r="J91" s="248"/>
      <c r="K91" s="248"/>
    </row>
    <row r="92" spans="1:11" ht="34.65" x14ac:dyDescent="0.25">
      <c r="A92" s="245"/>
      <c r="B92" s="1058"/>
      <c r="C92" s="271"/>
      <c r="D92" s="346" t="s">
        <v>298</v>
      </c>
      <c r="E92" s="248"/>
      <c r="F92" s="248"/>
      <c r="G92" s="248"/>
      <c r="H92" s="248"/>
      <c r="I92" s="248"/>
      <c r="J92" s="248"/>
      <c r="K92" s="248"/>
    </row>
    <row r="93" spans="1:11" ht="34.65" x14ac:dyDescent="0.25">
      <c r="A93" s="245"/>
      <c r="B93" s="1058"/>
      <c r="C93" s="271"/>
      <c r="D93" s="346" t="s">
        <v>299</v>
      </c>
      <c r="E93" s="248"/>
      <c r="F93" s="248"/>
      <c r="G93" s="248"/>
      <c r="H93" s="248"/>
      <c r="I93" s="248"/>
      <c r="J93" s="248"/>
      <c r="K93" s="248"/>
    </row>
    <row r="94" spans="1:11" ht="34.65" x14ac:dyDescent="0.25">
      <c r="A94" s="245"/>
      <c r="B94" s="1058"/>
      <c r="C94" s="271"/>
      <c r="D94" s="346" t="s">
        <v>300</v>
      </c>
      <c r="E94" s="248"/>
      <c r="F94" s="248"/>
      <c r="G94" s="248"/>
      <c r="H94" s="248"/>
      <c r="I94" s="248"/>
      <c r="J94" s="248"/>
      <c r="K94" s="248"/>
    </row>
    <row r="95" spans="1:11" ht="58.45" thickBot="1" x14ac:dyDescent="0.3">
      <c r="A95" s="245"/>
      <c r="B95" s="1059"/>
      <c r="C95" s="281"/>
      <c r="D95" s="347" t="s">
        <v>301</v>
      </c>
      <c r="E95" s="248"/>
      <c r="F95" s="248"/>
      <c r="G95" s="248"/>
      <c r="H95" s="248"/>
      <c r="I95" s="248"/>
      <c r="J95" s="248"/>
      <c r="K95" s="248"/>
    </row>
    <row r="96" spans="1:11" x14ac:dyDescent="0.25">
      <c r="A96" s="245"/>
      <c r="B96" s="1057" t="s">
        <v>90</v>
      </c>
      <c r="C96" s="271"/>
      <c r="D96" s="312"/>
      <c r="E96" s="248"/>
      <c r="F96" s="248"/>
      <c r="G96" s="248"/>
      <c r="H96" s="248"/>
      <c r="I96" s="248"/>
      <c r="J96" s="248"/>
      <c r="K96" s="248"/>
    </row>
    <row r="97" spans="1:11" x14ac:dyDescent="0.25">
      <c r="A97" s="245"/>
      <c r="B97" s="1058"/>
      <c r="C97" s="271"/>
      <c r="D97" s="313"/>
      <c r="E97" s="248"/>
      <c r="F97" s="248"/>
      <c r="G97" s="248"/>
      <c r="H97" s="248"/>
      <c r="I97" s="248"/>
      <c r="J97" s="248"/>
      <c r="K97" s="248"/>
    </row>
    <row r="98" spans="1:11" x14ac:dyDescent="0.25">
      <c r="A98" s="245"/>
      <c r="B98" s="1058"/>
      <c r="C98" s="271"/>
      <c r="D98" s="312" t="s">
        <v>91</v>
      </c>
      <c r="E98" s="248"/>
      <c r="F98" s="248"/>
      <c r="G98" s="248"/>
      <c r="H98" s="248"/>
      <c r="I98" s="248"/>
      <c r="J98" s="248"/>
      <c r="K98" s="248"/>
    </row>
    <row r="99" spans="1:11" ht="59.1" x14ac:dyDescent="0.25">
      <c r="A99" s="245"/>
      <c r="B99" s="1058"/>
      <c r="C99" s="271"/>
      <c r="D99" s="312" t="s">
        <v>302</v>
      </c>
      <c r="E99" s="248"/>
      <c r="F99" s="248"/>
      <c r="G99" s="248"/>
      <c r="H99" s="248"/>
      <c r="I99" s="248"/>
      <c r="J99" s="248"/>
      <c r="K99" s="248"/>
    </row>
    <row r="100" spans="1:11" ht="59.1" x14ac:dyDescent="0.25">
      <c r="A100" s="245"/>
      <c r="B100" s="1058"/>
      <c r="C100" s="271"/>
      <c r="D100" s="312" t="s">
        <v>303</v>
      </c>
      <c r="E100" s="248"/>
      <c r="F100" s="248"/>
      <c r="G100" s="248"/>
      <c r="H100" s="248"/>
      <c r="I100" s="248"/>
      <c r="J100" s="248"/>
      <c r="K100" s="248"/>
    </row>
    <row r="101" spans="1:11" ht="59.8" thickBot="1" x14ac:dyDescent="0.3">
      <c r="A101" s="245"/>
      <c r="B101" s="1059"/>
      <c r="C101" s="281"/>
      <c r="D101" s="274" t="s">
        <v>304</v>
      </c>
      <c r="E101" s="248"/>
      <c r="F101" s="248"/>
      <c r="G101" s="248"/>
      <c r="H101" s="248"/>
      <c r="I101" s="248"/>
      <c r="J101" s="248"/>
      <c r="K101" s="248"/>
    </row>
  </sheetData>
  <mergeCells count="32">
    <mergeCell ref="A1:P1"/>
    <mergeCell ref="A2:P2"/>
    <mergeCell ref="A3:P3"/>
    <mergeCell ref="A4:D4"/>
    <mergeCell ref="A5:P5"/>
    <mergeCell ref="D15:I15"/>
    <mergeCell ref="D20:I20"/>
    <mergeCell ref="D43:I43"/>
    <mergeCell ref="E21:E22"/>
    <mergeCell ref="B15:B20"/>
    <mergeCell ref="F21:F22"/>
    <mergeCell ref="G21:G22"/>
    <mergeCell ref="B71:D71"/>
    <mergeCell ref="B73:B84"/>
    <mergeCell ref="B86:B95"/>
    <mergeCell ref="B96:B101"/>
    <mergeCell ref="C21:C22"/>
    <mergeCell ref="D21:D22"/>
    <mergeCell ref="B56:B62"/>
    <mergeCell ref="B69:E69"/>
    <mergeCell ref="D44:I44"/>
    <mergeCell ref="B46:E46"/>
    <mergeCell ref="B47:B53"/>
    <mergeCell ref="B55:E55"/>
    <mergeCell ref="E23:E24"/>
    <mergeCell ref="F23:F24"/>
    <mergeCell ref="G23:G24"/>
    <mergeCell ref="B10:D10"/>
    <mergeCell ref="F10:S10"/>
    <mergeCell ref="F11:S11"/>
    <mergeCell ref="E12:R12"/>
    <mergeCell ref="E13:R13"/>
  </mergeCells>
  <conditionalFormatting sqref="F10">
    <cfRule type="notContainsBlanks" dxfId="104" priority="4">
      <formula>LEN(TRIM(F10))&gt;0</formula>
    </cfRule>
  </conditionalFormatting>
  <conditionalFormatting sqref="F11:S11">
    <cfRule type="expression" dxfId="103" priority="2">
      <formula>E11="NO SE REPORTA"</formula>
    </cfRule>
    <cfRule type="expression" dxfId="102" priority="3">
      <formula>E10="NO APLICA"</formula>
    </cfRule>
  </conditionalFormatting>
  <conditionalFormatting sqref="E12:R12">
    <cfRule type="expression" dxfId="101" priority="1">
      <formula>E11="SI SE REPORTA"</formula>
    </cfRule>
  </conditionalFormatting>
  <dataValidations count="3">
    <dataValidation type="whole" operator="greaterThanOrEqual" allowBlank="1" showErrorMessage="1" errorTitle="ERROR" error="Escriba un número igual o mayor que 0" promptTitle="ERROR" prompt="Escriba un número igual o mayor que 0" sqref="E17:H18 E23 E25:E42">
      <formula1>0</formula1>
    </dataValidation>
    <dataValidation type="list" allowBlank="1" showInputMessage="1" showErrorMessage="1" sqref="E11">
      <formula1>REPORTE</formula1>
    </dataValidation>
    <dataValidation type="list" allowBlank="1" showInputMessage="1" showErrorMessage="1" sqref="E10">
      <formula1>SI</formula1>
    </dataValidation>
  </dataValidations>
  <hyperlinks>
    <hyperlink ref="D84" r:id="rId1" display="http://cambioclimatico.minambiente.gov.co/"/>
    <hyperlink ref="B9" location="'ANEXO 3'!A1" display="VOLVER AL INDICE"/>
  </hyperlinks>
  <pageMargins left="0.25" right="0.25" top="0.75" bottom="0.75" header="0.3" footer="0.3"/>
  <pageSetup paperSize="178" orientation="landscape" horizontalDpi="1200" verticalDpi="1200"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showGridLines="0" zoomScale="98" zoomScaleNormal="98" workbookViewId="0">
      <selection activeCell="P23" sqref="P23"/>
    </sheetView>
  </sheetViews>
  <sheetFormatPr baseColWidth="10" defaultRowHeight="14.3" x14ac:dyDescent="0.25"/>
  <cols>
    <col min="1" max="1" width="1.875" customWidth="1"/>
    <col min="2" max="2" width="12.875" customWidth="1"/>
    <col min="3" max="3" width="5" style="86" bestFit="1" customWidth="1"/>
    <col min="4" max="4" width="34.875" customWidth="1"/>
    <col min="5" max="5" width="12.125" customWidth="1"/>
    <col min="7" max="7" width="11.875" bestFit="1" customWidth="1"/>
    <col min="8" max="8" width="12.25" customWidth="1"/>
    <col min="9" max="10" width="11.875" bestFit="1" customWidth="1"/>
    <col min="11" max="11" width="12.125" customWidth="1"/>
  </cols>
  <sheetData>
    <row r="1" spans="1:21" s="550" customFormat="1" ht="100.55" customHeight="1" thickBot="1" x14ac:dyDescent="0.3">
      <c r="A1" s="1022"/>
      <c r="B1" s="1023"/>
      <c r="C1" s="1023"/>
      <c r="D1" s="1023"/>
      <c r="E1" s="1023"/>
      <c r="F1" s="1023"/>
      <c r="G1" s="1023"/>
      <c r="H1" s="1023"/>
      <c r="I1" s="1023"/>
      <c r="J1" s="1023"/>
      <c r="K1" s="1023"/>
      <c r="L1" s="1023"/>
      <c r="M1" s="1023"/>
      <c r="N1" s="1023"/>
      <c r="O1" s="1023"/>
      <c r="P1" s="1024"/>
      <c r="Q1" s="412"/>
      <c r="R1" s="412"/>
    </row>
    <row r="2" spans="1:21" s="551" customFormat="1" ht="16.3" thickBot="1" x14ac:dyDescent="0.3">
      <c r="A2" s="1030" t="str">
        <f>'Datos Generales'!C5</f>
        <v>Corporación Autónoma Regional del Magdalena – CORPAMAG</v>
      </c>
      <c r="B2" s="1031"/>
      <c r="C2" s="1031"/>
      <c r="D2" s="1031"/>
      <c r="E2" s="1031"/>
      <c r="F2" s="1031"/>
      <c r="G2" s="1031"/>
      <c r="H2" s="1031"/>
      <c r="I2" s="1031"/>
      <c r="J2" s="1031"/>
      <c r="K2" s="1031"/>
      <c r="L2" s="1031"/>
      <c r="M2" s="1031"/>
      <c r="N2" s="1031"/>
      <c r="O2" s="1031"/>
      <c r="P2" s="1032"/>
      <c r="Q2" s="412"/>
      <c r="R2" s="412"/>
    </row>
    <row r="3" spans="1:21" s="551" customFormat="1" ht="16.3" thickBot="1" x14ac:dyDescent="0.3">
      <c r="A3" s="1025" t="s">
        <v>1322</v>
      </c>
      <c r="B3" s="1026"/>
      <c r="C3" s="1026"/>
      <c r="D3" s="1026"/>
      <c r="E3" s="1026"/>
      <c r="F3" s="1026"/>
      <c r="G3" s="1026"/>
      <c r="H3" s="1026"/>
      <c r="I3" s="1026"/>
      <c r="J3" s="1026"/>
      <c r="K3" s="1026"/>
      <c r="L3" s="1026"/>
      <c r="M3" s="1026"/>
      <c r="N3" s="1026"/>
      <c r="O3" s="1026"/>
      <c r="P3" s="1027"/>
      <c r="Q3" s="412"/>
      <c r="R3" s="412"/>
    </row>
    <row r="4" spans="1:21" s="551" customFormat="1" ht="16.3" thickBot="1" x14ac:dyDescent="0.3">
      <c r="A4" s="1028" t="s">
        <v>1321</v>
      </c>
      <c r="B4" s="1029"/>
      <c r="C4" s="1029"/>
      <c r="D4" s="1029"/>
      <c r="E4" s="587" t="str">
        <f>'Datos Generales'!C6</f>
        <v>2021-II</v>
      </c>
      <c r="F4" s="587"/>
      <c r="G4" s="587"/>
      <c r="H4" s="587"/>
      <c r="I4" s="587"/>
      <c r="J4" s="587"/>
      <c r="K4" s="587"/>
      <c r="L4" s="589"/>
      <c r="M4" s="589"/>
      <c r="N4" s="589"/>
      <c r="O4" s="589"/>
      <c r="P4" s="590"/>
      <c r="Q4" s="412"/>
      <c r="R4" s="412"/>
    </row>
    <row r="5" spans="1:21" s="245" customFormat="1" ht="16.5" customHeight="1" thickBot="1" x14ac:dyDescent="0.3">
      <c r="A5" s="1025" t="s">
        <v>314</v>
      </c>
      <c r="B5" s="1026"/>
      <c r="C5" s="1026"/>
      <c r="D5" s="1026"/>
      <c r="E5" s="1026"/>
      <c r="F5" s="1026"/>
      <c r="G5" s="1026"/>
      <c r="H5" s="1026"/>
      <c r="I5" s="1026"/>
      <c r="J5" s="1026"/>
      <c r="K5" s="1026"/>
      <c r="L5" s="1026"/>
      <c r="M5" s="1026"/>
      <c r="N5" s="1026"/>
      <c r="O5" s="1026"/>
      <c r="P5" s="1027"/>
    </row>
    <row r="6" spans="1:21" x14ac:dyDescent="0.25">
      <c r="A6" s="245"/>
      <c r="B6" s="249" t="s">
        <v>1</v>
      </c>
      <c r="C6" s="250"/>
      <c r="D6" s="248"/>
      <c r="E6" s="259"/>
      <c r="F6" s="248" t="s">
        <v>128</v>
      </c>
      <c r="G6" s="248"/>
      <c r="H6" s="248"/>
      <c r="I6" s="248"/>
      <c r="J6" s="248"/>
      <c r="K6" s="248"/>
    </row>
    <row r="7" spans="1:21" ht="14.95" thickBot="1" x14ac:dyDescent="0.3">
      <c r="A7" s="245"/>
      <c r="B7" s="251"/>
      <c r="C7" s="252"/>
      <c r="D7" s="248"/>
      <c r="E7" s="253"/>
      <c r="F7" s="248" t="s">
        <v>129</v>
      </c>
      <c r="G7" s="248"/>
      <c r="H7" s="248"/>
      <c r="I7" s="248"/>
      <c r="J7" s="248"/>
      <c r="K7" s="248"/>
    </row>
    <row r="8" spans="1:21" ht="14.95" thickBot="1" x14ac:dyDescent="0.3">
      <c r="A8" s="245"/>
      <c r="B8" s="261" t="s">
        <v>1192</v>
      </c>
      <c r="C8" s="262">
        <v>2021</v>
      </c>
      <c r="D8" s="257">
        <f>IF(E10="NO APLICA","NO APLICA",IF(E11="NO SE REPORTA","SIN INFORMACION",+F19))</f>
        <v>1</v>
      </c>
      <c r="E8" s="264"/>
      <c r="F8" s="248" t="s">
        <v>130</v>
      </c>
      <c r="G8" s="248"/>
      <c r="H8" s="248"/>
      <c r="I8" s="248"/>
      <c r="J8" s="248"/>
      <c r="K8" s="248"/>
    </row>
    <row r="9" spans="1:21" x14ac:dyDescent="0.25">
      <c r="A9" s="245"/>
      <c r="B9" s="505" t="s">
        <v>1193</v>
      </c>
      <c r="C9" s="265"/>
      <c r="D9" s="248"/>
      <c r="E9" s="248"/>
      <c r="F9" s="248"/>
      <c r="G9" s="248"/>
      <c r="H9" s="248"/>
      <c r="I9" s="248"/>
      <c r="J9" s="248"/>
      <c r="K9" s="248"/>
    </row>
    <row r="10" spans="1:21" s="412" customFormat="1" x14ac:dyDescent="0.25">
      <c r="A10" s="245"/>
      <c r="B10" s="1078" t="s">
        <v>1252</v>
      </c>
      <c r="C10" s="1078"/>
      <c r="D10" s="1078"/>
      <c r="E10" s="511" t="s">
        <v>1249</v>
      </c>
      <c r="F10" s="1085"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086"/>
      <c r="H10" s="1086"/>
      <c r="I10" s="1086"/>
      <c r="J10" s="1086"/>
      <c r="K10" s="1086"/>
      <c r="L10" s="1086"/>
      <c r="M10" s="1086"/>
      <c r="N10" s="1086"/>
      <c r="O10" s="1086"/>
      <c r="P10" s="1086"/>
      <c r="Q10" s="1086"/>
      <c r="R10" s="1086"/>
      <c r="S10" s="1086"/>
      <c r="T10" s="507"/>
      <c r="U10" s="507"/>
    </row>
    <row r="11" spans="1:21" s="412" customFormat="1" ht="14.45" customHeight="1" x14ac:dyDescent="0.25">
      <c r="A11" s="245"/>
      <c r="B11" s="508"/>
      <c r="C11" s="509"/>
      <c r="D11" s="510" t="str">
        <f>IF(E10="SI APLICA","¿El indicador no se reporta por limitaciones de información disponible? ","")</f>
        <v xml:space="preserve">¿El indicador no se reporta por limitaciones de información disponible? </v>
      </c>
      <c r="E11" s="512" t="s">
        <v>1251</v>
      </c>
      <c r="F11" s="1079"/>
      <c r="G11" s="1080"/>
      <c r="H11" s="1080"/>
      <c r="I11" s="1080"/>
      <c r="J11" s="1080"/>
      <c r="K11" s="1080"/>
      <c r="L11" s="1080"/>
      <c r="M11" s="1080"/>
      <c r="N11" s="1080"/>
      <c r="O11" s="1080"/>
      <c r="P11" s="1080"/>
      <c r="Q11" s="1080"/>
      <c r="R11" s="1080"/>
      <c r="S11" s="1080"/>
    </row>
    <row r="12" spans="1:21" s="412" customFormat="1" ht="31.25" customHeight="1" x14ac:dyDescent="0.25">
      <c r="A12" s="245"/>
      <c r="B12" s="505"/>
      <c r="C12" s="303"/>
      <c r="D12" s="510" t="str">
        <f>IF(E11="SI SE REPORTA","¿Qué programas o proyectos del Plan de Acción están asociados al indicador? ","")</f>
        <v xml:space="preserve">¿Qué programas o proyectos del Plan de Acción están asociados al indicador? </v>
      </c>
      <c r="E12" s="1081" t="s">
        <v>2690</v>
      </c>
      <c r="F12" s="1081"/>
      <c r="G12" s="1081"/>
      <c r="H12" s="1081"/>
      <c r="I12" s="1081"/>
      <c r="J12" s="1081"/>
      <c r="K12" s="1081"/>
      <c r="L12" s="1081"/>
      <c r="M12" s="1081"/>
      <c r="N12" s="1081"/>
      <c r="O12" s="1081"/>
      <c r="P12" s="1081"/>
      <c r="Q12" s="1081"/>
      <c r="R12" s="1081"/>
    </row>
    <row r="13" spans="1:21" s="412" customFormat="1" ht="21.9" customHeight="1" x14ac:dyDescent="0.25">
      <c r="A13" s="245"/>
      <c r="B13" s="505"/>
      <c r="C13" s="303"/>
      <c r="D13" s="510" t="s">
        <v>888</v>
      </c>
      <c r="E13" s="1082" t="s">
        <v>2705</v>
      </c>
      <c r="F13" s="1083"/>
      <c r="G13" s="1083"/>
      <c r="H13" s="1083"/>
      <c r="I13" s="1083"/>
      <c r="J13" s="1083"/>
      <c r="K13" s="1083"/>
      <c r="L13" s="1083"/>
      <c r="M13" s="1083"/>
      <c r="N13" s="1083"/>
      <c r="O13" s="1083"/>
      <c r="P13" s="1083"/>
      <c r="Q13" s="1083"/>
      <c r="R13" s="1084"/>
    </row>
    <row r="14" spans="1:21" s="412" customFormat="1" ht="7" customHeight="1" thickBot="1" x14ac:dyDescent="0.3">
      <c r="A14" s="245"/>
      <c r="B14" s="505"/>
      <c r="C14" s="265"/>
      <c r="D14" s="248"/>
      <c r="E14" s="248"/>
      <c r="F14" s="248"/>
      <c r="G14" s="248"/>
      <c r="H14" s="248"/>
      <c r="I14" s="248"/>
      <c r="J14" s="248"/>
      <c r="K14" s="248"/>
    </row>
    <row r="15" spans="1:21" ht="15.65" customHeight="1" thickTop="1" thickBot="1" x14ac:dyDescent="0.3">
      <c r="A15" s="245"/>
      <c r="B15" s="1144" t="s">
        <v>2</v>
      </c>
      <c r="C15" s="267"/>
      <c r="D15" s="1039" t="s">
        <v>336</v>
      </c>
      <c r="E15" s="1040"/>
      <c r="F15" s="1040"/>
      <c r="G15" s="1040"/>
      <c r="H15" s="1040"/>
      <c r="I15" s="1040"/>
      <c r="J15" s="1040"/>
      <c r="K15" s="1041"/>
    </row>
    <row r="16" spans="1:21" ht="14.95" thickBot="1" x14ac:dyDescent="0.3">
      <c r="A16" s="198"/>
      <c r="B16" s="1034"/>
      <c r="C16" s="278" t="s">
        <v>19</v>
      </c>
      <c r="D16" s="272" t="s">
        <v>1200</v>
      </c>
      <c r="E16" s="272" t="s">
        <v>20</v>
      </c>
      <c r="F16" s="272" t="s">
        <v>21</v>
      </c>
      <c r="G16" s="272" t="s">
        <v>22</v>
      </c>
      <c r="H16" s="272" t="s">
        <v>23</v>
      </c>
      <c r="I16" s="229"/>
      <c r="J16" s="198"/>
      <c r="K16" s="273"/>
    </row>
    <row r="17" spans="1:11" ht="23.8" thickBot="1" x14ac:dyDescent="0.3">
      <c r="A17" s="245"/>
      <c r="B17" s="1034"/>
      <c r="C17" s="281" t="s">
        <v>152</v>
      </c>
      <c r="D17" s="274" t="s">
        <v>337</v>
      </c>
      <c r="E17" s="217">
        <v>45</v>
      </c>
      <c r="F17" s="217">
        <v>39</v>
      </c>
      <c r="G17" s="217">
        <v>40</v>
      </c>
      <c r="H17" s="217">
        <v>41</v>
      </c>
      <c r="I17" s="199"/>
      <c r="J17" s="198"/>
      <c r="K17" s="273"/>
    </row>
    <row r="18" spans="1:11" ht="23.8" thickBot="1" x14ac:dyDescent="0.3">
      <c r="A18" s="245"/>
      <c r="B18" s="1034"/>
      <c r="C18" s="281" t="s">
        <v>154</v>
      </c>
      <c r="D18" s="274" t="s">
        <v>338</v>
      </c>
      <c r="E18" s="217">
        <v>0</v>
      </c>
      <c r="F18" s="217">
        <v>39</v>
      </c>
      <c r="G18" s="217"/>
      <c r="H18" s="217"/>
      <c r="I18" s="199"/>
      <c r="J18" s="198"/>
      <c r="K18" s="273"/>
    </row>
    <row r="19" spans="1:11" ht="23.8" thickBot="1" x14ac:dyDescent="0.3">
      <c r="A19" s="245"/>
      <c r="B19" s="1034"/>
      <c r="C19" s="281" t="s">
        <v>156</v>
      </c>
      <c r="D19" s="274" t="s">
        <v>339</v>
      </c>
      <c r="E19" s="195">
        <f>IFERROR(E18/E17,"N.A.")</f>
        <v>0</v>
      </c>
      <c r="F19" s="195">
        <f>IFERROR(F18/F17,"N.A.")</f>
        <v>1</v>
      </c>
      <c r="G19" s="195">
        <f>IFERROR(G18/G17,"N.A.")</f>
        <v>0</v>
      </c>
      <c r="H19" s="195">
        <f>IFERROR(H18/H17,"N.A.")</f>
        <v>0</v>
      </c>
      <c r="I19" s="195"/>
      <c r="J19" s="245"/>
      <c r="K19" s="273"/>
    </row>
    <row r="20" spans="1:11" x14ac:dyDescent="0.25">
      <c r="A20" s="245"/>
      <c r="B20" s="336"/>
      <c r="C20" s="275"/>
      <c r="D20" s="1145" t="s">
        <v>1199</v>
      </c>
      <c r="E20" s="1146"/>
      <c r="F20" s="1146"/>
      <c r="G20" s="1146"/>
      <c r="H20" s="1146"/>
      <c r="I20" s="1146"/>
      <c r="J20" s="1146"/>
      <c r="K20" s="1147"/>
    </row>
    <row r="21" spans="1:11" x14ac:dyDescent="0.25">
      <c r="A21" s="245"/>
      <c r="B21" s="336"/>
      <c r="C21" s="275"/>
      <c r="D21" s="1042" t="s">
        <v>246</v>
      </c>
      <c r="E21" s="1091"/>
      <c r="F21" s="1091"/>
      <c r="G21" s="1091"/>
      <c r="H21" s="1091"/>
      <c r="I21" s="1091"/>
      <c r="J21" s="1091"/>
      <c r="K21" s="1044"/>
    </row>
    <row r="22" spans="1:11" x14ac:dyDescent="0.25">
      <c r="A22" s="245"/>
      <c r="B22" s="336"/>
      <c r="C22" s="275"/>
      <c r="D22" s="1042" t="s">
        <v>333</v>
      </c>
      <c r="E22" s="1091"/>
      <c r="F22" s="1091"/>
      <c r="G22" s="1091"/>
      <c r="H22" s="1091"/>
      <c r="I22" s="1091"/>
      <c r="J22" s="1091"/>
      <c r="K22" s="1044"/>
    </row>
    <row r="23" spans="1:11" ht="14.95" thickBot="1" x14ac:dyDescent="0.3">
      <c r="A23" s="245"/>
      <c r="B23" s="336"/>
      <c r="C23" s="275"/>
      <c r="D23" s="1069" t="s">
        <v>340</v>
      </c>
      <c r="E23" s="1070"/>
      <c r="F23" s="1070"/>
      <c r="G23" s="1070"/>
      <c r="H23" s="1070"/>
      <c r="I23" s="1070"/>
      <c r="J23" s="1070"/>
      <c r="K23" s="1071"/>
    </row>
    <row r="24" spans="1:11" ht="35.35" thickBot="1" x14ac:dyDescent="0.3">
      <c r="A24" s="245"/>
      <c r="B24" s="336"/>
      <c r="C24" s="278" t="s">
        <v>19</v>
      </c>
      <c r="D24" s="272" t="s">
        <v>270</v>
      </c>
      <c r="E24" s="272" t="s">
        <v>341</v>
      </c>
      <c r="F24" s="272" t="s">
        <v>342</v>
      </c>
      <c r="G24" s="272" t="s">
        <v>343</v>
      </c>
      <c r="H24" s="272" t="s">
        <v>344</v>
      </c>
      <c r="I24" s="272" t="s">
        <v>274</v>
      </c>
      <c r="J24" s="272" t="s">
        <v>275</v>
      </c>
      <c r="K24" s="434" t="s">
        <v>55</v>
      </c>
    </row>
    <row r="25" spans="1:11" s="198" customFormat="1" ht="44.15" customHeight="1" thickBot="1" x14ac:dyDescent="0.3">
      <c r="B25" s="227"/>
      <c r="C25" s="232">
        <v>1</v>
      </c>
      <c r="D25" s="30" t="s">
        <v>2698</v>
      </c>
      <c r="E25" s="31" t="s">
        <v>2704</v>
      </c>
      <c r="F25" s="217">
        <v>36</v>
      </c>
      <c r="G25" s="217">
        <v>12900605539</v>
      </c>
      <c r="H25" s="217">
        <v>12900605539</v>
      </c>
      <c r="I25" s="217">
        <v>12869613369</v>
      </c>
      <c r="J25" s="217">
        <v>12261526197</v>
      </c>
      <c r="K25" s="196" t="s">
        <v>2701</v>
      </c>
    </row>
    <row r="26" spans="1:11" s="198" customFormat="1" ht="44.85" customHeight="1" thickBot="1" x14ac:dyDescent="0.3">
      <c r="B26" s="227"/>
      <c r="C26" s="232">
        <v>2</v>
      </c>
      <c r="D26" s="30" t="s">
        <v>2699</v>
      </c>
      <c r="E26" s="31" t="s">
        <v>2704</v>
      </c>
      <c r="F26" s="217">
        <v>17</v>
      </c>
      <c r="G26" s="217">
        <v>25375830600</v>
      </c>
      <c r="H26" s="217">
        <v>25375830600</v>
      </c>
      <c r="I26" s="217">
        <v>25328436664</v>
      </c>
      <c r="J26" s="217">
        <v>13601090285</v>
      </c>
      <c r="K26" s="196" t="s">
        <v>2702</v>
      </c>
    </row>
    <row r="27" spans="1:11" s="198" customFormat="1" ht="65.900000000000006" customHeight="1" thickBot="1" x14ac:dyDescent="0.3">
      <c r="B27" s="227"/>
      <c r="C27" s="232">
        <v>3</v>
      </c>
      <c r="D27" s="30" t="s">
        <v>2700</v>
      </c>
      <c r="E27" s="31" t="s">
        <v>2704</v>
      </c>
      <c r="F27" s="217">
        <v>20</v>
      </c>
      <c r="G27" s="217">
        <v>190000000</v>
      </c>
      <c r="H27" s="217">
        <v>190000000</v>
      </c>
      <c r="I27" s="217">
        <v>190000000</v>
      </c>
      <c r="J27" s="217">
        <v>95000000</v>
      </c>
      <c r="K27" s="196" t="s">
        <v>2703</v>
      </c>
    </row>
    <row r="28" spans="1:11" s="198" customFormat="1" ht="14.95" thickBot="1" x14ac:dyDescent="0.3">
      <c r="B28" s="227"/>
      <c r="C28" s="232">
        <v>4</v>
      </c>
      <c r="D28" s="30"/>
      <c r="E28" s="31"/>
      <c r="F28" s="217"/>
      <c r="G28" s="217"/>
      <c r="H28" s="217"/>
      <c r="I28" s="217"/>
      <c r="J28" s="217"/>
      <c r="K28" s="217"/>
    </row>
    <row r="29" spans="1:11" s="198" customFormat="1" ht="14.95" thickBot="1" x14ac:dyDescent="0.3">
      <c r="B29" s="227"/>
      <c r="C29" s="232">
        <v>5</v>
      </c>
      <c r="D29" s="30"/>
      <c r="E29" s="31"/>
      <c r="F29" s="217"/>
      <c r="G29" s="217"/>
      <c r="H29" s="217"/>
      <c r="I29" s="217"/>
      <c r="J29" s="217"/>
      <c r="K29" s="217"/>
    </row>
    <row r="30" spans="1:11" s="198" customFormat="1" ht="14.95" thickBot="1" x14ac:dyDescent="0.3">
      <c r="B30" s="227"/>
      <c r="C30" s="232">
        <v>6</v>
      </c>
      <c r="D30" s="30"/>
      <c r="E30" s="31"/>
      <c r="F30" s="217"/>
      <c r="G30" s="217"/>
      <c r="H30" s="217"/>
      <c r="I30" s="217"/>
      <c r="J30" s="217"/>
      <c r="K30" s="217"/>
    </row>
    <row r="31" spans="1:11" s="198" customFormat="1" ht="14.95" thickBot="1" x14ac:dyDescent="0.3">
      <c r="B31" s="227"/>
      <c r="C31" s="232">
        <v>7</v>
      </c>
      <c r="D31" s="30"/>
      <c r="E31" s="31"/>
      <c r="F31" s="217"/>
      <c r="G31" s="217"/>
      <c r="H31" s="217"/>
      <c r="I31" s="217"/>
      <c r="J31" s="217"/>
      <c r="K31" s="217"/>
    </row>
    <row r="32" spans="1:11" s="198" customFormat="1" ht="14.95" thickBot="1" x14ac:dyDescent="0.3">
      <c r="B32" s="227"/>
      <c r="C32" s="232">
        <v>8</v>
      </c>
      <c r="D32" s="30"/>
      <c r="E32" s="31"/>
      <c r="F32" s="217"/>
      <c r="G32" s="217"/>
      <c r="H32" s="217"/>
      <c r="I32" s="217"/>
      <c r="J32" s="217"/>
      <c r="K32" s="217"/>
    </row>
    <row r="33" spans="1:11" s="198" customFormat="1" ht="14.95" thickBot="1" x14ac:dyDescent="0.3">
      <c r="B33" s="227"/>
      <c r="C33" s="232">
        <v>9</v>
      </c>
      <c r="D33" s="31"/>
      <c r="E33" s="31"/>
      <c r="F33" s="217"/>
      <c r="G33" s="217"/>
      <c r="H33" s="217"/>
      <c r="I33" s="217"/>
      <c r="J33" s="217"/>
      <c r="K33" s="217"/>
    </row>
    <row r="34" spans="1:11" s="198" customFormat="1" ht="14.95" thickBot="1" x14ac:dyDescent="0.3">
      <c r="B34" s="227"/>
      <c r="C34" s="232">
        <v>10</v>
      </c>
      <c r="D34" s="31"/>
      <c r="E34" s="31"/>
      <c r="F34" s="217"/>
      <c r="G34" s="217"/>
      <c r="H34" s="217"/>
      <c r="I34" s="217"/>
      <c r="J34" s="217"/>
      <c r="K34" s="217"/>
    </row>
    <row r="35" spans="1:11" s="198" customFormat="1" ht="14.95" thickBot="1" x14ac:dyDescent="0.3">
      <c r="B35" s="227"/>
      <c r="C35" s="232">
        <v>11</v>
      </c>
      <c r="D35" s="31"/>
      <c r="E35" s="31"/>
      <c r="F35" s="217"/>
      <c r="G35" s="217"/>
      <c r="H35" s="217"/>
      <c r="I35" s="217"/>
      <c r="J35" s="217"/>
      <c r="K35" s="217"/>
    </row>
    <row r="36" spans="1:11" s="198" customFormat="1" ht="14.95" thickBot="1" x14ac:dyDescent="0.3">
      <c r="B36" s="227"/>
      <c r="C36" s="232">
        <v>12</v>
      </c>
      <c r="D36" s="31"/>
      <c r="E36" s="31"/>
      <c r="F36" s="217"/>
      <c r="G36" s="217"/>
      <c r="H36" s="217"/>
      <c r="I36" s="217"/>
      <c r="J36" s="217"/>
      <c r="K36" s="217"/>
    </row>
    <row r="37" spans="1:11" ht="14.95" thickBot="1" x14ac:dyDescent="0.3">
      <c r="A37" s="245"/>
      <c r="B37" s="284"/>
      <c r="C37" s="281"/>
      <c r="D37" s="274" t="s">
        <v>151</v>
      </c>
      <c r="E37" s="274"/>
      <c r="F37" s="350">
        <f>SUM(F25:F36)</f>
        <v>73</v>
      </c>
      <c r="G37" s="350">
        <f>SUM(G25:G36)</f>
        <v>38466436139</v>
      </c>
      <c r="H37" s="350">
        <f>SUM(H25:H36)</f>
        <v>38466436139</v>
      </c>
      <c r="I37" s="350">
        <f>SUM(I25:I36)</f>
        <v>38388050033</v>
      </c>
      <c r="J37" s="350">
        <f>SUM(J25:J36)</f>
        <v>25957616482</v>
      </c>
      <c r="K37" s="351"/>
    </row>
    <row r="38" spans="1:11" ht="23.95" customHeight="1" thickBot="1" x14ac:dyDescent="0.3">
      <c r="A38" s="245"/>
      <c r="B38" s="352" t="s">
        <v>34</v>
      </c>
      <c r="C38" s="353"/>
      <c r="D38" s="1066" t="s">
        <v>345</v>
      </c>
      <c r="E38" s="1067"/>
      <c r="F38" s="1067"/>
      <c r="G38" s="1067"/>
      <c r="H38" s="1067"/>
      <c r="I38" s="1067"/>
      <c r="J38" s="1067"/>
      <c r="K38" s="1068"/>
    </row>
    <row r="39" spans="1:11" ht="23.95" customHeight="1" thickBot="1" x14ac:dyDescent="0.3">
      <c r="A39" s="245"/>
      <c r="B39" s="352" t="s">
        <v>36</v>
      </c>
      <c r="C39" s="353"/>
      <c r="D39" s="1066" t="s">
        <v>346</v>
      </c>
      <c r="E39" s="1067"/>
      <c r="F39" s="1067"/>
      <c r="G39" s="1067"/>
      <c r="H39" s="1067"/>
      <c r="I39" s="1067"/>
      <c r="J39" s="1067"/>
      <c r="K39" s="1068"/>
    </row>
    <row r="40" spans="1:11" ht="14.95" thickBot="1" x14ac:dyDescent="0.3">
      <c r="A40" s="245"/>
      <c r="B40" s="249"/>
      <c r="C40" s="250"/>
      <c r="D40" s="248"/>
      <c r="E40" s="248"/>
      <c r="F40" s="248"/>
      <c r="G40" s="248"/>
      <c r="H40" s="248"/>
      <c r="I40" s="248"/>
      <c r="J40" s="248"/>
      <c r="K40" s="248"/>
    </row>
    <row r="41" spans="1:11" ht="23.95" customHeight="1" thickBot="1" x14ac:dyDescent="0.3">
      <c r="A41" s="245"/>
      <c r="B41" s="1054" t="s">
        <v>38</v>
      </c>
      <c r="C41" s="1055"/>
      <c r="D41" s="1055"/>
      <c r="E41" s="1056"/>
      <c r="F41" s="248"/>
      <c r="G41" s="248"/>
      <c r="H41" s="248"/>
      <c r="I41" s="248"/>
      <c r="J41" s="248"/>
      <c r="K41" s="248"/>
    </row>
    <row r="42" spans="1:11" ht="14.95" thickBot="1" x14ac:dyDescent="0.3">
      <c r="A42" s="245"/>
      <c r="B42" s="1057">
        <v>1</v>
      </c>
      <c r="C42" s="271"/>
      <c r="D42" s="288" t="s">
        <v>39</v>
      </c>
      <c r="E42" s="31" t="s">
        <v>1890</v>
      </c>
      <c r="F42" s="248"/>
      <c r="G42" s="248"/>
      <c r="H42" s="248"/>
      <c r="I42" s="248"/>
      <c r="J42" s="248"/>
      <c r="K42" s="248"/>
    </row>
    <row r="43" spans="1:11" ht="14.95" thickBot="1" x14ac:dyDescent="0.3">
      <c r="A43" s="245"/>
      <c r="B43" s="1058"/>
      <c r="C43" s="271"/>
      <c r="D43" s="274" t="s">
        <v>40</v>
      </c>
      <c r="E43" s="31" t="s">
        <v>1891</v>
      </c>
      <c r="F43" s="248"/>
      <c r="G43" s="248"/>
      <c r="H43" s="248"/>
      <c r="I43" s="248"/>
      <c r="J43" s="248"/>
      <c r="K43" s="248"/>
    </row>
    <row r="44" spans="1:11" ht="14.95" thickBot="1" x14ac:dyDescent="0.3">
      <c r="A44" s="245"/>
      <c r="B44" s="1058"/>
      <c r="C44" s="271"/>
      <c r="D44" s="274" t="s">
        <v>41</v>
      </c>
      <c r="E44" s="31" t="s">
        <v>1893</v>
      </c>
      <c r="F44" s="248"/>
      <c r="G44" s="248"/>
      <c r="H44" s="248"/>
      <c r="I44" s="248"/>
      <c r="J44" s="248"/>
      <c r="K44" s="248"/>
    </row>
    <row r="45" spans="1:11" ht="14.95" thickBot="1" x14ac:dyDescent="0.3">
      <c r="A45" s="245"/>
      <c r="B45" s="1058"/>
      <c r="C45" s="271"/>
      <c r="D45" s="274" t="s">
        <v>42</v>
      </c>
      <c r="E45" s="31" t="s">
        <v>1609</v>
      </c>
      <c r="F45" s="248"/>
      <c r="G45" s="248"/>
      <c r="H45" s="248"/>
      <c r="I45" s="248"/>
      <c r="J45" s="248"/>
      <c r="K45" s="248"/>
    </row>
    <row r="46" spans="1:11" ht="14.95" thickBot="1" x14ac:dyDescent="0.3">
      <c r="A46" s="245"/>
      <c r="B46" s="1058"/>
      <c r="C46" s="271"/>
      <c r="D46" s="274" t="s">
        <v>43</v>
      </c>
      <c r="E46" s="742" t="s">
        <v>1894</v>
      </c>
      <c r="F46" s="248"/>
      <c r="G46" s="248"/>
      <c r="H46" s="248"/>
      <c r="I46" s="248"/>
      <c r="J46" s="248"/>
      <c r="K46" s="248"/>
    </row>
    <row r="47" spans="1:11" ht="14.95" thickBot="1" x14ac:dyDescent="0.3">
      <c r="A47" s="245"/>
      <c r="B47" s="1058"/>
      <c r="C47" s="271"/>
      <c r="D47" s="274" t="s">
        <v>44</v>
      </c>
      <c r="E47" s="31">
        <v>4380200</v>
      </c>
      <c r="F47" s="248"/>
      <c r="G47" s="248"/>
      <c r="H47" s="248"/>
      <c r="I47" s="248"/>
      <c r="J47" s="248"/>
      <c r="K47" s="248"/>
    </row>
    <row r="48" spans="1:11" ht="14.95" thickBot="1" x14ac:dyDescent="0.3">
      <c r="A48" s="245"/>
      <c r="B48" s="1059"/>
      <c r="C48" s="281"/>
      <c r="D48" s="274" t="s">
        <v>45</v>
      </c>
      <c r="E48" s="31" t="s">
        <v>1892</v>
      </c>
      <c r="F48" s="248"/>
      <c r="G48" s="248"/>
      <c r="H48" s="248"/>
      <c r="I48" s="248"/>
      <c r="J48" s="248"/>
      <c r="K48" s="248"/>
    </row>
    <row r="49" spans="1:11" ht="14.95" thickBot="1" x14ac:dyDescent="0.3">
      <c r="A49" s="245"/>
      <c r="B49" s="249"/>
      <c r="C49" s="250"/>
      <c r="D49" s="248"/>
      <c r="E49" s="248"/>
      <c r="F49" s="248"/>
      <c r="G49" s="248"/>
      <c r="H49" s="248"/>
      <c r="I49" s="248"/>
      <c r="J49" s="248"/>
      <c r="K49" s="248"/>
    </row>
    <row r="50" spans="1:11" ht="14.95" thickBot="1" x14ac:dyDescent="0.3">
      <c r="A50" s="245"/>
      <c r="B50" s="1054" t="s">
        <v>46</v>
      </c>
      <c r="C50" s="1055"/>
      <c r="D50" s="1055"/>
      <c r="E50" s="1056"/>
      <c r="F50" s="248"/>
      <c r="G50" s="248"/>
      <c r="H50" s="248"/>
      <c r="I50" s="248"/>
      <c r="J50" s="248"/>
      <c r="K50" s="248"/>
    </row>
    <row r="51" spans="1:11" ht="14.95" thickBot="1" x14ac:dyDescent="0.3">
      <c r="A51" s="245"/>
      <c r="B51" s="1057">
        <v>1</v>
      </c>
      <c r="C51" s="271"/>
      <c r="D51" s="288" t="s">
        <v>39</v>
      </c>
      <c r="E51" s="444" t="s">
        <v>47</v>
      </c>
      <c r="F51" s="248"/>
      <c r="G51" s="248"/>
      <c r="H51" s="248"/>
      <c r="I51" s="248"/>
      <c r="J51" s="248"/>
      <c r="K51" s="248"/>
    </row>
    <row r="52" spans="1:11" ht="14.95" thickBot="1" x14ac:dyDescent="0.3">
      <c r="A52" s="245"/>
      <c r="B52" s="1058"/>
      <c r="C52" s="271"/>
      <c r="D52" s="274" t="s">
        <v>40</v>
      </c>
      <c r="E52" s="444" t="s">
        <v>160</v>
      </c>
      <c r="F52" s="248"/>
      <c r="G52" s="248"/>
      <c r="H52" s="248"/>
      <c r="I52" s="248"/>
      <c r="J52" s="248"/>
      <c r="K52" s="248"/>
    </row>
    <row r="53" spans="1:11" ht="14.95" thickBot="1" x14ac:dyDescent="0.3">
      <c r="A53" s="245"/>
      <c r="B53" s="1058"/>
      <c r="C53" s="271"/>
      <c r="D53" s="274" t="s">
        <v>41</v>
      </c>
      <c r="E53" s="314"/>
      <c r="F53" s="248"/>
      <c r="G53" s="248"/>
      <c r="H53" s="248"/>
      <c r="I53" s="248"/>
      <c r="J53" s="248"/>
      <c r="K53" s="248"/>
    </row>
    <row r="54" spans="1:11" ht="14.95" thickBot="1" x14ac:dyDescent="0.3">
      <c r="A54" s="245"/>
      <c r="B54" s="1058"/>
      <c r="C54" s="271"/>
      <c r="D54" s="274" t="s">
        <v>42</v>
      </c>
      <c r="E54" s="314"/>
      <c r="F54" s="248"/>
      <c r="G54" s="248"/>
      <c r="H54" s="248"/>
      <c r="I54" s="248"/>
      <c r="J54" s="248"/>
      <c r="K54" s="248"/>
    </row>
    <row r="55" spans="1:11" ht="14.95" thickBot="1" x14ac:dyDescent="0.3">
      <c r="A55" s="245"/>
      <c r="B55" s="1058"/>
      <c r="C55" s="271"/>
      <c r="D55" s="274" t="s">
        <v>43</v>
      </c>
      <c r="E55" s="314"/>
      <c r="F55" s="248"/>
      <c r="G55" s="248"/>
      <c r="H55" s="248"/>
      <c r="I55" s="248"/>
      <c r="J55" s="248"/>
      <c r="K55" s="248"/>
    </row>
    <row r="56" spans="1:11" ht="14.95" thickBot="1" x14ac:dyDescent="0.3">
      <c r="A56" s="245"/>
      <c r="B56" s="1058"/>
      <c r="C56" s="271"/>
      <c r="D56" s="274" t="s">
        <v>44</v>
      </c>
      <c r="E56" s="314"/>
      <c r="F56" s="248"/>
      <c r="G56" s="248"/>
      <c r="H56" s="248"/>
      <c r="I56" s="248"/>
      <c r="J56" s="248"/>
      <c r="K56" s="248"/>
    </row>
    <row r="57" spans="1:11" ht="14.95" thickBot="1" x14ac:dyDescent="0.3">
      <c r="A57" s="245"/>
      <c r="B57" s="1059"/>
      <c r="C57" s="281"/>
      <c r="D57" s="274" t="s">
        <v>45</v>
      </c>
      <c r="E57" s="314"/>
      <c r="F57" s="248"/>
      <c r="G57" s="248"/>
      <c r="H57" s="248"/>
      <c r="I57" s="248"/>
      <c r="J57" s="248"/>
      <c r="K57" s="248"/>
    </row>
    <row r="58" spans="1:11" ht="14.95" thickBot="1" x14ac:dyDescent="0.3">
      <c r="A58" s="245"/>
      <c r="B58" s="249"/>
      <c r="C58" s="250"/>
      <c r="D58" s="248"/>
      <c r="E58" s="248"/>
      <c r="F58" s="248"/>
      <c r="G58" s="248"/>
      <c r="H58" s="248"/>
      <c r="I58" s="248"/>
      <c r="J58" s="248"/>
      <c r="K58" s="248"/>
    </row>
    <row r="59" spans="1:11" ht="14.95" customHeight="1" thickBot="1" x14ac:dyDescent="0.3">
      <c r="A59" s="245"/>
      <c r="B59" s="290" t="s">
        <v>49</v>
      </c>
      <c r="C59" s="291"/>
      <c r="D59" s="291"/>
      <c r="E59" s="292"/>
      <c r="F59" s="245"/>
      <c r="G59" s="248"/>
      <c r="H59" s="248"/>
      <c r="I59" s="248"/>
      <c r="J59" s="248"/>
      <c r="K59" s="248"/>
    </row>
    <row r="60" spans="1:11" ht="23.8" thickBot="1" x14ac:dyDescent="0.3">
      <c r="A60" s="245"/>
      <c r="B60" s="284" t="s">
        <v>50</v>
      </c>
      <c r="C60" s="274" t="s">
        <v>51</v>
      </c>
      <c r="D60" s="274" t="s">
        <v>52</v>
      </c>
      <c r="E60" s="274" t="s">
        <v>53</v>
      </c>
      <c r="F60" s="248"/>
      <c r="G60" s="248"/>
      <c r="H60" s="248"/>
      <c r="I60" s="248"/>
      <c r="J60" s="248"/>
      <c r="K60" s="245"/>
    </row>
    <row r="61" spans="1:11" ht="70" thickBot="1" x14ac:dyDescent="0.3">
      <c r="A61" s="245"/>
      <c r="B61" s="294">
        <v>42401</v>
      </c>
      <c r="C61" s="274">
        <v>0.01</v>
      </c>
      <c r="D61" s="295" t="s">
        <v>347</v>
      </c>
      <c r="E61" s="274"/>
      <c r="F61" s="248"/>
      <c r="G61" s="248"/>
      <c r="H61" s="248"/>
      <c r="I61" s="248"/>
      <c r="J61" s="248"/>
      <c r="K61" s="245"/>
    </row>
    <row r="62" spans="1:11" ht="14.95" thickBot="1" x14ac:dyDescent="0.3">
      <c r="A62" s="245"/>
      <c r="B62" s="307"/>
      <c r="C62" s="308"/>
      <c r="D62" s="248"/>
      <c r="E62" s="248"/>
      <c r="F62" s="248"/>
      <c r="G62" s="248"/>
      <c r="H62" s="248"/>
      <c r="I62" s="248"/>
      <c r="J62" s="248"/>
      <c r="K62" s="248"/>
    </row>
    <row r="63" spans="1:11" ht="14.95" thickBot="1" x14ac:dyDescent="0.3">
      <c r="A63" s="245"/>
      <c r="B63" s="334" t="s">
        <v>55</v>
      </c>
      <c r="C63" s="297"/>
      <c r="D63" s="248"/>
      <c r="E63" s="248"/>
      <c r="F63" s="248"/>
      <c r="G63" s="248"/>
      <c r="H63" s="248"/>
      <c r="I63" s="248"/>
      <c r="J63" s="248"/>
      <c r="K63" s="248"/>
    </row>
    <row r="64" spans="1:11" x14ac:dyDescent="0.25">
      <c r="A64" s="245"/>
      <c r="B64" s="1104"/>
      <c r="C64" s="1105"/>
      <c r="D64" s="1105"/>
      <c r="E64" s="1105"/>
      <c r="F64" s="248"/>
      <c r="G64" s="248"/>
      <c r="H64" s="248"/>
      <c r="I64" s="248"/>
      <c r="J64" s="248"/>
      <c r="K64" s="248"/>
    </row>
    <row r="65" spans="1:11" x14ac:dyDescent="0.25">
      <c r="A65" s="245"/>
      <c r="B65" s="1104"/>
      <c r="C65" s="1105"/>
      <c r="D65" s="1105"/>
      <c r="E65" s="1105"/>
      <c r="F65" s="248"/>
      <c r="G65" s="248"/>
      <c r="H65" s="248"/>
      <c r="I65" s="248"/>
      <c r="J65" s="248"/>
      <c r="K65" s="248"/>
    </row>
    <row r="66" spans="1:11" ht="14.95" thickBot="1" x14ac:dyDescent="0.3">
      <c r="A66" s="245"/>
      <c r="B66" s="248"/>
      <c r="C66" s="265"/>
      <c r="D66" s="248"/>
      <c r="E66" s="248"/>
      <c r="F66" s="248"/>
      <c r="G66" s="248"/>
      <c r="H66" s="248"/>
      <c r="I66" s="248"/>
      <c r="J66" s="248"/>
      <c r="K66" s="248"/>
    </row>
    <row r="67" spans="1:11" ht="23.8" thickBot="1" x14ac:dyDescent="0.3">
      <c r="A67" s="245"/>
      <c r="B67" s="309" t="s">
        <v>56</v>
      </c>
      <c r="C67" s="310"/>
      <c r="D67" s="248"/>
      <c r="E67" s="248"/>
      <c r="F67" s="248"/>
      <c r="G67" s="248"/>
      <c r="H67" s="248"/>
      <c r="I67" s="248"/>
      <c r="J67" s="248"/>
      <c r="K67" s="248"/>
    </row>
    <row r="68" spans="1:11" ht="14.95" thickBot="1" x14ac:dyDescent="0.3">
      <c r="A68" s="245"/>
      <c r="B68" s="317"/>
      <c r="C68" s="303"/>
      <c r="D68" s="248"/>
      <c r="E68" s="248"/>
      <c r="F68" s="248"/>
      <c r="G68" s="248"/>
      <c r="H68" s="248"/>
      <c r="I68" s="248"/>
      <c r="J68" s="248"/>
      <c r="K68" s="248"/>
    </row>
    <row r="69" spans="1:11" ht="46.9" thickBot="1" x14ac:dyDescent="0.3">
      <c r="A69" s="245"/>
      <c r="B69" s="298" t="s">
        <v>57</v>
      </c>
      <c r="C69" s="278"/>
      <c r="D69" s="272" t="s">
        <v>315</v>
      </c>
      <c r="E69" s="248"/>
      <c r="F69" s="248"/>
      <c r="G69" s="248"/>
      <c r="H69" s="248"/>
      <c r="I69" s="248"/>
      <c r="J69" s="248"/>
      <c r="K69" s="248"/>
    </row>
    <row r="70" spans="1:11" x14ac:dyDescent="0.25">
      <c r="A70" s="245"/>
      <c r="B70" s="1057" t="s">
        <v>59</v>
      </c>
      <c r="C70" s="271"/>
      <c r="D70" s="311" t="s">
        <v>60</v>
      </c>
      <c r="E70" s="248"/>
      <c r="F70" s="248"/>
      <c r="G70" s="248"/>
      <c r="H70" s="248"/>
      <c r="I70" s="248"/>
      <c r="J70" s="248"/>
      <c r="K70" s="248"/>
    </row>
    <row r="71" spans="1:11" ht="57.75" x14ac:dyDescent="0.25">
      <c r="A71" s="245"/>
      <c r="B71" s="1058"/>
      <c r="C71" s="271"/>
      <c r="D71" s="312" t="s">
        <v>316</v>
      </c>
      <c r="E71" s="248"/>
      <c r="F71" s="248"/>
      <c r="G71" s="248"/>
      <c r="H71" s="248"/>
      <c r="I71" s="248"/>
      <c r="J71" s="248"/>
      <c r="K71" s="248"/>
    </row>
    <row r="72" spans="1:11" x14ac:dyDescent="0.25">
      <c r="A72" s="245"/>
      <c r="B72" s="1058"/>
      <c r="C72" s="271"/>
      <c r="D72" s="311" t="s">
        <v>317</v>
      </c>
      <c r="E72" s="248"/>
      <c r="F72" s="248"/>
      <c r="G72" s="248"/>
      <c r="H72" s="248"/>
      <c r="I72" s="248"/>
      <c r="J72" s="248"/>
      <c r="K72" s="248"/>
    </row>
    <row r="73" spans="1:11" x14ac:dyDescent="0.25">
      <c r="A73" s="245"/>
      <c r="B73" s="1058"/>
      <c r="C73" s="271"/>
      <c r="D73" s="312" t="s">
        <v>318</v>
      </c>
      <c r="E73" s="248"/>
      <c r="F73" s="248"/>
      <c r="G73" s="248"/>
      <c r="H73" s="248"/>
      <c r="I73" s="248"/>
      <c r="J73" s="248"/>
      <c r="K73" s="248"/>
    </row>
    <row r="74" spans="1:11" ht="57.75" x14ac:dyDescent="0.25">
      <c r="A74" s="245"/>
      <c r="B74" s="1058"/>
      <c r="C74" s="271"/>
      <c r="D74" s="312" t="s">
        <v>319</v>
      </c>
      <c r="E74" s="248"/>
      <c r="F74" s="248"/>
      <c r="G74" s="248"/>
      <c r="H74" s="248"/>
      <c r="I74" s="248"/>
      <c r="J74" s="248"/>
      <c r="K74" s="248"/>
    </row>
    <row r="75" spans="1:11" ht="219.4" x14ac:dyDescent="0.25">
      <c r="A75" s="245"/>
      <c r="B75" s="1058"/>
      <c r="C75" s="271"/>
      <c r="D75" s="312" t="s">
        <v>320</v>
      </c>
      <c r="E75" s="248"/>
      <c r="F75" s="248"/>
      <c r="G75" s="248"/>
      <c r="H75" s="248"/>
      <c r="I75" s="248"/>
      <c r="J75" s="248"/>
      <c r="K75" s="248"/>
    </row>
    <row r="76" spans="1:11" x14ac:dyDescent="0.25">
      <c r="A76" s="245"/>
      <c r="B76" s="1058"/>
      <c r="C76" s="271"/>
      <c r="D76" s="311" t="s">
        <v>288</v>
      </c>
      <c r="E76" s="248"/>
      <c r="F76" s="248"/>
      <c r="G76" s="248"/>
      <c r="H76" s="248"/>
      <c r="I76" s="248"/>
      <c r="J76" s="248"/>
      <c r="K76" s="248"/>
    </row>
    <row r="77" spans="1:11" ht="14.95" thickBot="1" x14ac:dyDescent="0.3">
      <c r="A77" s="245"/>
      <c r="B77" s="1059"/>
      <c r="C77" s="281"/>
      <c r="D77" s="274" t="s">
        <v>321</v>
      </c>
      <c r="E77" s="248"/>
      <c r="F77" s="248"/>
      <c r="G77" s="248"/>
      <c r="H77" s="248"/>
      <c r="I77" s="248"/>
      <c r="J77" s="248"/>
      <c r="K77" s="248"/>
    </row>
    <row r="78" spans="1:11" x14ac:dyDescent="0.25">
      <c r="A78" s="245"/>
      <c r="B78" s="1057" t="s">
        <v>72</v>
      </c>
      <c r="C78" s="348"/>
      <c r="D78" s="1057"/>
      <c r="E78" s="248"/>
      <c r="F78" s="248"/>
      <c r="G78" s="248"/>
      <c r="H78" s="248"/>
      <c r="I78" s="248"/>
      <c r="J78" s="248"/>
      <c r="K78" s="248"/>
    </row>
    <row r="79" spans="1:11" ht="14.95" thickBot="1" x14ac:dyDescent="0.3">
      <c r="A79" s="245"/>
      <c r="B79" s="1059"/>
      <c r="C79" s="354"/>
      <c r="D79" s="1059"/>
      <c r="E79" s="248"/>
      <c r="F79" s="248"/>
      <c r="G79" s="248"/>
      <c r="H79" s="248"/>
      <c r="I79" s="248"/>
      <c r="J79" s="248"/>
      <c r="K79" s="248"/>
    </row>
    <row r="80" spans="1:11" ht="138.6" x14ac:dyDescent="0.25">
      <c r="A80" s="245"/>
      <c r="B80" s="1057" t="s">
        <v>73</v>
      </c>
      <c r="C80" s="271"/>
      <c r="D80" s="312" t="s">
        <v>322</v>
      </c>
      <c r="E80" s="248"/>
      <c r="F80" s="248"/>
      <c r="G80" s="248"/>
      <c r="H80" s="248"/>
      <c r="I80" s="248"/>
      <c r="J80" s="248"/>
      <c r="K80" s="248"/>
    </row>
    <row r="81" spans="1:11" ht="92.4" x14ac:dyDescent="0.25">
      <c r="A81" s="245"/>
      <c r="B81" s="1058"/>
      <c r="C81" s="271"/>
      <c r="D81" s="312" t="s">
        <v>323</v>
      </c>
      <c r="E81" s="248"/>
      <c r="F81" s="248"/>
      <c r="G81" s="248"/>
      <c r="H81" s="248"/>
      <c r="I81" s="248"/>
      <c r="J81" s="248"/>
      <c r="K81" s="248"/>
    </row>
    <row r="82" spans="1:11" ht="103.95" x14ac:dyDescent="0.25">
      <c r="A82" s="245"/>
      <c r="B82" s="1058"/>
      <c r="C82" s="271"/>
      <c r="D82" s="312" t="s">
        <v>324</v>
      </c>
      <c r="E82" s="248"/>
      <c r="F82" s="248"/>
      <c r="G82" s="248"/>
      <c r="H82" s="248"/>
      <c r="I82" s="248"/>
      <c r="J82" s="248"/>
      <c r="K82" s="248"/>
    </row>
    <row r="83" spans="1:11" ht="69.3" x14ac:dyDescent="0.25">
      <c r="A83" s="245"/>
      <c r="B83" s="1058"/>
      <c r="C83" s="271"/>
      <c r="D83" s="312" t="s">
        <v>325</v>
      </c>
      <c r="E83" s="248"/>
      <c r="F83" s="248"/>
      <c r="G83" s="248"/>
      <c r="H83" s="248"/>
      <c r="I83" s="248"/>
      <c r="J83" s="248"/>
      <c r="K83" s="248"/>
    </row>
    <row r="84" spans="1:11" ht="57.75" x14ac:dyDescent="0.25">
      <c r="A84" s="245"/>
      <c r="B84" s="1058"/>
      <c r="C84" s="271"/>
      <c r="D84" s="312" t="s">
        <v>326</v>
      </c>
      <c r="E84" s="248"/>
      <c r="F84" s="248"/>
      <c r="G84" s="248"/>
      <c r="H84" s="248"/>
      <c r="I84" s="248"/>
      <c r="J84" s="248"/>
      <c r="K84" s="248"/>
    </row>
    <row r="85" spans="1:11" ht="150.15" x14ac:dyDescent="0.25">
      <c r="A85" s="245"/>
      <c r="B85" s="1058"/>
      <c r="C85" s="271"/>
      <c r="D85" s="312" t="s">
        <v>327</v>
      </c>
      <c r="E85" s="248"/>
      <c r="F85" s="248"/>
      <c r="G85" s="248"/>
      <c r="H85" s="248"/>
      <c r="I85" s="248"/>
      <c r="J85" s="248"/>
      <c r="K85" s="248"/>
    </row>
    <row r="86" spans="1:11" ht="81.55" thickBot="1" x14ac:dyDescent="0.3">
      <c r="A86" s="245"/>
      <c r="B86" s="1059"/>
      <c r="C86" s="281"/>
      <c r="D86" s="274" t="s">
        <v>328</v>
      </c>
      <c r="E86" s="248"/>
      <c r="F86" s="248"/>
      <c r="G86" s="248"/>
      <c r="H86" s="248"/>
      <c r="I86" s="248"/>
      <c r="J86" s="248"/>
      <c r="K86" s="248"/>
    </row>
    <row r="87" spans="1:11" ht="23.1" x14ac:dyDescent="0.25">
      <c r="A87" s="245"/>
      <c r="B87" s="1057" t="s">
        <v>90</v>
      </c>
      <c r="C87" s="271"/>
      <c r="D87" s="311" t="s">
        <v>329</v>
      </c>
      <c r="E87" s="248"/>
      <c r="F87" s="248"/>
      <c r="G87" s="248"/>
      <c r="H87" s="248"/>
      <c r="I87" s="248"/>
      <c r="J87" s="248"/>
      <c r="K87" s="248"/>
    </row>
    <row r="88" spans="1:11" x14ac:dyDescent="0.25">
      <c r="A88" s="245"/>
      <c r="B88" s="1058"/>
      <c r="C88" s="271"/>
      <c r="D88" s="313"/>
      <c r="E88" s="248"/>
      <c r="F88" s="248"/>
      <c r="G88" s="248"/>
      <c r="H88" s="248"/>
      <c r="I88" s="248"/>
      <c r="J88" s="248"/>
      <c r="K88" s="248"/>
    </row>
    <row r="89" spans="1:11" x14ac:dyDescent="0.25">
      <c r="A89" s="245"/>
      <c r="B89" s="1058"/>
      <c r="C89" s="271"/>
      <c r="D89" s="312" t="s">
        <v>91</v>
      </c>
      <c r="E89" s="248"/>
      <c r="F89" s="248"/>
      <c r="G89" s="248"/>
      <c r="H89" s="248"/>
      <c r="I89" s="248"/>
      <c r="J89" s="248"/>
      <c r="K89" s="248"/>
    </row>
    <row r="90" spans="1:11" ht="24.45" x14ac:dyDescent="0.25">
      <c r="A90" s="245"/>
      <c r="B90" s="1058"/>
      <c r="C90" s="271"/>
      <c r="D90" s="312" t="s">
        <v>330</v>
      </c>
      <c r="E90" s="248"/>
      <c r="F90" s="248"/>
      <c r="G90" s="248"/>
      <c r="H90" s="248"/>
      <c r="I90" s="248"/>
      <c r="J90" s="248"/>
      <c r="K90" s="248"/>
    </row>
    <row r="91" spans="1:11" ht="36" x14ac:dyDescent="0.25">
      <c r="A91" s="245"/>
      <c r="B91" s="1058"/>
      <c r="C91" s="271"/>
      <c r="D91" s="312" t="s">
        <v>331</v>
      </c>
      <c r="E91" s="248"/>
      <c r="F91" s="248"/>
      <c r="G91" s="248"/>
      <c r="H91" s="248"/>
      <c r="I91" s="248"/>
      <c r="J91" s="248"/>
      <c r="K91" s="248"/>
    </row>
    <row r="92" spans="1:11" ht="36" x14ac:dyDescent="0.25">
      <c r="A92" s="245"/>
      <c r="B92" s="1058"/>
      <c r="C92" s="271"/>
      <c r="D92" s="312" t="s">
        <v>332</v>
      </c>
      <c r="E92" s="248"/>
      <c r="F92" s="248"/>
      <c r="G92" s="248"/>
      <c r="H92" s="248"/>
      <c r="I92" s="248"/>
      <c r="J92" s="248"/>
      <c r="K92" s="248"/>
    </row>
    <row r="93" spans="1:11" ht="69.3" x14ac:dyDescent="0.25">
      <c r="A93" s="245"/>
      <c r="B93" s="1058"/>
      <c r="C93" s="271"/>
      <c r="D93" s="355" t="s">
        <v>235</v>
      </c>
      <c r="E93" s="248"/>
      <c r="F93" s="248"/>
      <c r="G93" s="248"/>
      <c r="H93" s="248"/>
      <c r="I93" s="248"/>
      <c r="J93" s="248"/>
      <c r="K93" s="248"/>
    </row>
    <row r="94" spans="1:11" x14ac:dyDescent="0.25">
      <c r="A94" s="245"/>
      <c r="B94" s="1058"/>
      <c r="C94" s="271"/>
      <c r="D94" s="311" t="s">
        <v>246</v>
      </c>
      <c r="E94" s="248"/>
      <c r="F94" s="248"/>
      <c r="G94" s="248"/>
      <c r="H94" s="248"/>
      <c r="I94" s="248"/>
      <c r="J94" s="248"/>
      <c r="K94" s="248"/>
    </row>
    <row r="95" spans="1:11" ht="23.1" x14ac:dyDescent="0.25">
      <c r="A95" s="245"/>
      <c r="B95" s="1058"/>
      <c r="C95" s="271"/>
      <c r="D95" s="311" t="s">
        <v>333</v>
      </c>
      <c r="E95" s="248"/>
      <c r="F95" s="248"/>
      <c r="G95" s="248"/>
      <c r="H95" s="248"/>
      <c r="I95" s="248"/>
      <c r="J95" s="248"/>
      <c r="K95" s="248"/>
    </row>
    <row r="96" spans="1:11" x14ac:dyDescent="0.25">
      <c r="A96" s="245"/>
      <c r="B96" s="1058"/>
      <c r="C96" s="271"/>
      <c r="D96" s="313"/>
      <c r="E96" s="248"/>
      <c r="F96" s="248"/>
      <c r="G96" s="248"/>
      <c r="H96" s="248"/>
      <c r="I96" s="248"/>
      <c r="J96" s="248"/>
      <c r="K96" s="248"/>
    </row>
    <row r="97" spans="1:11" x14ac:dyDescent="0.25">
      <c r="A97" s="245"/>
      <c r="B97" s="1058"/>
      <c r="C97" s="271"/>
      <c r="D97" s="312" t="s">
        <v>91</v>
      </c>
      <c r="E97" s="248"/>
      <c r="F97" s="248"/>
      <c r="G97" s="248"/>
      <c r="H97" s="248"/>
      <c r="I97" s="248"/>
      <c r="J97" s="248"/>
      <c r="K97" s="248"/>
    </row>
    <row r="98" spans="1:11" ht="24.45" x14ac:dyDescent="0.25">
      <c r="A98" s="245"/>
      <c r="B98" s="1058"/>
      <c r="C98" s="271"/>
      <c r="D98" s="312" t="s">
        <v>334</v>
      </c>
      <c r="E98" s="248"/>
      <c r="F98" s="248"/>
      <c r="G98" s="248"/>
      <c r="H98" s="248"/>
      <c r="I98" s="248"/>
      <c r="J98" s="248"/>
      <c r="K98" s="248"/>
    </row>
    <row r="99" spans="1:11" ht="48.25" thickBot="1" x14ac:dyDescent="0.3">
      <c r="A99" s="245"/>
      <c r="B99" s="1059"/>
      <c r="C99" s="281"/>
      <c r="D99" s="274" t="s">
        <v>335</v>
      </c>
      <c r="E99" s="248"/>
      <c r="F99" s="248"/>
      <c r="G99" s="248"/>
      <c r="H99" s="248"/>
      <c r="I99" s="248"/>
      <c r="J99" s="248"/>
      <c r="K99" s="248"/>
    </row>
  </sheetData>
  <mergeCells count="28">
    <mergeCell ref="A1:P1"/>
    <mergeCell ref="A2:P2"/>
    <mergeCell ref="A3:P3"/>
    <mergeCell ref="A4:D4"/>
    <mergeCell ref="A5:P5"/>
    <mergeCell ref="B64:E65"/>
    <mergeCell ref="D15:K15"/>
    <mergeCell ref="D20:K20"/>
    <mergeCell ref="D21:K21"/>
    <mergeCell ref="D22:K22"/>
    <mergeCell ref="B15:B19"/>
    <mergeCell ref="B51:B57"/>
    <mergeCell ref="D23:K23"/>
    <mergeCell ref="D38:K38"/>
    <mergeCell ref="D39:K39"/>
    <mergeCell ref="B41:E41"/>
    <mergeCell ref="B42:B48"/>
    <mergeCell ref="B50:E50"/>
    <mergeCell ref="B70:B77"/>
    <mergeCell ref="B78:B79"/>
    <mergeCell ref="D78:D79"/>
    <mergeCell ref="B80:B86"/>
    <mergeCell ref="B87:B99"/>
    <mergeCell ref="B10:D10"/>
    <mergeCell ref="F10:S10"/>
    <mergeCell ref="F11:S11"/>
    <mergeCell ref="E12:R12"/>
    <mergeCell ref="E13:R13"/>
  </mergeCells>
  <conditionalFormatting sqref="F10">
    <cfRule type="notContainsBlanks" dxfId="100" priority="4">
      <formula>LEN(TRIM(F10))&gt;0</formula>
    </cfRule>
  </conditionalFormatting>
  <conditionalFormatting sqref="F11:S11">
    <cfRule type="expression" dxfId="99" priority="2">
      <formula>E11="NO SE REPORTA"</formula>
    </cfRule>
    <cfRule type="expression" dxfId="98" priority="3">
      <formula>E10="NO APLICA"</formula>
    </cfRule>
  </conditionalFormatting>
  <conditionalFormatting sqref="E12:R12">
    <cfRule type="expression" dxfId="97" priority="1">
      <formula>E11="SI SE REPORTA"</formula>
    </cfRule>
  </conditionalFormatting>
  <dataValidations count="6">
    <dataValidation type="whole" operator="greaterThanOrEqual" allowBlank="1" showInputMessage="1" showErrorMessage="1" errorTitle="ERROR" error="Valor en PESOS (sin centavos)" sqref="J27:J36 G25:I36">
      <formula1>0</formula1>
    </dataValidation>
    <dataValidation type="whole" operator="greaterThanOrEqual" allowBlank="1" showInputMessage="1" showErrorMessage="1" errorTitle="ERROR" error="Valor en HECTAREAS (sin decimales)_x000a_" sqref="E17:H18 F25:F36">
      <formula1>0</formula1>
    </dataValidation>
    <dataValidation allowBlank="1" showInputMessage="1" showErrorMessage="1" promptTitle="OJO" prompt="NO TOCAR" sqref="F37:J37"/>
    <dataValidation allowBlank="1" showInputMessage="1" showErrorMessage="1" sqref="E19:H19"/>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 ref="E46" r:id="rId1"/>
  </hyperlinks>
  <pageMargins left="0.25" right="0.25" top="0.75" bottom="0.75" header="0.3" footer="0.3"/>
  <pageSetup paperSize="178" orientation="landscape" horizontalDpi="1200" verticalDpi="1200"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5"/>
  <sheetViews>
    <sheetView showGridLines="0" zoomScale="98" zoomScaleNormal="98" workbookViewId="0">
      <selection activeCell="M74" sqref="M74"/>
    </sheetView>
  </sheetViews>
  <sheetFormatPr baseColWidth="10" defaultRowHeight="14.3" x14ac:dyDescent="0.25"/>
  <cols>
    <col min="1" max="1" width="1.875" customWidth="1"/>
    <col min="2" max="2" width="12.875" customWidth="1"/>
    <col min="3" max="3" width="5" style="86" bestFit="1" customWidth="1"/>
    <col min="4" max="4" width="34.875" customWidth="1"/>
    <col min="5" max="5" width="12.125" customWidth="1"/>
    <col min="10" max="10" width="36.875" customWidth="1"/>
  </cols>
  <sheetData>
    <row r="1" spans="1:21" s="550" customFormat="1" ht="100.55" customHeight="1" thickBot="1" x14ac:dyDescent="0.3">
      <c r="A1" s="1022"/>
      <c r="B1" s="1023"/>
      <c r="C1" s="1023"/>
      <c r="D1" s="1023"/>
      <c r="E1" s="1023"/>
      <c r="F1" s="1023"/>
      <c r="G1" s="1023"/>
      <c r="H1" s="1023"/>
      <c r="I1" s="1023"/>
      <c r="J1" s="1023"/>
      <c r="K1" s="1023"/>
      <c r="L1" s="1023"/>
      <c r="M1" s="1023"/>
      <c r="N1" s="1023"/>
      <c r="O1" s="1023"/>
      <c r="P1" s="1024"/>
      <c r="Q1" s="412"/>
      <c r="R1" s="412"/>
    </row>
    <row r="2" spans="1:21" s="551" customFormat="1" ht="16.3" thickBot="1" x14ac:dyDescent="0.3">
      <c r="A2" s="1030" t="str">
        <f>'Datos Generales'!C5</f>
        <v>Corporación Autónoma Regional del Magdalena – CORPAMAG</v>
      </c>
      <c r="B2" s="1031"/>
      <c r="C2" s="1031"/>
      <c r="D2" s="1031"/>
      <c r="E2" s="1031"/>
      <c r="F2" s="1031"/>
      <c r="G2" s="1031"/>
      <c r="H2" s="1031"/>
      <c r="I2" s="1031"/>
      <c r="J2" s="1031"/>
      <c r="K2" s="1031"/>
      <c r="L2" s="1031"/>
      <c r="M2" s="1031"/>
      <c r="N2" s="1031"/>
      <c r="O2" s="1031"/>
      <c r="P2" s="1032"/>
      <c r="Q2" s="412"/>
      <c r="R2" s="412"/>
    </row>
    <row r="3" spans="1:21" s="551" customFormat="1" ht="16.3" thickBot="1" x14ac:dyDescent="0.3">
      <c r="A3" s="1025" t="s">
        <v>1322</v>
      </c>
      <c r="B3" s="1026"/>
      <c r="C3" s="1026"/>
      <c r="D3" s="1026"/>
      <c r="E3" s="1026"/>
      <c r="F3" s="1026"/>
      <c r="G3" s="1026"/>
      <c r="H3" s="1026"/>
      <c r="I3" s="1026"/>
      <c r="J3" s="1026"/>
      <c r="K3" s="1026"/>
      <c r="L3" s="1026"/>
      <c r="M3" s="1026"/>
      <c r="N3" s="1026"/>
      <c r="O3" s="1026"/>
      <c r="P3" s="1027"/>
      <c r="Q3" s="412"/>
      <c r="R3" s="412"/>
    </row>
    <row r="4" spans="1:21" s="551" customFormat="1" ht="16.3" thickBot="1" x14ac:dyDescent="0.3">
      <c r="A4" s="1028" t="s">
        <v>1321</v>
      </c>
      <c r="B4" s="1029"/>
      <c r="C4" s="1029"/>
      <c r="D4" s="1029"/>
      <c r="E4" s="587" t="str">
        <f>'Datos Generales'!C6</f>
        <v>2021-II</v>
      </c>
      <c r="F4" s="587"/>
      <c r="G4" s="587"/>
      <c r="H4" s="587"/>
      <c r="I4" s="587"/>
      <c r="J4" s="587"/>
      <c r="K4" s="587"/>
      <c r="L4" s="589"/>
      <c r="M4" s="589"/>
      <c r="N4" s="589"/>
      <c r="O4" s="589"/>
      <c r="P4" s="590"/>
      <c r="Q4" s="412"/>
      <c r="R4" s="412"/>
    </row>
    <row r="5" spans="1:21" s="245" customFormat="1" ht="16.5" customHeight="1" thickBot="1" x14ac:dyDescent="0.3">
      <c r="A5" s="1025" t="s">
        <v>348</v>
      </c>
      <c r="B5" s="1026"/>
      <c r="C5" s="1026"/>
      <c r="D5" s="1026"/>
      <c r="E5" s="1026"/>
      <c r="F5" s="1026"/>
      <c r="G5" s="1026"/>
      <c r="H5" s="1026"/>
      <c r="I5" s="1026"/>
      <c r="J5" s="1026"/>
      <c r="K5" s="1026"/>
      <c r="L5" s="1026"/>
      <c r="M5" s="1026"/>
      <c r="N5" s="1026"/>
      <c r="O5" s="1026"/>
      <c r="P5" s="1027"/>
    </row>
    <row r="6" spans="1:21" x14ac:dyDescent="0.25">
      <c r="A6" s="245"/>
      <c r="B6" s="246"/>
      <c r="C6" s="247"/>
      <c r="D6" s="248"/>
      <c r="E6" s="248"/>
      <c r="F6" s="248"/>
      <c r="G6" s="248"/>
      <c r="H6" s="248"/>
      <c r="I6" s="248"/>
      <c r="J6" s="248"/>
      <c r="K6" s="248"/>
    </row>
    <row r="7" spans="1:21" x14ac:dyDescent="0.25">
      <c r="A7" s="245"/>
      <c r="B7" s="249" t="s">
        <v>1</v>
      </c>
      <c r="C7" s="250"/>
      <c r="D7" s="248"/>
      <c r="E7" s="259"/>
      <c r="F7" s="248" t="s">
        <v>128</v>
      </c>
      <c r="G7" s="248"/>
      <c r="H7" s="248"/>
      <c r="I7" s="248"/>
      <c r="J7" s="248"/>
      <c r="K7" s="248"/>
    </row>
    <row r="8" spans="1:21" ht="14.95" thickBot="1" x14ac:dyDescent="0.3">
      <c r="A8" s="245"/>
      <c r="B8" s="251"/>
      <c r="C8" s="252"/>
      <c r="D8" s="248"/>
      <c r="E8" s="253"/>
      <c r="F8" s="248" t="s">
        <v>129</v>
      </c>
      <c r="G8" s="248"/>
      <c r="H8" s="248"/>
      <c r="I8" s="248"/>
      <c r="J8" s="248"/>
      <c r="K8" s="248"/>
    </row>
    <row r="9" spans="1:21" ht="14.95" thickBot="1" x14ac:dyDescent="0.3">
      <c r="A9" s="245"/>
      <c r="B9" s="261" t="s">
        <v>1192</v>
      </c>
      <c r="C9" s="262">
        <v>2021</v>
      </c>
      <c r="D9" s="257" t="str">
        <f>IF(E11="NO APLICA","NO APLICA",IF(E12="NO SE REPORTA","SIN INFORMACION",+F96))</f>
        <v>N.A.</v>
      </c>
      <c r="E9" s="264"/>
      <c r="F9" s="248" t="s">
        <v>130</v>
      </c>
      <c r="G9" s="248"/>
      <c r="H9" s="248"/>
      <c r="I9" s="248"/>
      <c r="J9" s="248"/>
      <c r="K9" s="248"/>
    </row>
    <row r="10" spans="1:21" x14ac:dyDescent="0.25">
      <c r="A10" s="245"/>
      <c r="B10" s="505" t="s">
        <v>1193</v>
      </c>
      <c r="C10" s="250"/>
      <c r="D10" s="248"/>
      <c r="E10" s="248"/>
      <c r="F10" s="248"/>
      <c r="G10" s="248"/>
      <c r="H10" s="248"/>
      <c r="I10" s="248"/>
      <c r="J10" s="248"/>
      <c r="K10" s="248"/>
    </row>
    <row r="11" spans="1:21" s="412" customFormat="1" x14ac:dyDescent="0.25">
      <c r="A11" s="245"/>
      <c r="B11" s="1078" t="s">
        <v>1252</v>
      </c>
      <c r="C11" s="1078"/>
      <c r="D11" s="1078"/>
      <c r="E11" s="511" t="s">
        <v>1249</v>
      </c>
      <c r="F11" s="1085" t="str">
        <f>IF(E11="NO APLICA","      ESCRIBA EL NÚMERO DEL ACUERDO DEL CONSEJO DIRECTIVO EN EL CUAL DECIDE LA NO PROCEDENCIA DE LA APLICACIÓN DEL INDICADOR",IF(E12="NO SE REPORTA","      ESCRIBA EL NÚMERO DEL ACUERDO DEL CONSEJO DIRECTIVO EN LA CUAL SE APRUEBA LA AGENDA DE IMPLEMENTACION DEL INDICADOR",""))</f>
        <v/>
      </c>
      <c r="G11" s="1086"/>
      <c r="H11" s="1086"/>
      <c r="I11" s="1086"/>
      <c r="J11" s="1086"/>
      <c r="K11" s="1086"/>
      <c r="L11" s="1086"/>
      <c r="M11" s="1086"/>
      <c r="N11" s="1086"/>
      <c r="O11" s="1086"/>
      <c r="P11" s="1086"/>
      <c r="Q11" s="1086"/>
      <c r="R11" s="1086"/>
      <c r="S11" s="1086"/>
      <c r="T11" s="507"/>
      <c r="U11" s="507"/>
    </row>
    <row r="12" spans="1:21" s="412" customFormat="1" ht="14.45" customHeight="1" x14ac:dyDescent="0.25">
      <c r="A12" s="245"/>
      <c r="B12" s="508"/>
      <c r="C12" s="509"/>
      <c r="D12" s="510" t="str">
        <f>IF(E11="SI APLICA","¿El indicador no se reporta por limitaciones de información disponible? ","")</f>
        <v xml:space="preserve">¿El indicador no se reporta por limitaciones de información disponible? </v>
      </c>
      <c r="E12" s="512" t="s">
        <v>1251</v>
      </c>
      <c r="F12" s="1079" t="s">
        <v>1923</v>
      </c>
      <c r="G12" s="1080"/>
      <c r="H12" s="1080"/>
      <c r="I12" s="1080"/>
      <c r="J12" s="1080"/>
      <c r="K12" s="1080"/>
      <c r="L12" s="1080"/>
      <c r="M12" s="1080"/>
      <c r="N12" s="1080"/>
      <c r="O12" s="1080"/>
      <c r="P12" s="1080"/>
      <c r="Q12" s="1080"/>
      <c r="R12" s="1080"/>
      <c r="S12" s="1080"/>
    </row>
    <row r="13" spans="1:21" s="412" customFormat="1" ht="23.45" customHeight="1" x14ac:dyDescent="0.25">
      <c r="A13" s="245"/>
      <c r="B13" s="505"/>
      <c r="C13" s="303"/>
      <c r="D13" s="510" t="str">
        <f>IF(E12="SI SE REPORTA","¿Qué programas o proyectos del Plan de Acción están asociados al indicador? ","")</f>
        <v xml:space="preserve">¿Qué programas o proyectos del Plan de Acción están asociados al indicador? </v>
      </c>
      <c r="E13" s="1081" t="s">
        <v>1912</v>
      </c>
      <c r="F13" s="1081"/>
      <c r="G13" s="1081"/>
      <c r="H13" s="1081"/>
      <c r="I13" s="1081"/>
      <c r="J13" s="1081"/>
      <c r="K13" s="1081"/>
      <c r="L13" s="1081"/>
      <c r="M13" s="1081"/>
      <c r="N13" s="1081"/>
      <c r="O13" s="1081"/>
      <c r="P13" s="1081"/>
      <c r="Q13" s="1081"/>
      <c r="R13" s="1081"/>
    </row>
    <row r="14" spans="1:21" s="412" customFormat="1" ht="21.9" customHeight="1" x14ac:dyDescent="0.25">
      <c r="A14" s="245"/>
      <c r="B14" s="505"/>
      <c r="C14" s="303"/>
      <c r="D14" s="510" t="s">
        <v>1254</v>
      </c>
      <c r="E14" s="1082" t="s">
        <v>1976</v>
      </c>
      <c r="F14" s="1083"/>
      <c r="G14" s="1083"/>
      <c r="H14" s="1083"/>
      <c r="I14" s="1083"/>
      <c r="J14" s="1083"/>
      <c r="K14" s="1083"/>
      <c r="L14" s="1083"/>
      <c r="M14" s="1083"/>
      <c r="N14" s="1083"/>
      <c r="O14" s="1083"/>
      <c r="P14" s="1083"/>
      <c r="Q14" s="1083"/>
      <c r="R14" s="1084"/>
    </row>
    <row r="15" spans="1:21" s="412" customFormat="1" ht="7" customHeight="1" thickBot="1" x14ac:dyDescent="0.3">
      <c r="A15" s="245"/>
      <c r="B15" s="505"/>
      <c r="C15" s="250"/>
      <c r="D15" s="248"/>
      <c r="E15" s="248"/>
      <c r="F15" s="248"/>
      <c r="G15" s="248"/>
      <c r="H15" s="248"/>
      <c r="I15" s="248"/>
      <c r="J15" s="248"/>
      <c r="K15" s="248"/>
    </row>
    <row r="16" spans="1:21" ht="14.95" customHeight="1" thickBot="1" x14ac:dyDescent="0.3">
      <c r="A16" s="245"/>
      <c r="B16" s="1057" t="s">
        <v>2</v>
      </c>
      <c r="C16" s="267"/>
      <c r="D16" s="268" t="s">
        <v>336</v>
      </c>
      <c r="E16" s="269"/>
      <c r="F16" s="269"/>
      <c r="G16" s="269"/>
      <c r="H16" s="269"/>
      <c r="I16" s="269"/>
      <c r="J16" s="270"/>
      <c r="K16" s="248"/>
    </row>
    <row r="17" spans="1:11" x14ac:dyDescent="0.25">
      <c r="A17" s="245"/>
      <c r="B17" s="1058"/>
      <c r="C17" s="1134" t="s">
        <v>19</v>
      </c>
      <c r="D17" s="1142" t="s">
        <v>150</v>
      </c>
      <c r="E17" s="1156" t="s">
        <v>364</v>
      </c>
      <c r="F17" s="1152" t="s">
        <v>1183</v>
      </c>
      <c r="G17" s="1156" t="s">
        <v>151</v>
      </c>
      <c r="H17" s="248"/>
      <c r="I17" s="245"/>
      <c r="J17" s="273"/>
      <c r="K17" s="248"/>
    </row>
    <row r="18" spans="1:11" ht="28.55" customHeight="1" thickBot="1" x14ac:dyDescent="0.3">
      <c r="A18" s="245"/>
      <c r="B18" s="1058"/>
      <c r="C18" s="1135"/>
      <c r="D18" s="1143"/>
      <c r="E18" s="1157"/>
      <c r="F18" s="1153"/>
      <c r="G18" s="1157"/>
      <c r="H18" s="248"/>
      <c r="I18" s="245"/>
      <c r="J18" s="273"/>
      <c r="K18" s="248"/>
    </row>
    <row r="19" spans="1:11" ht="23.8" thickBot="1" x14ac:dyDescent="0.3">
      <c r="A19" s="245"/>
      <c r="B19" s="1058"/>
      <c r="C19" s="344" t="s">
        <v>152</v>
      </c>
      <c r="D19" s="277" t="s">
        <v>1533</v>
      </c>
      <c r="E19" s="216">
        <v>1</v>
      </c>
      <c r="F19" s="216"/>
      <c r="G19" s="380">
        <f t="shared" ref="G19:G24" si="0">+E19+F19</f>
        <v>1</v>
      </c>
      <c r="H19" s="248"/>
      <c r="I19" s="245"/>
      <c r="J19" s="273"/>
      <c r="K19" s="248"/>
    </row>
    <row r="20" spans="1:11" ht="23.8" thickBot="1" x14ac:dyDescent="0.3">
      <c r="A20" s="245"/>
      <c r="B20" s="1058"/>
      <c r="C20" s="344" t="s">
        <v>154</v>
      </c>
      <c r="D20" s="277" t="s">
        <v>1534</v>
      </c>
      <c r="E20" s="217">
        <v>63992</v>
      </c>
      <c r="F20" s="217"/>
      <c r="G20" s="380">
        <f t="shared" si="0"/>
        <v>63992</v>
      </c>
      <c r="H20" s="248"/>
      <c r="I20" s="245"/>
      <c r="J20" s="273"/>
      <c r="K20" s="248"/>
    </row>
    <row r="21" spans="1:11" ht="35.35" thickBot="1" x14ac:dyDescent="0.3">
      <c r="A21" s="245"/>
      <c r="B21" s="1058"/>
      <c r="C21" s="344" t="s">
        <v>156</v>
      </c>
      <c r="D21" s="277" t="s">
        <v>365</v>
      </c>
      <c r="E21" s="217">
        <v>0</v>
      </c>
      <c r="F21" s="217"/>
      <c r="G21" s="380">
        <f t="shared" si="0"/>
        <v>0</v>
      </c>
      <c r="H21" s="248"/>
      <c r="I21" s="245"/>
      <c r="J21" s="273"/>
      <c r="K21" s="248"/>
    </row>
    <row r="22" spans="1:11" ht="23.8" thickBot="1" x14ac:dyDescent="0.3">
      <c r="A22" s="245"/>
      <c r="B22" s="1058"/>
      <c r="C22" s="344" t="s">
        <v>258</v>
      </c>
      <c r="D22" s="477" t="s">
        <v>1212</v>
      </c>
      <c r="E22" s="217">
        <v>25574</v>
      </c>
      <c r="F22" s="217"/>
      <c r="G22" s="380">
        <f t="shared" si="0"/>
        <v>25574</v>
      </c>
      <c r="H22" s="248"/>
      <c r="I22" s="245"/>
      <c r="J22" s="273"/>
      <c r="K22" s="248"/>
    </row>
    <row r="23" spans="1:11" ht="35.35" thickBot="1" x14ac:dyDescent="0.3">
      <c r="A23" s="245"/>
      <c r="B23" s="1058"/>
      <c r="C23" s="344" t="s">
        <v>260</v>
      </c>
      <c r="D23" s="277" t="s">
        <v>1535</v>
      </c>
      <c r="E23" s="216">
        <v>1</v>
      </c>
      <c r="F23" s="216"/>
      <c r="G23" s="381">
        <f t="shared" si="0"/>
        <v>1</v>
      </c>
      <c r="H23" s="248"/>
      <c r="I23" s="245"/>
      <c r="J23" s="273"/>
      <c r="K23" s="248"/>
    </row>
    <row r="24" spans="1:11" ht="35.35" thickBot="1" x14ac:dyDescent="0.3">
      <c r="A24" s="245"/>
      <c r="B24" s="1058"/>
      <c r="C24" s="344" t="s">
        <v>262</v>
      </c>
      <c r="D24" s="277" t="s">
        <v>1536</v>
      </c>
      <c r="E24" s="380">
        <f>+E21+E22</f>
        <v>25574</v>
      </c>
      <c r="F24" s="380">
        <f>+F21+F22</f>
        <v>0</v>
      </c>
      <c r="G24" s="380">
        <f t="shared" si="0"/>
        <v>25574</v>
      </c>
      <c r="H24" s="248"/>
      <c r="I24" s="245"/>
      <c r="J24" s="273"/>
      <c r="K24" s="248"/>
    </row>
    <row r="25" spans="1:11" ht="23.95" customHeight="1" x14ac:dyDescent="0.25">
      <c r="A25" s="245"/>
      <c r="B25" s="1058"/>
      <c r="C25" s="275"/>
      <c r="D25" s="1154" t="s">
        <v>366</v>
      </c>
      <c r="E25" s="1155"/>
      <c r="F25" s="1155"/>
      <c r="G25" s="1155"/>
      <c r="H25" s="1155"/>
      <c r="I25" s="1155"/>
      <c r="J25" s="273"/>
      <c r="K25" s="245"/>
    </row>
    <row r="26" spans="1:11" x14ac:dyDescent="0.25">
      <c r="A26" s="245"/>
      <c r="B26" s="1058"/>
      <c r="C26" s="275"/>
      <c r="D26" s="382" t="s">
        <v>367</v>
      </c>
      <c r="E26" s="307"/>
      <c r="F26" s="307"/>
      <c r="G26" s="307"/>
      <c r="H26" s="307"/>
      <c r="I26" s="307"/>
      <c r="J26" s="273"/>
      <c r="K26" s="245"/>
    </row>
    <row r="27" spans="1:11" ht="14.95" thickBot="1" x14ac:dyDescent="0.3">
      <c r="A27" s="245"/>
      <c r="B27" s="1058"/>
      <c r="C27" s="275"/>
      <c r="D27" s="1045" t="s">
        <v>368</v>
      </c>
      <c r="E27" s="1090"/>
      <c r="F27" s="1090"/>
      <c r="G27" s="1090"/>
      <c r="H27" s="1090"/>
      <c r="I27" s="1090"/>
      <c r="J27" s="1047"/>
      <c r="K27" s="245"/>
    </row>
    <row r="28" spans="1:11" ht="14.95" thickBot="1" x14ac:dyDescent="0.3">
      <c r="A28" s="245"/>
      <c r="B28" s="1058"/>
      <c r="C28" s="271"/>
      <c r="D28" s="279" t="s">
        <v>150</v>
      </c>
      <c r="E28" s="279" t="s">
        <v>20</v>
      </c>
      <c r="F28" s="279" t="s">
        <v>21</v>
      </c>
      <c r="G28" s="279" t="s">
        <v>22</v>
      </c>
      <c r="H28" s="279" t="s">
        <v>23</v>
      </c>
      <c r="I28" s="279" t="s">
        <v>151</v>
      </c>
      <c r="J28" s="273"/>
      <c r="K28" s="245"/>
    </row>
    <row r="29" spans="1:11" ht="14.95" thickBot="1" x14ac:dyDescent="0.3">
      <c r="A29" s="245"/>
      <c r="B29" s="1058"/>
      <c r="C29" s="271"/>
      <c r="D29" s="293" t="s">
        <v>369</v>
      </c>
      <c r="E29" s="216">
        <v>1</v>
      </c>
      <c r="F29" s="216">
        <v>0</v>
      </c>
      <c r="G29" s="216">
        <v>0</v>
      </c>
      <c r="H29" s="216">
        <v>0</v>
      </c>
      <c r="I29" s="350">
        <f>SUM(E29:H29)</f>
        <v>1</v>
      </c>
      <c r="J29" s="273"/>
      <c r="K29" s="245"/>
    </row>
    <row r="30" spans="1:11" ht="14.95" thickBot="1" x14ac:dyDescent="0.3">
      <c r="A30" s="245"/>
      <c r="B30" s="1058"/>
      <c r="C30" s="271"/>
      <c r="D30" s="293" t="s">
        <v>370</v>
      </c>
      <c r="E30" s="216"/>
      <c r="F30" s="216"/>
      <c r="G30" s="216"/>
      <c r="H30" s="216"/>
      <c r="I30" s="383"/>
      <c r="J30" s="273"/>
      <c r="K30" s="245"/>
    </row>
    <row r="31" spans="1:11" ht="14.95" thickBot="1" x14ac:dyDescent="0.3">
      <c r="A31" s="245"/>
      <c r="B31" s="1058"/>
      <c r="C31" s="271"/>
      <c r="D31" s="293" t="s">
        <v>371</v>
      </c>
      <c r="E31" s="216"/>
      <c r="F31" s="216"/>
      <c r="G31" s="216"/>
      <c r="H31" s="216"/>
      <c r="I31" s="383"/>
      <c r="J31" s="273"/>
      <c r="K31" s="245"/>
    </row>
    <row r="32" spans="1:11" ht="14.95" thickBot="1" x14ac:dyDescent="0.3">
      <c r="A32" s="245"/>
      <c r="B32" s="1058"/>
      <c r="C32" s="271"/>
      <c r="D32" s="293" t="s">
        <v>372</v>
      </c>
      <c r="E32" s="216"/>
      <c r="F32" s="216"/>
      <c r="G32" s="216"/>
      <c r="H32" s="216"/>
      <c r="I32" s="383"/>
      <c r="J32" s="273"/>
      <c r="K32" s="245"/>
    </row>
    <row r="33" spans="1:11" ht="14.95" thickBot="1" x14ac:dyDescent="0.3">
      <c r="A33" s="245"/>
      <c r="B33" s="1058"/>
      <c r="C33" s="271"/>
      <c r="D33" s="293" t="s">
        <v>373</v>
      </c>
      <c r="E33" s="216"/>
      <c r="F33" s="216"/>
      <c r="G33" s="216"/>
      <c r="H33" s="216"/>
      <c r="I33" s="383"/>
      <c r="J33" s="273"/>
      <c r="K33" s="245"/>
    </row>
    <row r="34" spans="1:11" ht="14.95" thickBot="1" x14ac:dyDescent="0.3">
      <c r="A34" s="245"/>
      <c r="B34" s="1058"/>
      <c r="C34" s="271"/>
      <c r="D34" s="293" t="s">
        <v>1208</v>
      </c>
      <c r="E34" s="378">
        <v>1</v>
      </c>
      <c r="F34" s="378"/>
      <c r="G34" s="378"/>
      <c r="H34" s="378"/>
      <c r="I34" s="383"/>
      <c r="J34" s="273"/>
      <c r="K34" s="245"/>
    </row>
    <row r="35" spans="1:11" ht="14.95" thickBot="1" x14ac:dyDescent="0.3">
      <c r="A35" s="245"/>
      <c r="B35" s="1058"/>
      <c r="C35" s="271"/>
      <c r="D35" s="293" t="s">
        <v>151</v>
      </c>
      <c r="E35" s="350">
        <f>SUM(E30:E34)</f>
        <v>1</v>
      </c>
      <c r="F35" s="350">
        <f>SUM(F30:F34)</f>
        <v>0</v>
      </c>
      <c r="G35" s="350">
        <f>SUM(G30:G34)</f>
        <v>0</v>
      </c>
      <c r="H35" s="350">
        <f>SUM(H30:H34)</f>
        <v>0</v>
      </c>
      <c r="I35" s="383"/>
      <c r="J35" s="273"/>
      <c r="K35" s="245"/>
    </row>
    <row r="36" spans="1:11" x14ac:dyDescent="0.25">
      <c r="A36" s="245"/>
      <c r="B36" s="1058"/>
      <c r="C36" s="275"/>
      <c r="D36" s="1045" t="s">
        <v>374</v>
      </c>
      <c r="E36" s="1090"/>
      <c r="F36" s="1090"/>
      <c r="G36" s="1090"/>
      <c r="H36" s="1090"/>
      <c r="I36" s="1090"/>
      <c r="J36" s="1047"/>
      <c r="K36" s="245"/>
    </row>
    <row r="37" spans="1:11" x14ac:dyDescent="0.25">
      <c r="A37" s="245"/>
      <c r="B37" s="1058"/>
      <c r="C37" s="275"/>
      <c r="D37" s="1045" t="s">
        <v>375</v>
      </c>
      <c r="E37" s="1090"/>
      <c r="F37" s="1090"/>
      <c r="G37" s="1090"/>
      <c r="H37" s="1090"/>
      <c r="I37" s="1090"/>
      <c r="J37" s="1047"/>
      <c r="K37" s="245"/>
    </row>
    <row r="38" spans="1:11" ht="14.95" thickBot="1" x14ac:dyDescent="0.3">
      <c r="A38" s="245"/>
      <c r="B38" s="1058"/>
      <c r="C38" s="275"/>
      <c r="D38" s="1042" t="s">
        <v>376</v>
      </c>
      <c r="E38" s="1091"/>
      <c r="F38" s="1091"/>
      <c r="G38" s="1091"/>
      <c r="H38" s="1091"/>
      <c r="I38" s="1091"/>
      <c r="J38" s="1044"/>
      <c r="K38" s="245"/>
    </row>
    <row r="39" spans="1:11" ht="14.95" thickBot="1" x14ac:dyDescent="0.3">
      <c r="A39" s="245"/>
      <c r="B39" s="1058"/>
      <c r="C39" s="271"/>
      <c r="D39" s="279" t="s">
        <v>150</v>
      </c>
      <c r="E39" s="279" t="s">
        <v>20</v>
      </c>
      <c r="F39" s="279" t="s">
        <v>21</v>
      </c>
      <c r="G39" s="279" t="s">
        <v>22</v>
      </c>
      <c r="H39" s="279" t="s">
        <v>23</v>
      </c>
      <c r="I39" s="279" t="s">
        <v>151</v>
      </c>
      <c r="J39" s="273"/>
      <c r="K39" s="245"/>
    </row>
    <row r="40" spans="1:11" ht="14.95" thickBot="1" x14ac:dyDescent="0.3">
      <c r="A40" s="245"/>
      <c r="B40" s="1058"/>
      <c r="C40" s="271"/>
      <c r="D40" s="293" t="s">
        <v>369</v>
      </c>
      <c r="E40" s="217">
        <v>25574</v>
      </c>
      <c r="F40" s="217">
        <v>0</v>
      </c>
      <c r="G40" s="217">
        <v>0</v>
      </c>
      <c r="H40" s="217">
        <v>0</v>
      </c>
      <c r="I40" s="350">
        <f>SUM(E40:H40)</f>
        <v>25574</v>
      </c>
      <c r="J40" s="273"/>
      <c r="K40" s="245"/>
    </row>
    <row r="41" spans="1:11" ht="14.95" thickBot="1" x14ac:dyDescent="0.3">
      <c r="A41" s="245"/>
      <c r="B41" s="1058"/>
      <c r="C41" s="271"/>
      <c r="D41" s="293" t="s">
        <v>370</v>
      </c>
      <c r="E41" s="217"/>
      <c r="F41" s="217"/>
      <c r="G41" s="217"/>
      <c r="H41" s="217"/>
      <c r="I41" s="384"/>
      <c r="J41" s="273"/>
      <c r="K41" s="245"/>
    </row>
    <row r="42" spans="1:11" ht="14.95" thickBot="1" x14ac:dyDescent="0.3">
      <c r="A42" s="245"/>
      <c r="B42" s="1058"/>
      <c r="C42" s="271"/>
      <c r="D42" s="293" t="s">
        <v>371</v>
      </c>
      <c r="E42" s="217"/>
      <c r="F42" s="217"/>
      <c r="G42" s="217"/>
      <c r="H42" s="217"/>
      <c r="I42" s="384"/>
      <c r="J42" s="273"/>
      <c r="K42" s="245"/>
    </row>
    <row r="43" spans="1:11" ht="14.95" thickBot="1" x14ac:dyDescent="0.3">
      <c r="A43" s="245"/>
      <c r="B43" s="1058"/>
      <c r="C43" s="271"/>
      <c r="D43" s="293" t="s">
        <v>372</v>
      </c>
      <c r="E43" s="217"/>
      <c r="F43" s="217"/>
      <c r="G43" s="217"/>
      <c r="H43" s="217"/>
      <c r="I43" s="384"/>
      <c r="J43" s="273"/>
      <c r="K43" s="245"/>
    </row>
    <row r="44" spans="1:11" ht="14.95" thickBot="1" x14ac:dyDescent="0.3">
      <c r="A44" s="245"/>
      <c r="B44" s="1058"/>
      <c r="C44" s="271"/>
      <c r="D44" s="293" t="s">
        <v>373</v>
      </c>
      <c r="E44" s="217"/>
      <c r="F44" s="217"/>
      <c r="G44" s="217"/>
      <c r="H44" s="217"/>
      <c r="I44" s="384"/>
      <c r="J44" s="273"/>
      <c r="K44" s="245"/>
    </row>
    <row r="45" spans="1:11" ht="14.95" thickBot="1" x14ac:dyDescent="0.3">
      <c r="A45" s="245"/>
      <c r="B45" s="1058"/>
      <c r="C45" s="271"/>
      <c r="D45" s="293" t="s">
        <v>1208</v>
      </c>
      <c r="E45" s="217">
        <v>25574</v>
      </c>
      <c r="F45" s="217"/>
      <c r="G45" s="217"/>
      <c r="H45" s="217"/>
      <c r="I45" s="384"/>
      <c r="J45" s="273"/>
      <c r="K45" s="245"/>
    </row>
    <row r="46" spans="1:11" ht="14.95" thickBot="1" x14ac:dyDescent="0.3">
      <c r="A46" s="245"/>
      <c r="B46" s="1058"/>
      <c r="C46" s="271"/>
      <c r="D46" s="293" t="s">
        <v>151</v>
      </c>
      <c r="E46" s="350">
        <f>SUM(E41:E45)</f>
        <v>25574</v>
      </c>
      <c r="F46" s="350">
        <f>SUM(F41:F45)</f>
        <v>0</v>
      </c>
      <c r="G46" s="350">
        <f>SUM(G41:G45)</f>
        <v>0</v>
      </c>
      <c r="H46" s="350">
        <f>SUM(H41:H45)</f>
        <v>0</v>
      </c>
      <c r="I46" s="384"/>
      <c r="J46" s="273"/>
      <c r="K46" s="245"/>
    </row>
    <row r="47" spans="1:11" x14ac:dyDescent="0.25">
      <c r="A47" s="245"/>
      <c r="B47" s="1058"/>
      <c r="C47" s="275"/>
      <c r="D47" s="1045" t="s">
        <v>377</v>
      </c>
      <c r="E47" s="1090"/>
      <c r="F47" s="1090"/>
      <c r="G47" s="1090"/>
      <c r="H47" s="1090"/>
      <c r="I47" s="1090"/>
      <c r="J47" s="1047"/>
      <c r="K47" s="245"/>
    </row>
    <row r="48" spans="1:11" x14ac:dyDescent="0.25">
      <c r="A48" s="245"/>
      <c r="B48" s="1058"/>
      <c r="C48" s="275"/>
      <c r="D48" s="1045" t="s">
        <v>378</v>
      </c>
      <c r="E48" s="1090"/>
      <c r="F48" s="1090"/>
      <c r="G48" s="1090"/>
      <c r="H48" s="1090"/>
      <c r="I48" s="1090"/>
      <c r="J48" s="1047"/>
      <c r="K48" s="245"/>
    </row>
    <row r="49" spans="1:11" x14ac:dyDescent="0.25">
      <c r="A49" s="245"/>
      <c r="B49" s="1058"/>
      <c r="C49" s="275"/>
      <c r="D49" s="1042" t="s">
        <v>379</v>
      </c>
      <c r="E49" s="1091"/>
      <c r="F49" s="1091"/>
      <c r="G49" s="1091"/>
      <c r="H49" s="1091"/>
      <c r="I49" s="1091"/>
      <c r="J49" s="1044"/>
      <c r="K49" s="245"/>
    </row>
    <row r="50" spans="1:11" ht="14.95" thickBot="1" x14ac:dyDescent="0.3">
      <c r="A50" s="245"/>
      <c r="B50" s="1058"/>
      <c r="C50" s="275"/>
      <c r="D50" s="1045" t="s">
        <v>368</v>
      </c>
      <c r="E50" s="1090"/>
      <c r="F50" s="1090"/>
      <c r="G50" s="1090"/>
      <c r="H50" s="1090"/>
      <c r="I50" s="1090"/>
      <c r="J50" s="1047"/>
      <c r="K50" s="245"/>
    </row>
    <row r="51" spans="1:11" ht="14.95" thickBot="1" x14ac:dyDescent="0.3">
      <c r="A51" s="245"/>
      <c r="B51" s="1058"/>
      <c r="C51" s="271"/>
      <c r="D51" s="279" t="s">
        <v>150</v>
      </c>
      <c r="E51" s="279" t="s">
        <v>20</v>
      </c>
      <c r="F51" s="279" t="s">
        <v>21</v>
      </c>
      <c r="G51" s="279" t="s">
        <v>22</v>
      </c>
      <c r="H51" s="279" t="s">
        <v>23</v>
      </c>
      <c r="I51" s="279" t="s">
        <v>151</v>
      </c>
      <c r="J51" s="273"/>
      <c r="K51" s="245"/>
    </row>
    <row r="52" spans="1:11" ht="14.95" thickBot="1" x14ac:dyDescent="0.3">
      <c r="A52" s="245"/>
      <c r="B52" s="1058"/>
      <c r="C52" s="271"/>
      <c r="D52" s="293" t="s">
        <v>369</v>
      </c>
      <c r="E52" s="7"/>
      <c r="F52" s="7"/>
      <c r="G52" s="7"/>
      <c r="H52" s="7"/>
      <c r="I52" s="282">
        <f>SUM(E52:H52)</f>
        <v>0</v>
      </c>
      <c r="J52" s="273"/>
      <c r="K52" s="245"/>
    </row>
    <row r="53" spans="1:11" ht="14.95" thickBot="1" x14ac:dyDescent="0.3">
      <c r="A53" s="245"/>
      <c r="B53" s="1058"/>
      <c r="C53" s="271"/>
      <c r="D53" s="293" t="s">
        <v>370</v>
      </c>
      <c r="E53" s="7"/>
      <c r="F53" s="7"/>
      <c r="G53" s="7"/>
      <c r="H53" s="7"/>
      <c r="I53" s="385"/>
      <c r="J53" s="273"/>
      <c r="K53" s="245"/>
    </row>
    <row r="54" spans="1:11" ht="14.95" thickBot="1" x14ac:dyDescent="0.3">
      <c r="A54" s="245"/>
      <c r="B54" s="1058"/>
      <c r="C54" s="271"/>
      <c r="D54" s="293" t="s">
        <v>371</v>
      </c>
      <c r="E54" s="7"/>
      <c r="F54" s="7"/>
      <c r="G54" s="7"/>
      <c r="H54" s="7"/>
      <c r="I54" s="385"/>
      <c r="J54" s="273"/>
      <c r="K54" s="245"/>
    </row>
    <row r="55" spans="1:11" ht="14.95" thickBot="1" x14ac:dyDescent="0.3">
      <c r="A55" s="245"/>
      <c r="B55" s="1058"/>
      <c r="C55" s="271"/>
      <c r="D55" s="293" t="s">
        <v>372</v>
      </c>
      <c r="E55" s="7"/>
      <c r="F55" s="7"/>
      <c r="G55" s="7"/>
      <c r="H55" s="7"/>
      <c r="I55" s="385"/>
      <c r="J55" s="273"/>
      <c r="K55" s="245"/>
    </row>
    <row r="56" spans="1:11" ht="14.95" thickBot="1" x14ac:dyDescent="0.3">
      <c r="A56" s="245"/>
      <c r="B56" s="1058"/>
      <c r="C56" s="271"/>
      <c r="D56" s="293" t="s">
        <v>373</v>
      </c>
      <c r="E56" s="7"/>
      <c r="F56" s="7"/>
      <c r="G56" s="7"/>
      <c r="H56" s="7"/>
      <c r="I56" s="385"/>
      <c r="J56" s="273"/>
      <c r="K56" s="245"/>
    </row>
    <row r="57" spans="1:11" ht="14.95" thickBot="1" x14ac:dyDescent="0.3">
      <c r="A57" s="245"/>
      <c r="B57" s="1058"/>
      <c r="C57" s="271"/>
      <c r="D57" s="293" t="s">
        <v>1208</v>
      </c>
      <c r="E57" s="379"/>
      <c r="F57" s="379"/>
      <c r="G57" s="379"/>
      <c r="H57" s="379"/>
      <c r="I57" s="385"/>
      <c r="J57" s="273"/>
      <c r="K57" s="245"/>
    </row>
    <row r="58" spans="1:11" ht="14.95" thickBot="1" x14ac:dyDescent="0.3">
      <c r="A58" s="245"/>
      <c r="B58" s="1058"/>
      <c r="C58" s="271"/>
      <c r="D58" s="293" t="s">
        <v>151</v>
      </c>
      <c r="E58" s="350">
        <f>SUM(E53:E57)</f>
        <v>0</v>
      </c>
      <c r="F58" s="350">
        <f>SUM(F53:F57)</f>
        <v>0</v>
      </c>
      <c r="G58" s="350">
        <f>SUM(G53:G57)</f>
        <v>0</v>
      </c>
      <c r="H58" s="350">
        <f>SUM(H53:H57)</f>
        <v>0</v>
      </c>
      <c r="I58" s="385"/>
      <c r="J58" s="273"/>
      <c r="K58" s="245"/>
    </row>
    <row r="59" spans="1:11" x14ac:dyDescent="0.25">
      <c r="A59" s="245"/>
      <c r="B59" s="1058"/>
      <c r="C59" s="275"/>
      <c r="D59" s="1045" t="s">
        <v>374</v>
      </c>
      <c r="E59" s="1090"/>
      <c r="F59" s="1090"/>
      <c r="G59" s="1090"/>
      <c r="H59" s="1090"/>
      <c r="I59" s="1090"/>
      <c r="J59" s="1047"/>
      <c r="K59" s="245"/>
    </row>
    <row r="60" spans="1:11" x14ac:dyDescent="0.25">
      <c r="A60" s="245"/>
      <c r="B60" s="1058"/>
      <c r="C60" s="275"/>
      <c r="D60" s="1045" t="s">
        <v>375</v>
      </c>
      <c r="E60" s="1090"/>
      <c r="F60" s="1090"/>
      <c r="G60" s="1090"/>
      <c r="H60" s="1090"/>
      <c r="I60" s="1090"/>
      <c r="J60" s="1047"/>
      <c r="K60" s="245"/>
    </row>
    <row r="61" spans="1:11" ht="14.95" thickBot="1" x14ac:dyDescent="0.3">
      <c r="A61" s="245"/>
      <c r="B61" s="1058"/>
      <c r="C61" s="275"/>
      <c r="D61" s="1042" t="s">
        <v>376</v>
      </c>
      <c r="E61" s="1091"/>
      <c r="F61" s="1091"/>
      <c r="G61" s="1091"/>
      <c r="H61" s="1091"/>
      <c r="I61" s="1091"/>
      <c r="J61" s="1044"/>
      <c r="K61" s="245"/>
    </row>
    <row r="62" spans="1:11" ht="14.95" thickBot="1" x14ac:dyDescent="0.3">
      <c r="A62" s="245"/>
      <c r="B62" s="1058"/>
      <c r="C62" s="271"/>
      <c r="D62" s="279" t="s">
        <v>150</v>
      </c>
      <c r="E62" s="279" t="s">
        <v>20</v>
      </c>
      <c r="F62" s="279" t="s">
        <v>21</v>
      </c>
      <c r="G62" s="279" t="s">
        <v>22</v>
      </c>
      <c r="H62" s="279" t="s">
        <v>23</v>
      </c>
      <c r="I62" s="279" t="s">
        <v>151</v>
      </c>
      <c r="J62" s="273"/>
      <c r="K62" s="245"/>
    </row>
    <row r="63" spans="1:11" ht="14.95" thickBot="1" x14ac:dyDescent="0.3">
      <c r="A63" s="245"/>
      <c r="B63" s="1058"/>
      <c r="C63" s="271"/>
      <c r="D63" s="293" t="s">
        <v>369</v>
      </c>
      <c r="E63" s="196"/>
      <c r="F63" s="196"/>
      <c r="G63" s="196"/>
      <c r="H63" s="196"/>
      <c r="I63" s="350">
        <f>SUM(E63:H63)</f>
        <v>0</v>
      </c>
      <c r="J63" s="273"/>
      <c r="K63" s="245"/>
    </row>
    <row r="64" spans="1:11" ht="14.95" thickBot="1" x14ac:dyDescent="0.3">
      <c r="A64" s="245"/>
      <c r="B64" s="1058"/>
      <c r="C64" s="271"/>
      <c r="D64" s="293" t="s">
        <v>370</v>
      </c>
      <c r="E64" s="196"/>
      <c r="F64" s="196"/>
      <c r="G64" s="196"/>
      <c r="H64" s="196"/>
      <c r="I64" s="385"/>
      <c r="J64" s="273"/>
      <c r="K64" s="245"/>
    </row>
    <row r="65" spans="1:11" ht="14.95" thickBot="1" x14ac:dyDescent="0.3">
      <c r="A65" s="245"/>
      <c r="B65" s="1058"/>
      <c r="C65" s="271"/>
      <c r="D65" s="293" t="s">
        <v>371</v>
      </c>
      <c r="E65" s="196"/>
      <c r="F65" s="196"/>
      <c r="G65" s="196"/>
      <c r="H65" s="196"/>
      <c r="I65" s="385"/>
      <c r="J65" s="273"/>
      <c r="K65" s="245"/>
    </row>
    <row r="66" spans="1:11" ht="14.95" thickBot="1" x14ac:dyDescent="0.3">
      <c r="A66" s="245"/>
      <c r="B66" s="1058"/>
      <c r="C66" s="271"/>
      <c r="D66" s="293" t="s">
        <v>372</v>
      </c>
      <c r="E66" s="196"/>
      <c r="F66" s="196"/>
      <c r="G66" s="196"/>
      <c r="H66" s="196"/>
      <c r="I66" s="385"/>
      <c r="J66" s="273"/>
      <c r="K66" s="245"/>
    </row>
    <row r="67" spans="1:11" ht="14.95" thickBot="1" x14ac:dyDescent="0.3">
      <c r="A67" s="245"/>
      <c r="B67" s="1058"/>
      <c r="C67" s="271"/>
      <c r="D67" s="293" t="s">
        <v>373</v>
      </c>
      <c r="E67" s="196"/>
      <c r="F67" s="196"/>
      <c r="G67" s="196"/>
      <c r="H67" s="196"/>
      <c r="I67" s="385"/>
      <c r="J67" s="273"/>
      <c r="K67" s="245"/>
    </row>
    <row r="68" spans="1:11" ht="14.95" thickBot="1" x14ac:dyDescent="0.3">
      <c r="A68" s="245"/>
      <c r="B68" s="1058"/>
      <c r="C68" s="271"/>
      <c r="D68" s="293" t="s">
        <v>1207</v>
      </c>
      <c r="E68" s="196"/>
      <c r="F68" s="196"/>
      <c r="G68" s="196"/>
      <c r="H68" s="196"/>
      <c r="I68" s="385"/>
      <c r="J68" s="273"/>
      <c r="K68" s="245"/>
    </row>
    <row r="69" spans="1:11" ht="14.95" thickBot="1" x14ac:dyDescent="0.3">
      <c r="A69" s="245"/>
      <c r="B69" s="1058"/>
      <c r="C69" s="271"/>
      <c r="D69" s="293" t="s">
        <v>151</v>
      </c>
      <c r="E69" s="350">
        <f>SUM(E64:E68)</f>
        <v>0</v>
      </c>
      <c r="F69" s="350">
        <f>SUM(F64:F68)</f>
        <v>0</v>
      </c>
      <c r="G69" s="350">
        <f>SUM(G64:G68)</f>
        <v>0</v>
      </c>
      <c r="H69" s="350">
        <f>SUM(H64:H68)</f>
        <v>0</v>
      </c>
      <c r="I69" s="385"/>
      <c r="J69" s="273"/>
      <c r="K69" s="245"/>
    </row>
    <row r="70" spans="1:11" x14ac:dyDescent="0.25">
      <c r="A70" s="245"/>
      <c r="B70" s="1058"/>
      <c r="C70" s="275"/>
      <c r="D70" s="1045" t="s">
        <v>377</v>
      </c>
      <c r="E70" s="1090"/>
      <c r="F70" s="1090"/>
      <c r="G70" s="1090"/>
      <c r="H70" s="1090"/>
      <c r="I70" s="1090"/>
      <c r="J70" s="1047"/>
      <c r="K70" s="245"/>
    </row>
    <row r="71" spans="1:11" x14ac:dyDescent="0.25">
      <c r="A71" s="245"/>
      <c r="B71" s="1058"/>
      <c r="C71" s="275"/>
      <c r="D71" s="1045" t="s">
        <v>378</v>
      </c>
      <c r="E71" s="1090"/>
      <c r="F71" s="1090"/>
      <c r="G71" s="1090"/>
      <c r="H71" s="1090"/>
      <c r="I71" s="1090"/>
      <c r="J71" s="1047"/>
      <c r="K71" s="245"/>
    </row>
    <row r="72" spans="1:11" ht="14.95" thickBot="1" x14ac:dyDescent="0.3">
      <c r="A72" s="245"/>
      <c r="B72" s="1058"/>
      <c r="C72" s="275"/>
      <c r="D72" s="1036" t="s">
        <v>380</v>
      </c>
      <c r="E72" s="1037"/>
      <c r="F72" s="1037"/>
      <c r="G72" s="1037"/>
      <c r="H72" s="1037"/>
      <c r="I72" s="1037"/>
      <c r="J72" s="1038"/>
      <c r="K72" s="245"/>
    </row>
    <row r="73" spans="1:11" ht="32.950000000000003" customHeight="1" x14ac:dyDescent="0.25">
      <c r="A73" s="245"/>
      <c r="B73" s="1058"/>
      <c r="C73" s="271"/>
      <c r="D73" s="1041" t="s">
        <v>381</v>
      </c>
      <c r="E73" s="1057" t="s">
        <v>382</v>
      </c>
      <c r="F73" s="1057" t="s">
        <v>383</v>
      </c>
      <c r="G73" s="1057" t="s">
        <v>384</v>
      </c>
      <c r="H73" s="1057" t="s">
        <v>385</v>
      </c>
      <c r="I73" s="1057" t="s">
        <v>386</v>
      </c>
      <c r="J73" s="270" t="s">
        <v>387</v>
      </c>
      <c r="K73" s="248"/>
    </row>
    <row r="74" spans="1:11" ht="33.799999999999997" customHeight="1" thickBot="1" x14ac:dyDescent="0.3">
      <c r="A74" s="245"/>
      <c r="B74" s="1058"/>
      <c r="C74" s="271"/>
      <c r="D74" s="1071"/>
      <c r="E74" s="1059"/>
      <c r="F74" s="1059"/>
      <c r="G74" s="1059"/>
      <c r="H74" s="1059"/>
      <c r="I74" s="1059"/>
      <c r="J74" s="277" t="s">
        <v>388</v>
      </c>
      <c r="K74" s="248"/>
    </row>
    <row r="75" spans="1:11" ht="154.55000000000001" customHeight="1" thickBot="1" x14ac:dyDescent="0.3">
      <c r="A75" s="245"/>
      <c r="B75" s="1058"/>
      <c r="C75" s="271"/>
      <c r="D75" s="30" t="s">
        <v>1941</v>
      </c>
      <c r="E75" s="30" t="s">
        <v>1942</v>
      </c>
      <c r="F75" s="30" t="s">
        <v>1943</v>
      </c>
      <c r="G75" s="196">
        <v>25574</v>
      </c>
      <c r="H75" s="196">
        <v>25574</v>
      </c>
      <c r="I75" s="30" t="s">
        <v>1944</v>
      </c>
      <c r="J75" s="30" t="s">
        <v>1945</v>
      </c>
      <c r="K75" s="248"/>
    </row>
    <row r="76" spans="1:11" ht="14.95" thickBot="1" x14ac:dyDescent="0.3">
      <c r="A76" s="245"/>
      <c r="B76" s="1058"/>
      <c r="C76" s="271"/>
      <c r="D76" s="30"/>
      <c r="E76" s="30"/>
      <c r="F76" s="30"/>
      <c r="G76" s="196"/>
      <c r="H76" s="196"/>
      <c r="I76" s="30"/>
      <c r="J76" s="30"/>
      <c r="K76" s="248"/>
    </row>
    <row r="77" spans="1:11" ht="14.95" thickBot="1" x14ac:dyDescent="0.3">
      <c r="A77" s="245"/>
      <c r="B77" s="1058"/>
      <c r="C77" s="271"/>
      <c r="D77" s="30"/>
      <c r="E77" s="30"/>
      <c r="F77" s="30"/>
      <c r="G77" s="196"/>
      <c r="H77" s="196"/>
      <c r="I77" s="30"/>
      <c r="J77" s="30"/>
      <c r="K77" s="248"/>
    </row>
    <row r="78" spans="1:11" ht="14.95" thickBot="1" x14ac:dyDescent="0.3">
      <c r="A78" s="245"/>
      <c r="B78" s="1058"/>
      <c r="C78" s="271"/>
      <c r="D78" s="30"/>
      <c r="E78" s="30"/>
      <c r="F78" s="30"/>
      <c r="G78" s="196"/>
      <c r="H78" s="196"/>
      <c r="I78" s="30"/>
      <c r="J78" s="30"/>
      <c r="K78" s="248"/>
    </row>
    <row r="79" spans="1:11" ht="14.95" thickBot="1" x14ac:dyDescent="0.3">
      <c r="A79" s="245"/>
      <c r="B79" s="1058"/>
      <c r="C79" s="271"/>
      <c r="D79" s="30"/>
      <c r="E79" s="30"/>
      <c r="F79" s="30"/>
      <c r="G79" s="196"/>
      <c r="H79" s="196"/>
      <c r="I79" s="30"/>
      <c r="J79" s="30"/>
      <c r="K79" s="248"/>
    </row>
    <row r="80" spans="1:11" ht="14.95" thickBot="1" x14ac:dyDescent="0.3">
      <c r="A80" s="245"/>
      <c r="B80" s="1058"/>
      <c r="C80" s="271"/>
      <c r="D80" s="30"/>
      <c r="E80" s="30"/>
      <c r="F80" s="30"/>
      <c r="G80" s="196"/>
      <c r="H80" s="196"/>
      <c r="I80" s="30"/>
      <c r="J80" s="30"/>
      <c r="K80" s="248"/>
    </row>
    <row r="81" spans="1:11" ht="14.95" thickBot="1" x14ac:dyDescent="0.3">
      <c r="A81" s="245"/>
      <c r="B81" s="1058"/>
      <c r="C81" s="271"/>
      <c r="D81" s="30"/>
      <c r="E81" s="30"/>
      <c r="F81" s="30"/>
      <c r="G81" s="196"/>
      <c r="H81" s="196"/>
      <c r="I81" s="30"/>
      <c r="J81" s="30"/>
      <c r="K81" s="248"/>
    </row>
    <row r="82" spans="1:11" ht="14.95" thickBot="1" x14ac:dyDescent="0.3">
      <c r="A82" s="245"/>
      <c r="B82" s="1058"/>
      <c r="C82" s="271"/>
      <c r="D82" s="30"/>
      <c r="E82" s="30"/>
      <c r="F82" s="30"/>
      <c r="G82" s="196"/>
      <c r="H82" s="196"/>
      <c r="I82" s="30"/>
      <c r="J82" s="30"/>
      <c r="K82" s="248"/>
    </row>
    <row r="83" spans="1:11" ht="14.95" thickBot="1" x14ac:dyDescent="0.3">
      <c r="A83" s="245"/>
      <c r="B83" s="1058"/>
      <c r="C83" s="271"/>
      <c r="D83" s="30"/>
      <c r="E83" s="30"/>
      <c r="F83" s="30"/>
      <c r="G83" s="196"/>
      <c r="H83" s="196"/>
      <c r="I83" s="30"/>
      <c r="J83" s="30"/>
      <c r="K83" s="248"/>
    </row>
    <row r="84" spans="1:11" ht="14.95" thickBot="1" x14ac:dyDescent="0.3">
      <c r="A84" s="245"/>
      <c r="B84" s="1058"/>
      <c r="C84" s="271"/>
      <c r="D84" s="30"/>
      <c r="E84" s="30"/>
      <c r="F84" s="30"/>
      <c r="G84" s="196"/>
      <c r="H84" s="196"/>
      <c r="I84" s="30"/>
      <c r="J84" s="30"/>
      <c r="K84" s="248"/>
    </row>
    <row r="85" spans="1:11" ht="14.95" thickBot="1" x14ac:dyDescent="0.3">
      <c r="A85" s="245"/>
      <c r="B85" s="1058"/>
      <c r="C85" s="271"/>
      <c r="D85" s="30"/>
      <c r="E85" s="30"/>
      <c r="F85" s="30"/>
      <c r="G85" s="196"/>
      <c r="H85" s="196"/>
      <c r="I85" s="30"/>
      <c r="J85" s="30"/>
      <c r="K85" s="248"/>
    </row>
    <row r="86" spans="1:11" ht="14.95" thickBot="1" x14ac:dyDescent="0.3">
      <c r="A86" s="245"/>
      <c r="B86" s="1058"/>
      <c r="C86" s="271"/>
      <c r="D86" s="30"/>
      <c r="E86" s="30"/>
      <c r="F86" s="30"/>
      <c r="G86" s="196"/>
      <c r="H86" s="196"/>
      <c r="I86" s="30"/>
      <c r="J86" s="30"/>
      <c r="K86" s="248"/>
    </row>
    <row r="87" spans="1:11" ht="14.95" thickBot="1" x14ac:dyDescent="0.3">
      <c r="A87" s="245"/>
      <c r="B87" s="1058"/>
      <c r="C87" s="271"/>
      <c r="D87" s="30"/>
      <c r="E87" s="30"/>
      <c r="F87" s="30"/>
      <c r="G87" s="196"/>
      <c r="H87" s="196"/>
      <c r="I87" s="30"/>
      <c r="J87" s="30"/>
      <c r="K87" s="248"/>
    </row>
    <row r="88" spans="1:11" ht="14.95" thickBot="1" x14ac:dyDescent="0.3">
      <c r="A88" s="245"/>
      <c r="B88" s="1058"/>
      <c r="C88" s="271"/>
      <c r="D88" s="30"/>
      <c r="E88" s="30"/>
      <c r="F88" s="30"/>
      <c r="G88" s="196"/>
      <c r="H88" s="196"/>
      <c r="I88" s="30"/>
      <c r="J88" s="30"/>
      <c r="K88" s="248"/>
    </row>
    <row r="89" spans="1:11" x14ac:dyDescent="0.25">
      <c r="A89" s="245"/>
      <c r="B89" s="1058"/>
      <c r="C89" s="275"/>
      <c r="D89" s="1039" t="s">
        <v>389</v>
      </c>
      <c r="E89" s="1040"/>
      <c r="F89" s="1040"/>
      <c r="G89" s="1040"/>
      <c r="H89" s="1040"/>
      <c r="I89" s="1040"/>
      <c r="J89" s="1041"/>
      <c r="K89" s="248"/>
    </row>
    <row r="90" spans="1:11" ht="14.95" thickBot="1" x14ac:dyDescent="0.3">
      <c r="A90" s="245"/>
      <c r="B90" s="1058"/>
      <c r="C90" s="275"/>
      <c r="D90" s="1069" t="s">
        <v>390</v>
      </c>
      <c r="E90" s="1070"/>
      <c r="F90" s="1070"/>
      <c r="G90" s="1070"/>
      <c r="H90" s="1070"/>
      <c r="I90" s="1070"/>
      <c r="J90" s="1071"/>
      <c r="K90" s="248"/>
    </row>
    <row r="91" spans="1:11" x14ac:dyDescent="0.25">
      <c r="A91" s="245"/>
      <c r="B91" s="1058"/>
      <c r="C91" s="275"/>
      <c r="D91" s="300"/>
      <c r="E91" s="376"/>
      <c r="F91" s="376"/>
      <c r="G91" s="376"/>
      <c r="H91" s="376"/>
      <c r="I91" s="376"/>
      <c r="J91" s="312"/>
      <c r="K91" s="248"/>
    </row>
    <row r="92" spans="1:11" ht="14.95" thickBot="1" x14ac:dyDescent="0.3">
      <c r="A92" s="245"/>
      <c r="B92" s="1058"/>
      <c r="C92" s="275"/>
      <c r="D92" s="300" t="s">
        <v>1209</v>
      </c>
      <c r="E92" s="376"/>
      <c r="F92" s="376"/>
      <c r="G92" s="376"/>
      <c r="H92" s="376"/>
      <c r="I92" s="376"/>
      <c r="J92" s="312"/>
      <c r="K92" s="248"/>
    </row>
    <row r="93" spans="1:11" x14ac:dyDescent="0.25">
      <c r="A93" s="245"/>
      <c r="B93" s="1058"/>
      <c r="C93" s="275"/>
      <c r="D93" s="386" t="s">
        <v>150</v>
      </c>
      <c r="E93" s="387" t="s">
        <v>20</v>
      </c>
      <c r="F93" s="387" t="s">
        <v>21</v>
      </c>
      <c r="G93" s="387" t="s">
        <v>22</v>
      </c>
      <c r="H93" s="387" t="s">
        <v>23</v>
      </c>
      <c r="I93" s="388" t="s">
        <v>151</v>
      </c>
      <c r="J93" s="312"/>
      <c r="K93" s="248"/>
    </row>
    <row r="94" spans="1:11" x14ac:dyDescent="0.25">
      <c r="A94" s="245"/>
      <c r="B94" s="1058"/>
      <c r="C94" s="275"/>
      <c r="D94" s="389" t="s">
        <v>1210</v>
      </c>
      <c r="E94" s="390">
        <f>+E63+E40</f>
        <v>25574</v>
      </c>
      <c r="F94" s="390">
        <f>+F63+F40</f>
        <v>0</v>
      </c>
      <c r="G94" s="390">
        <f>+G63+G40</f>
        <v>0</v>
      </c>
      <c r="H94" s="390">
        <f>+H63+H40</f>
        <v>0</v>
      </c>
      <c r="I94" s="391">
        <f>SUM(E94:H94)</f>
        <v>25574</v>
      </c>
      <c r="J94" s="312"/>
      <c r="K94" s="248"/>
    </row>
    <row r="95" spans="1:11" ht="34.65" x14ac:dyDescent="0.25">
      <c r="A95" s="245"/>
      <c r="B95" s="1058"/>
      <c r="C95" s="275"/>
      <c r="D95" s="392" t="s">
        <v>1211</v>
      </c>
      <c r="E95" s="390">
        <f>+E68+E45</f>
        <v>25574</v>
      </c>
      <c r="F95" s="390">
        <f>+F68+F45</f>
        <v>0</v>
      </c>
      <c r="G95" s="390">
        <f>+G68+G45</f>
        <v>0</v>
      </c>
      <c r="H95" s="390">
        <f>+H68+H45</f>
        <v>0</v>
      </c>
      <c r="I95" s="391">
        <f>SUM(E95:H95)</f>
        <v>25574</v>
      </c>
      <c r="J95" s="312"/>
      <c r="K95" s="248"/>
    </row>
    <row r="96" spans="1:11" ht="35.35" thickBot="1" x14ac:dyDescent="0.3">
      <c r="A96" s="245"/>
      <c r="B96" s="1058"/>
      <c r="C96" s="275"/>
      <c r="D96" s="392" t="s">
        <v>348</v>
      </c>
      <c r="E96" s="393">
        <f>IFERROR(E95/E94,"N.A.")</f>
        <v>1</v>
      </c>
      <c r="F96" s="393" t="str">
        <f>IFERROR(F95/F94,"N.A.")</f>
        <v>N.A.</v>
      </c>
      <c r="G96" s="393" t="str">
        <f>IFERROR(G95/G94,"N.A.")</f>
        <v>N.A.</v>
      </c>
      <c r="H96" s="393" t="str">
        <f>IFERROR(H95/H94,"N.A.")</f>
        <v>N.A.</v>
      </c>
      <c r="I96" s="393">
        <f>IFERROR(I95/I94,"N.A.")</f>
        <v>1</v>
      </c>
      <c r="J96" s="312"/>
      <c r="K96" s="248"/>
    </row>
    <row r="97" spans="1:11" ht="23.95" customHeight="1" thickBot="1" x14ac:dyDescent="0.3">
      <c r="A97" s="245"/>
      <c r="B97" s="1059"/>
      <c r="C97" s="285"/>
      <c r="D97" s="245"/>
      <c r="E97" s="245"/>
      <c r="F97" s="245"/>
      <c r="G97" s="245"/>
      <c r="H97" s="245"/>
      <c r="I97" s="245"/>
      <c r="J97" s="312"/>
      <c r="K97" s="248"/>
    </row>
    <row r="98" spans="1:11" ht="23.95" customHeight="1" thickBot="1" x14ac:dyDescent="0.3">
      <c r="A98" s="245"/>
      <c r="B98" s="284" t="s">
        <v>34</v>
      </c>
      <c r="C98" s="285"/>
      <c r="D98" s="1066" t="s">
        <v>391</v>
      </c>
      <c r="E98" s="1067"/>
      <c r="F98" s="1067"/>
      <c r="G98" s="1067"/>
      <c r="H98" s="1067"/>
      <c r="I98" s="1067"/>
      <c r="J98" s="1068"/>
      <c r="K98" s="248"/>
    </row>
    <row r="99" spans="1:11" ht="23.95" customHeight="1" x14ac:dyDescent="0.25">
      <c r="A99" s="245"/>
      <c r="B99" s="1057" t="s">
        <v>36</v>
      </c>
      <c r="C99" s="267"/>
      <c r="D99" s="1039" t="s">
        <v>346</v>
      </c>
      <c r="E99" s="1040"/>
      <c r="F99" s="1040"/>
      <c r="G99" s="1040"/>
      <c r="H99" s="1040"/>
      <c r="I99" s="1040"/>
      <c r="J99" s="1041"/>
      <c r="K99" s="248"/>
    </row>
    <row r="100" spans="1:11" ht="48.1" customHeight="1" x14ac:dyDescent="0.25">
      <c r="A100" s="245"/>
      <c r="B100" s="1058"/>
      <c r="C100" s="275"/>
      <c r="D100" s="1045" t="s">
        <v>392</v>
      </c>
      <c r="E100" s="1090"/>
      <c r="F100" s="1090"/>
      <c r="G100" s="1090"/>
      <c r="H100" s="1090"/>
      <c r="I100" s="1090"/>
      <c r="J100" s="1047"/>
      <c r="K100" s="248"/>
    </row>
    <row r="101" spans="1:11" ht="59.95" customHeight="1" thickBot="1" x14ac:dyDescent="0.3">
      <c r="A101" s="245"/>
      <c r="B101" s="1059"/>
      <c r="C101" s="285"/>
      <c r="D101" s="1069" t="s">
        <v>393</v>
      </c>
      <c r="E101" s="1070"/>
      <c r="F101" s="1070"/>
      <c r="G101" s="1070"/>
      <c r="H101" s="1070"/>
      <c r="I101" s="1070"/>
      <c r="J101" s="1071"/>
      <c r="K101" s="248"/>
    </row>
    <row r="102" spans="1:11" ht="14.95" thickBot="1" x14ac:dyDescent="0.3">
      <c r="A102" s="245"/>
      <c r="B102" s="249"/>
      <c r="C102" s="250"/>
      <c r="D102" s="248"/>
      <c r="E102" s="248"/>
      <c r="F102" s="248"/>
      <c r="G102" s="248"/>
      <c r="H102" s="248"/>
      <c r="I102" s="248"/>
      <c r="J102" s="248"/>
      <c r="K102" s="248"/>
    </row>
    <row r="103" spans="1:11" ht="23.95" customHeight="1" thickBot="1" x14ac:dyDescent="0.3">
      <c r="A103" s="245"/>
      <c r="B103" s="1054" t="s">
        <v>38</v>
      </c>
      <c r="C103" s="1055"/>
      <c r="D103" s="1055"/>
      <c r="E103" s="1056"/>
      <c r="F103" s="248"/>
      <c r="G103" s="248"/>
      <c r="H103" s="248"/>
      <c r="I103" s="248"/>
      <c r="J103" s="248"/>
      <c r="K103" s="248"/>
    </row>
    <row r="104" spans="1:11" ht="14.95" thickBot="1" x14ac:dyDescent="0.3">
      <c r="A104" s="245"/>
      <c r="B104" s="1057">
        <v>1</v>
      </c>
      <c r="C104" s="271"/>
      <c r="D104" s="288" t="s">
        <v>39</v>
      </c>
      <c r="E104" s="31" t="s">
        <v>1890</v>
      </c>
      <c r="F104" s="248"/>
      <c r="G104" s="248"/>
      <c r="H104" s="248"/>
      <c r="I104" s="248"/>
      <c r="J104" s="248"/>
      <c r="K104" s="248"/>
    </row>
    <row r="105" spans="1:11" ht="14.95" thickBot="1" x14ac:dyDescent="0.3">
      <c r="A105" s="245"/>
      <c r="B105" s="1058"/>
      <c r="C105" s="271"/>
      <c r="D105" s="277" t="s">
        <v>40</v>
      </c>
      <c r="E105" s="31" t="s">
        <v>1891</v>
      </c>
      <c r="F105" s="248"/>
      <c r="G105" s="248"/>
      <c r="H105" s="248"/>
      <c r="I105" s="248"/>
      <c r="J105" s="248"/>
      <c r="K105" s="248"/>
    </row>
    <row r="106" spans="1:11" ht="14.95" thickBot="1" x14ac:dyDescent="0.3">
      <c r="A106" s="245"/>
      <c r="B106" s="1058"/>
      <c r="C106" s="271"/>
      <c r="D106" s="277" t="s">
        <v>41</v>
      </c>
      <c r="E106" s="31" t="s">
        <v>1899</v>
      </c>
      <c r="F106" s="248"/>
      <c r="G106" s="248"/>
      <c r="H106" s="248"/>
      <c r="I106" s="248"/>
      <c r="J106" s="248"/>
      <c r="K106" s="248"/>
    </row>
    <row r="107" spans="1:11" ht="14.95" thickBot="1" x14ac:dyDescent="0.3">
      <c r="A107" s="245"/>
      <c r="B107" s="1058"/>
      <c r="C107" s="271"/>
      <c r="D107" s="277" t="s">
        <v>42</v>
      </c>
      <c r="E107" s="31" t="s">
        <v>1609</v>
      </c>
      <c r="F107" s="248"/>
      <c r="G107" s="248"/>
      <c r="H107" s="248"/>
      <c r="I107" s="248"/>
      <c r="J107" s="248"/>
      <c r="K107" s="248"/>
    </row>
    <row r="108" spans="1:11" ht="14.95" thickBot="1" x14ac:dyDescent="0.3">
      <c r="A108" s="245"/>
      <c r="B108" s="1058"/>
      <c r="C108" s="271"/>
      <c r="D108" s="277" t="s">
        <v>43</v>
      </c>
      <c r="E108" s="31" t="s">
        <v>1900</v>
      </c>
      <c r="F108" s="248"/>
      <c r="G108" s="248"/>
      <c r="H108" s="248"/>
      <c r="I108" s="248"/>
      <c r="J108" s="248"/>
      <c r="K108" s="248"/>
    </row>
    <row r="109" spans="1:11" ht="14.95" thickBot="1" x14ac:dyDescent="0.3">
      <c r="A109" s="245"/>
      <c r="B109" s="1058"/>
      <c r="C109" s="271"/>
      <c r="D109" s="277" t="s">
        <v>44</v>
      </c>
      <c r="E109" s="31">
        <v>4380200</v>
      </c>
      <c r="F109" s="248"/>
      <c r="G109" s="248"/>
      <c r="H109" s="248"/>
      <c r="I109" s="248"/>
      <c r="J109" s="248"/>
      <c r="K109" s="248"/>
    </row>
    <row r="110" spans="1:11" ht="14.95" thickBot="1" x14ac:dyDescent="0.3">
      <c r="A110" s="245"/>
      <c r="B110" s="1059"/>
      <c r="C110" s="344"/>
      <c r="D110" s="277" t="s">
        <v>45</v>
      </c>
      <c r="E110" s="31" t="s">
        <v>1892</v>
      </c>
      <c r="F110" s="248"/>
      <c r="G110" s="248"/>
      <c r="H110" s="248"/>
      <c r="I110" s="248"/>
      <c r="J110" s="248"/>
      <c r="K110" s="248"/>
    </row>
    <row r="111" spans="1:11" ht="14.95" thickBot="1" x14ac:dyDescent="0.3">
      <c r="A111" s="245"/>
      <c r="B111" s="249"/>
      <c r="C111" s="250"/>
      <c r="D111" s="248"/>
      <c r="E111" s="248"/>
      <c r="F111" s="248"/>
      <c r="G111" s="248"/>
      <c r="H111" s="248"/>
      <c r="I111" s="248"/>
      <c r="J111" s="248"/>
      <c r="K111" s="248"/>
    </row>
    <row r="112" spans="1:11" ht="14.95" thickBot="1" x14ac:dyDescent="0.3">
      <c r="A112" s="245"/>
      <c r="B112" s="1054" t="s">
        <v>46</v>
      </c>
      <c r="C112" s="1055"/>
      <c r="D112" s="1055"/>
      <c r="E112" s="1056"/>
      <c r="F112" s="248"/>
      <c r="G112" s="248"/>
      <c r="H112" s="248"/>
      <c r="I112" s="248"/>
      <c r="J112" s="248"/>
      <c r="K112" s="248"/>
    </row>
    <row r="113" spans="1:11" ht="14.95" thickBot="1" x14ac:dyDescent="0.3">
      <c r="A113" s="245"/>
      <c r="B113" s="1057">
        <v>1</v>
      </c>
      <c r="C113" s="271"/>
      <c r="D113" s="288" t="s">
        <v>39</v>
      </c>
      <c r="E113" s="238" t="s">
        <v>47</v>
      </c>
      <c r="F113" s="248"/>
      <c r="G113" s="248"/>
      <c r="H113" s="248"/>
      <c r="I113" s="248"/>
      <c r="J113" s="248"/>
      <c r="K113" s="248"/>
    </row>
    <row r="114" spans="1:11" ht="14.95" thickBot="1" x14ac:dyDescent="0.3">
      <c r="A114" s="245"/>
      <c r="B114" s="1058"/>
      <c r="C114" s="271"/>
      <c r="D114" s="277" t="s">
        <v>40</v>
      </c>
      <c r="E114" s="238" t="s">
        <v>160</v>
      </c>
      <c r="F114" s="248"/>
      <c r="G114" s="248"/>
      <c r="H114" s="248"/>
      <c r="I114" s="248"/>
      <c r="J114" s="248"/>
      <c r="K114" s="248"/>
    </row>
    <row r="115" spans="1:11" ht="14.95" thickBot="1" x14ac:dyDescent="0.3">
      <c r="A115" s="245"/>
      <c r="B115" s="1058"/>
      <c r="C115" s="271"/>
      <c r="D115" s="277" t="s">
        <v>41</v>
      </c>
      <c r="E115" s="314"/>
      <c r="F115" s="248"/>
      <c r="G115" s="248"/>
      <c r="H115" s="248"/>
      <c r="I115" s="248"/>
      <c r="J115" s="248"/>
      <c r="K115" s="248"/>
    </row>
    <row r="116" spans="1:11" ht="14.95" thickBot="1" x14ac:dyDescent="0.3">
      <c r="A116" s="245"/>
      <c r="B116" s="1058"/>
      <c r="C116" s="271"/>
      <c r="D116" s="277" t="s">
        <v>42</v>
      </c>
      <c r="E116" s="314"/>
      <c r="F116" s="248"/>
      <c r="G116" s="248"/>
      <c r="H116" s="248"/>
      <c r="I116" s="248"/>
      <c r="J116" s="248"/>
      <c r="K116" s="248"/>
    </row>
    <row r="117" spans="1:11" ht="14.95" thickBot="1" x14ac:dyDescent="0.3">
      <c r="A117" s="245"/>
      <c r="B117" s="1058"/>
      <c r="C117" s="271"/>
      <c r="D117" s="277" t="s">
        <v>43</v>
      </c>
      <c r="E117" s="314"/>
      <c r="F117" s="248"/>
      <c r="G117" s="248"/>
      <c r="H117" s="248"/>
      <c r="I117" s="248"/>
      <c r="J117" s="248"/>
      <c r="K117" s="248"/>
    </row>
    <row r="118" spans="1:11" ht="14.95" thickBot="1" x14ac:dyDescent="0.3">
      <c r="A118" s="245"/>
      <c r="B118" s="1058"/>
      <c r="C118" s="271"/>
      <c r="D118" s="277" t="s">
        <v>44</v>
      </c>
      <c r="E118" s="314"/>
      <c r="F118" s="248"/>
      <c r="G118" s="248"/>
      <c r="H118" s="248"/>
      <c r="I118" s="248"/>
      <c r="J118" s="248"/>
      <c r="K118" s="248"/>
    </row>
    <row r="119" spans="1:11" ht="14.95" thickBot="1" x14ac:dyDescent="0.3">
      <c r="A119" s="245"/>
      <c r="B119" s="1059"/>
      <c r="C119" s="344"/>
      <c r="D119" s="277" t="s">
        <v>45</v>
      </c>
      <c r="E119" s="314"/>
      <c r="F119" s="248"/>
      <c r="G119" s="248"/>
      <c r="H119" s="248"/>
      <c r="I119" s="248"/>
      <c r="J119" s="248"/>
      <c r="K119" s="248"/>
    </row>
    <row r="120" spans="1:11" ht="14.95" thickBot="1" x14ac:dyDescent="0.3">
      <c r="A120" s="245"/>
      <c r="B120" s="249"/>
      <c r="C120" s="250"/>
      <c r="D120" s="248"/>
      <c r="E120" s="248"/>
      <c r="F120" s="248"/>
      <c r="G120" s="248"/>
      <c r="H120" s="248"/>
      <c r="I120" s="248"/>
      <c r="J120" s="248"/>
      <c r="K120" s="248"/>
    </row>
    <row r="121" spans="1:11" ht="14.95" customHeight="1" thickBot="1" x14ac:dyDescent="0.3">
      <c r="A121" s="245"/>
      <c r="B121" s="290" t="s">
        <v>49</v>
      </c>
      <c r="C121" s="291"/>
      <c r="D121" s="291"/>
      <c r="E121" s="292"/>
      <c r="F121" s="245"/>
      <c r="G121" s="248"/>
      <c r="H121" s="248"/>
      <c r="I121" s="248"/>
      <c r="J121" s="248"/>
      <c r="K121" s="248"/>
    </row>
    <row r="122" spans="1:11" ht="23.8" thickBot="1" x14ac:dyDescent="0.3">
      <c r="A122" s="245"/>
      <c r="B122" s="284" t="s">
        <v>50</v>
      </c>
      <c r="C122" s="277" t="s">
        <v>51</v>
      </c>
      <c r="D122" s="277" t="s">
        <v>52</v>
      </c>
      <c r="E122" s="277" t="s">
        <v>53</v>
      </c>
      <c r="F122" s="248"/>
      <c r="G122" s="248"/>
      <c r="H122" s="248"/>
      <c r="I122" s="248"/>
      <c r="J122" s="248"/>
      <c r="K122" s="245"/>
    </row>
    <row r="123" spans="1:11" ht="81.55" thickBot="1" x14ac:dyDescent="0.3">
      <c r="A123" s="245"/>
      <c r="B123" s="294">
        <v>42401</v>
      </c>
      <c r="C123" s="277">
        <v>0.01</v>
      </c>
      <c r="D123" s="295" t="s">
        <v>394</v>
      </c>
      <c r="E123" s="277"/>
      <c r="F123" s="248"/>
      <c r="G123" s="248"/>
      <c r="H123" s="248"/>
      <c r="I123" s="248"/>
      <c r="J123" s="248"/>
      <c r="K123" s="245"/>
    </row>
    <row r="124" spans="1:11" ht="14.95" thickBot="1" x14ac:dyDescent="0.3">
      <c r="A124" s="245"/>
      <c r="B124" s="249"/>
      <c r="C124" s="250"/>
      <c r="D124" s="248"/>
      <c r="E124" s="248"/>
      <c r="F124" s="248"/>
      <c r="G124" s="248"/>
      <c r="H124" s="248"/>
      <c r="I124" s="248"/>
      <c r="J124" s="248"/>
      <c r="K124" s="248"/>
    </row>
    <row r="125" spans="1:11" ht="14.95" thickBot="1" x14ac:dyDescent="0.3">
      <c r="A125" s="245"/>
      <c r="B125" s="334" t="s">
        <v>55</v>
      </c>
      <c r="C125" s="297"/>
      <c r="D125" s="248"/>
      <c r="E125" s="248"/>
      <c r="F125" s="248"/>
      <c r="G125" s="248"/>
      <c r="H125" s="248"/>
      <c r="I125" s="248"/>
      <c r="J125" s="248"/>
      <c r="K125" s="248"/>
    </row>
    <row r="126" spans="1:11" x14ac:dyDescent="0.25">
      <c r="A126" s="245"/>
      <c r="B126" s="1148" t="s">
        <v>395</v>
      </c>
      <c r="C126" s="1149"/>
      <c r="D126" s="1149"/>
      <c r="E126" s="1149"/>
      <c r="F126" s="1149"/>
      <c r="G126" s="1149"/>
      <c r="H126" s="1149"/>
      <c r="I126" s="1149"/>
      <c r="J126" s="1149"/>
      <c r="K126" s="248"/>
    </row>
    <row r="127" spans="1:11" ht="23.95" customHeight="1" x14ac:dyDescent="0.25">
      <c r="A127" s="245"/>
      <c r="B127" s="1148"/>
      <c r="C127" s="1149"/>
      <c r="D127" s="1149"/>
      <c r="E127" s="1149"/>
      <c r="F127" s="1149"/>
      <c r="G127" s="1149"/>
      <c r="H127" s="1149"/>
      <c r="I127" s="1149"/>
      <c r="J127" s="1149"/>
      <c r="K127" s="248"/>
    </row>
    <row r="128" spans="1:11" x14ac:dyDescent="0.25">
      <c r="A128" s="245"/>
      <c r="B128" s="1150"/>
      <c r="C128" s="1151"/>
      <c r="D128" s="1151"/>
      <c r="E128" s="1151"/>
      <c r="F128" s="1151"/>
      <c r="G128" s="1151"/>
      <c r="H128" s="1151"/>
      <c r="I128" s="1151"/>
      <c r="J128" s="1151"/>
      <c r="K128" s="248"/>
    </row>
    <row r="129" spans="1:11" ht="14.95" thickBot="1" x14ac:dyDescent="0.3">
      <c r="A129" s="245"/>
      <c r="B129" s="248"/>
      <c r="C129" s="265"/>
      <c r="D129" s="248"/>
      <c r="E129" s="248"/>
      <c r="F129" s="248"/>
      <c r="G129" s="248"/>
      <c r="H129" s="248"/>
      <c r="I129" s="248"/>
      <c r="J129" s="248"/>
      <c r="K129" s="248"/>
    </row>
    <row r="130" spans="1:11" ht="14.95" thickBot="1" x14ac:dyDescent="0.3">
      <c r="A130" s="245"/>
      <c r="B130" s="1054" t="s">
        <v>56</v>
      </c>
      <c r="C130" s="1055"/>
      <c r="D130" s="1056"/>
      <c r="E130" s="248"/>
      <c r="F130" s="248"/>
      <c r="G130" s="248"/>
      <c r="H130" s="248"/>
      <c r="I130" s="248"/>
      <c r="J130" s="248"/>
      <c r="K130" s="248"/>
    </row>
    <row r="131" spans="1:11" ht="93.1" thickBot="1" x14ac:dyDescent="0.3">
      <c r="A131" s="245"/>
      <c r="B131" s="284" t="s">
        <v>57</v>
      </c>
      <c r="C131" s="344"/>
      <c r="D131" s="277" t="s">
        <v>349</v>
      </c>
      <c r="E131" s="248"/>
      <c r="F131" s="248"/>
      <c r="G131" s="248"/>
      <c r="H131" s="248"/>
      <c r="I131" s="248"/>
      <c r="J131" s="248"/>
      <c r="K131" s="248"/>
    </row>
    <row r="132" spans="1:11" x14ac:dyDescent="0.25">
      <c r="A132" s="245"/>
      <c r="B132" s="1057" t="s">
        <v>59</v>
      </c>
      <c r="C132" s="271"/>
      <c r="D132" s="311" t="s">
        <v>60</v>
      </c>
      <c r="E132" s="248"/>
      <c r="F132" s="248"/>
      <c r="G132" s="248"/>
      <c r="H132" s="248"/>
      <c r="I132" s="248"/>
      <c r="J132" s="248"/>
      <c r="K132" s="248"/>
    </row>
    <row r="133" spans="1:11" ht="57.75" x14ac:dyDescent="0.25">
      <c r="A133" s="245"/>
      <c r="B133" s="1058"/>
      <c r="C133" s="271"/>
      <c r="D133" s="312" t="s">
        <v>350</v>
      </c>
      <c r="E133" s="248"/>
      <c r="F133" s="248"/>
      <c r="G133" s="248"/>
      <c r="H133" s="248"/>
      <c r="I133" s="248"/>
      <c r="J133" s="248"/>
      <c r="K133" s="248"/>
    </row>
    <row r="134" spans="1:11" ht="34.65" x14ac:dyDescent="0.25">
      <c r="A134" s="245"/>
      <c r="B134" s="1058"/>
      <c r="C134" s="271"/>
      <c r="D134" s="312" t="s">
        <v>351</v>
      </c>
      <c r="E134" s="248"/>
      <c r="F134" s="248"/>
      <c r="G134" s="248"/>
      <c r="H134" s="248"/>
      <c r="I134" s="248"/>
      <c r="J134" s="248"/>
      <c r="K134" s="248"/>
    </row>
    <row r="135" spans="1:11" x14ac:dyDescent="0.25">
      <c r="A135" s="245"/>
      <c r="B135" s="1058"/>
      <c r="C135" s="271"/>
      <c r="D135" s="311" t="s">
        <v>63</v>
      </c>
      <c r="E135" s="248"/>
      <c r="F135" s="248"/>
      <c r="G135" s="248"/>
      <c r="H135" s="248"/>
      <c r="I135" s="248"/>
      <c r="J135" s="248"/>
      <c r="K135" s="248"/>
    </row>
    <row r="136" spans="1:11" x14ac:dyDescent="0.25">
      <c r="A136" s="245"/>
      <c r="B136" s="1058"/>
      <c r="C136" s="271"/>
      <c r="D136" s="312" t="s">
        <v>65</v>
      </c>
      <c r="E136" s="248"/>
      <c r="F136" s="248"/>
      <c r="G136" s="248"/>
      <c r="H136" s="248"/>
      <c r="I136" s="248"/>
      <c r="J136" s="248"/>
      <c r="K136" s="248"/>
    </row>
    <row r="137" spans="1:11" x14ac:dyDescent="0.25">
      <c r="A137" s="245"/>
      <c r="B137" s="1058"/>
      <c r="C137" s="271"/>
      <c r="D137" s="312" t="s">
        <v>352</v>
      </c>
      <c r="E137" s="248"/>
      <c r="F137" s="248"/>
      <c r="G137" s="248"/>
      <c r="H137" s="248"/>
      <c r="I137" s="248"/>
      <c r="J137" s="248"/>
      <c r="K137" s="248"/>
    </row>
    <row r="138" spans="1:11" x14ac:dyDescent="0.25">
      <c r="A138" s="245"/>
      <c r="B138" s="1058"/>
      <c r="C138" s="271"/>
      <c r="D138" s="311" t="s">
        <v>288</v>
      </c>
      <c r="E138" s="248"/>
      <c r="F138" s="248"/>
      <c r="G138" s="248"/>
      <c r="H138" s="248"/>
      <c r="I138" s="248"/>
      <c r="J138" s="248"/>
      <c r="K138" s="248"/>
    </row>
    <row r="139" spans="1:11" ht="23.1" x14ac:dyDescent="0.25">
      <c r="A139" s="245"/>
      <c r="B139" s="1058"/>
      <c r="C139" s="271"/>
      <c r="D139" s="312" t="s">
        <v>353</v>
      </c>
      <c r="E139" s="248"/>
      <c r="F139" s="248"/>
      <c r="G139" s="248"/>
      <c r="H139" s="248"/>
      <c r="I139" s="248"/>
      <c r="J139" s="248"/>
      <c r="K139" s="248"/>
    </row>
    <row r="140" spans="1:11" ht="23.1" x14ac:dyDescent="0.25">
      <c r="A140" s="245"/>
      <c r="B140" s="1058"/>
      <c r="C140" s="271"/>
      <c r="D140" s="312" t="s">
        <v>354</v>
      </c>
      <c r="E140" s="248"/>
      <c r="F140" s="248"/>
      <c r="G140" s="248"/>
      <c r="H140" s="248"/>
      <c r="I140" s="248"/>
      <c r="J140" s="248"/>
      <c r="K140" s="248"/>
    </row>
    <row r="141" spans="1:11" ht="14.95" thickBot="1" x14ac:dyDescent="0.3">
      <c r="A141" s="245"/>
      <c r="B141" s="1059"/>
      <c r="C141" s="344"/>
      <c r="D141" s="277" t="s">
        <v>355</v>
      </c>
      <c r="E141" s="248"/>
      <c r="F141" s="248"/>
      <c r="G141" s="248"/>
      <c r="H141" s="248"/>
      <c r="I141" s="248"/>
      <c r="J141" s="248"/>
      <c r="K141" s="248"/>
    </row>
    <row r="142" spans="1:11" ht="23.8" thickBot="1" x14ac:dyDescent="0.3">
      <c r="A142" s="245"/>
      <c r="B142" s="284" t="s">
        <v>72</v>
      </c>
      <c r="C142" s="344"/>
      <c r="D142" s="277"/>
      <c r="E142" s="248"/>
      <c r="F142" s="248"/>
      <c r="G142" s="248"/>
      <c r="H142" s="248"/>
      <c r="I142" s="248"/>
      <c r="J142" s="248"/>
      <c r="K142" s="248"/>
    </row>
    <row r="143" spans="1:11" ht="14.95" thickBot="1" x14ac:dyDescent="0.3">
      <c r="A143" s="245"/>
      <c r="B143" s="317"/>
      <c r="C143" s="303"/>
      <c r="D143" s="248"/>
      <c r="E143" s="248"/>
      <c r="F143" s="248"/>
      <c r="G143" s="248"/>
      <c r="H143" s="248"/>
      <c r="I143" s="248"/>
      <c r="J143" s="248"/>
      <c r="K143" s="248"/>
    </row>
    <row r="144" spans="1:11" ht="92.4" x14ac:dyDescent="0.25">
      <c r="A144" s="245"/>
      <c r="B144" s="1057" t="s">
        <v>73</v>
      </c>
      <c r="C144" s="343"/>
      <c r="D144" s="270" t="s">
        <v>356</v>
      </c>
      <c r="E144" s="248"/>
      <c r="F144" s="248"/>
      <c r="G144" s="248"/>
      <c r="H144" s="248"/>
      <c r="I144" s="248"/>
      <c r="J144" s="248"/>
      <c r="K144" s="248"/>
    </row>
    <row r="145" spans="1:11" ht="127.05" x14ac:dyDescent="0.25">
      <c r="A145" s="245"/>
      <c r="B145" s="1058"/>
      <c r="C145" s="271"/>
      <c r="D145" s="312" t="s">
        <v>357</v>
      </c>
      <c r="E145" s="248"/>
      <c r="F145" s="248"/>
      <c r="G145" s="248"/>
      <c r="H145" s="248"/>
      <c r="I145" s="248"/>
      <c r="J145" s="248"/>
      <c r="K145" s="248"/>
    </row>
    <row r="146" spans="1:11" ht="173.25" x14ac:dyDescent="0.25">
      <c r="A146" s="245"/>
      <c r="B146" s="1058"/>
      <c r="C146" s="271"/>
      <c r="D146" s="312" t="s">
        <v>358</v>
      </c>
      <c r="E146" s="248"/>
      <c r="F146" s="248"/>
      <c r="G146" s="248"/>
      <c r="H146" s="248"/>
      <c r="I146" s="248"/>
      <c r="J146" s="248"/>
      <c r="K146" s="248"/>
    </row>
    <row r="147" spans="1:11" ht="57.75" x14ac:dyDescent="0.25">
      <c r="A147" s="245"/>
      <c r="B147" s="1058"/>
      <c r="C147" s="271"/>
      <c r="D147" s="312" t="s">
        <v>359</v>
      </c>
      <c r="E147" s="248"/>
      <c r="F147" s="248"/>
      <c r="G147" s="248"/>
      <c r="H147" s="248"/>
      <c r="I147" s="248"/>
      <c r="J147" s="248"/>
      <c r="K147" s="248"/>
    </row>
    <row r="148" spans="1:11" ht="104.6" thickBot="1" x14ac:dyDescent="0.3">
      <c r="A148" s="245"/>
      <c r="B148" s="1059"/>
      <c r="C148" s="344"/>
      <c r="D148" s="277" t="s">
        <v>360</v>
      </c>
      <c r="E148" s="248"/>
      <c r="F148" s="248"/>
      <c r="G148" s="248"/>
      <c r="H148" s="248"/>
      <c r="I148" s="248"/>
      <c r="J148" s="248"/>
      <c r="K148" s="248"/>
    </row>
    <row r="149" spans="1:11" x14ac:dyDescent="0.25">
      <c r="A149" s="245"/>
      <c r="B149" s="1057" t="s">
        <v>90</v>
      </c>
      <c r="C149" s="271"/>
      <c r="D149" s="311"/>
      <c r="E149" s="248"/>
      <c r="F149" s="248"/>
      <c r="G149" s="248"/>
      <c r="H149" s="248"/>
      <c r="I149" s="248"/>
      <c r="J149" s="248"/>
      <c r="K149" s="248"/>
    </row>
    <row r="150" spans="1:11" ht="34.65" x14ac:dyDescent="0.25">
      <c r="A150" s="245"/>
      <c r="B150" s="1058"/>
      <c r="C150" s="271"/>
      <c r="D150" s="311" t="s">
        <v>348</v>
      </c>
      <c r="E150" s="248"/>
      <c r="F150" s="248"/>
      <c r="G150" s="248"/>
      <c r="H150" s="248"/>
      <c r="I150" s="248"/>
      <c r="J150" s="248"/>
      <c r="K150" s="248"/>
    </row>
    <row r="151" spans="1:11" x14ac:dyDescent="0.25">
      <c r="A151" s="245"/>
      <c r="B151" s="1058"/>
      <c r="C151" s="271"/>
      <c r="D151" s="313"/>
      <c r="E151" s="248"/>
      <c r="F151" s="248"/>
      <c r="G151" s="248"/>
      <c r="H151" s="248"/>
      <c r="I151" s="248"/>
      <c r="J151" s="248"/>
      <c r="K151" s="248"/>
    </row>
    <row r="152" spans="1:11" x14ac:dyDescent="0.25">
      <c r="A152" s="245"/>
      <c r="B152" s="1058"/>
      <c r="C152" s="271"/>
      <c r="D152" s="312" t="s">
        <v>91</v>
      </c>
      <c r="E152" s="248"/>
      <c r="F152" s="248"/>
      <c r="G152" s="248"/>
      <c r="H152" s="248"/>
      <c r="I152" s="248"/>
      <c r="J152" s="248"/>
      <c r="K152" s="248"/>
    </row>
    <row r="153" spans="1:11" ht="47.55" x14ac:dyDescent="0.25">
      <c r="A153" s="245"/>
      <c r="B153" s="1058"/>
      <c r="C153" s="271"/>
      <c r="D153" s="312" t="s">
        <v>361</v>
      </c>
      <c r="E153" s="248"/>
      <c r="F153" s="248"/>
      <c r="G153" s="248"/>
      <c r="H153" s="248"/>
      <c r="I153" s="248"/>
      <c r="J153" s="248"/>
      <c r="K153" s="248"/>
    </row>
    <row r="154" spans="1:11" ht="47.55" x14ac:dyDescent="0.25">
      <c r="A154" s="245"/>
      <c r="B154" s="1058"/>
      <c r="C154" s="271"/>
      <c r="D154" s="312" t="s">
        <v>362</v>
      </c>
      <c r="E154" s="248"/>
      <c r="F154" s="248"/>
      <c r="G154" s="248"/>
      <c r="H154" s="248"/>
      <c r="I154" s="248"/>
      <c r="J154" s="248"/>
      <c r="K154" s="248"/>
    </row>
    <row r="155" spans="1:11" ht="36.700000000000003" thickBot="1" x14ac:dyDescent="0.3">
      <c r="A155" s="245"/>
      <c r="B155" s="1059"/>
      <c r="C155" s="344"/>
      <c r="D155" s="277" t="s">
        <v>363</v>
      </c>
      <c r="E155" s="248"/>
      <c r="F155" s="248"/>
      <c r="G155" s="248"/>
      <c r="H155" s="248"/>
      <c r="I155" s="248"/>
      <c r="J155" s="248"/>
      <c r="K155" s="248"/>
    </row>
  </sheetData>
  <sheetProtection insertRows="0"/>
  <mergeCells count="54">
    <mergeCell ref="A1:P1"/>
    <mergeCell ref="A2:P2"/>
    <mergeCell ref="A3:P3"/>
    <mergeCell ref="A4:D4"/>
    <mergeCell ref="A5:P5"/>
    <mergeCell ref="B103:E103"/>
    <mergeCell ref="B104:B110"/>
    <mergeCell ref="B112:E112"/>
    <mergeCell ref="D59:J59"/>
    <mergeCell ref="D60:J60"/>
    <mergeCell ref="D61:J61"/>
    <mergeCell ref="D70:J70"/>
    <mergeCell ref="D71:J71"/>
    <mergeCell ref="D72:J72"/>
    <mergeCell ref="I73:I74"/>
    <mergeCell ref="D73:D74"/>
    <mergeCell ref="E73:E74"/>
    <mergeCell ref="B16:B97"/>
    <mergeCell ref="D27:J27"/>
    <mergeCell ref="D36:J36"/>
    <mergeCell ref="D37:J37"/>
    <mergeCell ref="D50:J50"/>
    <mergeCell ref="D38:J38"/>
    <mergeCell ref="D47:J47"/>
    <mergeCell ref="F17:F18"/>
    <mergeCell ref="D25:I25"/>
    <mergeCell ref="E17:E18"/>
    <mergeCell ref="G17:G18"/>
    <mergeCell ref="B149:B155"/>
    <mergeCell ref="C17:C18"/>
    <mergeCell ref="D17:D18"/>
    <mergeCell ref="B113:B119"/>
    <mergeCell ref="D89:J89"/>
    <mergeCell ref="D90:J90"/>
    <mergeCell ref="D98:J98"/>
    <mergeCell ref="B99:B101"/>
    <mergeCell ref="D99:J99"/>
    <mergeCell ref="D100:J100"/>
    <mergeCell ref="D101:J101"/>
    <mergeCell ref="F73:F74"/>
    <mergeCell ref="G73:G74"/>
    <mergeCell ref="H73:H74"/>
    <mergeCell ref="D48:J48"/>
    <mergeCell ref="D49:J49"/>
    <mergeCell ref="B126:J127"/>
    <mergeCell ref="B128:J128"/>
    <mergeCell ref="B130:D130"/>
    <mergeCell ref="B132:B141"/>
    <mergeCell ref="B144:B148"/>
    <mergeCell ref="B11:D11"/>
    <mergeCell ref="F11:S11"/>
    <mergeCell ref="F12:S12"/>
    <mergeCell ref="E13:R13"/>
    <mergeCell ref="E14:R14"/>
  </mergeCells>
  <conditionalFormatting sqref="F11">
    <cfRule type="notContainsBlanks" dxfId="96" priority="4">
      <formula>LEN(TRIM(F11))&gt;0</formula>
    </cfRule>
  </conditionalFormatting>
  <conditionalFormatting sqref="F12:S12">
    <cfRule type="expression" dxfId="95" priority="2">
      <formula>E12="NO SE REPORTA"</formula>
    </cfRule>
    <cfRule type="expression" dxfId="94" priority="3">
      <formula>E11="NO APLICA"</formula>
    </cfRule>
  </conditionalFormatting>
  <conditionalFormatting sqref="E13:R13">
    <cfRule type="expression" dxfId="93" priority="1">
      <formula>E12="SI SE REPORTA"</formula>
    </cfRule>
  </conditionalFormatting>
  <dataValidations count="6">
    <dataValidation type="whole" operator="greaterThanOrEqual" allowBlank="1" showErrorMessage="1" errorTitle="ERROR" error="Escriba un número igual o mayor que 0" promptTitle="ERROR" prompt="Escriba un número igual o mayor que 0" sqref="E52:H57 E23:F23 E19:F19 E29:H34">
      <formula1>0</formula1>
    </dataValidation>
    <dataValidation type="whole" operator="greaterThanOrEqual" allowBlank="1" showInputMessage="1" showErrorMessage="1" errorTitle="ERROR" error="Valor en HECTAREAS (sin decimales)_x000a_" sqref="E20:F22 E63:H68 G75:H88 E40:H45">
      <formula1>0</formula1>
    </dataValidation>
    <dataValidation allowBlank="1" showInputMessage="1" showErrorMessage="1" promptTitle="ESTADO" prompt="en preparación_x000a_en aprestamiento_x000a_en declaración_x000a_Declarado" sqref="I75:I88"/>
    <dataValidation allowBlank="1" showInputMessage="1" showErrorMessage="1" sqref="I40 E46:H46 I52 E69:H69 I63 E58:H58 E24:F24 I29"/>
    <dataValidation type="list" allowBlank="1" showInputMessage="1" showErrorMessage="1" sqref="E12">
      <formula1>REPORTE</formula1>
    </dataValidation>
    <dataValidation type="list" allowBlank="1" showInputMessage="1" showErrorMessage="1" sqref="E11">
      <formula1>SI</formula1>
    </dataValidation>
  </dataValidations>
  <hyperlinks>
    <hyperlink ref="B10" location="'ANEXO 3'!A1" display="VOLVER AL INDICE"/>
  </hyperlinks>
  <pageMargins left="0.25" right="0.25" top="0.75" bottom="0.75" header="0.3" footer="0.3"/>
  <pageSetup paperSize="178" orientation="landscape" horizontalDpi="1200" verticalDpi="1200" r:id="rId1"/>
  <ignoredErrors>
    <ignoredError sqref="E35 F35:H35 G46:H46 E46:F46" formulaRange="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9"/>
  <sheetViews>
    <sheetView showGridLines="0" zoomScale="98" zoomScaleNormal="98" workbookViewId="0">
      <selection activeCell="I9" sqref="I9"/>
    </sheetView>
  </sheetViews>
  <sheetFormatPr baseColWidth="10" defaultRowHeight="14.3" x14ac:dyDescent="0.25"/>
  <cols>
    <col min="1" max="1" width="1.875" customWidth="1"/>
    <col min="2" max="2" width="12.875" customWidth="1"/>
    <col min="3" max="3" width="5" style="86" bestFit="1" customWidth="1"/>
    <col min="4" max="4" width="34.875" customWidth="1"/>
    <col min="5" max="5" width="12.125" customWidth="1"/>
    <col min="6" max="6" width="12.625" customWidth="1"/>
  </cols>
  <sheetData>
    <row r="1" spans="1:21" s="550" customFormat="1" ht="100.55" customHeight="1" thickBot="1" x14ac:dyDescent="0.3">
      <c r="A1" s="1022"/>
      <c r="B1" s="1023"/>
      <c r="C1" s="1023"/>
      <c r="D1" s="1023"/>
      <c r="E1" s="1023"/>
      <c r="F1" s="1023"/>
      <c r="G1" s="1023"/>
      <c r="H1" s="1023"/>
      <c r="I1" s="1023"/>
      <c r="J1" s="1023"/>
      <c r="K1" s="1023"/>
      <c r="L1" s="1023"/>
      <c r="M1" s="1023"/>
      <c r="N1" s="1023"/>
      <c r="O1" s="1023"/>
      <c r="P1" s="1024"/>
      <c r="Q1" s="412"/>
      <c r="R1" s="412"/>
    </row>
    <row r="2" spans="1:21" s="551" customFormat="1" ht="16.3" thickBot="1" x14ac:dyDescent="0.3">
      <c r="A2" s="1030" t="str">
        <f>'Datos Generales'!C5</f>
        <v>Corporación Autónoma Regional del Magdalena – CORPAMAG</v>
      </c>
      <c r="B2" s="1031"/>
      <c r="C2" s="1031"/>
      <c r="D2" s="1031"/>
      <c r="E2" s="1031"/>
      <c r="F2" s="1031"/>
      <c r="G2" s="1031"/>
      <c r="H2" s="1031"/>
      <c r="I2" s="1031"/>
      <c r="J2" s="1031"/>
      <c r="K2" s="1031"/>
      <c r="L2" s="1031"/>
      <c r="M2" s="1031"/>
      <c r="N2" s="1031"/>
      <c r="O2" s="1031"/>
      <c r="P2" s="1032"/>
      <c r="Q2" s="412"/>
      <c r="R2" s="412"/>
    </row>
    <row r="3" spans="1:21" s="551" customFormat="1" ht="16.3" thickBot="1" x14ac:dyDescent="0.3">
      <c r="A3" s="1025" t="s">
        <v>1322</v>
      </c>
      <c r="B3" s="1026"/>
      <c r="C3" s="1026"/>
      <c r="D3" s="1026"/>
      <c r="E3" s="1026"/>
      <c r="F3" s="1026"/>
      <c r="G3" s="1026"/>
      <c r="H3" s="1026"/>
      <c r="I3" s="1026"/>
      <c r="J3" s="1026"/>
      <c r="K3" s="1026"/>
      <c r="L3" s="1026"/>
      <c r="M3" s="1026"/>
      <c r="N3" s="1026"/>
      <c r="O3" s="1026"/>
      <c r="P3" s="1027"/>
      <c r="Q3" s="412"/>
      <c r="R3" s="412"/>
    </row>
    <row r="4" spans="1:21" s="551" customFormat="1" ht="16.3" thickBot="1" x14ac:dyDescent="0.3">
      <c r="A4" s="1028" t="s">
        <v>1321</v>
      </c>
      <c r="B4" s="1029"/>
      <c r="C4" s="1029"/>
      <c r="D4" s="1029"/>
      <c r="E4" s="587" t="str">
        <f>'Datos Generales'!C6</f>
        <v>2021-II</v>
      </c>
      <c r="F4" s="587"/>
      <c r="G4" s="587"/>
      <c r="H4" s="587"/>
      <c r="I4" s="587"/>
      <c r="J4" s="587"/>
      <c r="K4" s="587"/>
      <c r="L4" s="589"/>
      <c r="M4" s="589"/>
      <c r="N4" s="589"/>
      <c r="O4" s="589"/>
      <c r="P4" s="590"/>
      <c r="Q4" s="412"/>
      <c r="R4" s="412"/>
    </row>
    <row r="5" spans="1:21" s="245" customFormat="1" ht="16.5" customHeight="1" thickBot="1" x14ac:dyDescent="0.3">
      <c r="A5" s="1025" t="s">
        <v>396</v>
      </c>
      <c r="B5" s="1026"/>
      <c r="C5" s="1026"/>
      <c r="D5" s="1026"/>
      <c r="E5" s="1026"/>
      <c r="F5" s="1026"/>
      <c r="G5" s="1026"/>
      <c r="H5" s="1026"/>
      <c r="I5" s="1026"/>
      <c r="J5" s="1026"/>
      <c r="K5" s="1026"/>
      <c r="L5" s="1026"/>
      <c r="M5" s="1026"/>
      <c r="N5" s="1026"/>
      <c r="O5" s="1026"/>
      <c r="P5" s="1027"/>
    </row>
    <row r="6" spans="1:21" x14ac:dyDescent="0.25">
      <c r="A6" s="245"/>
      <c r="B6" s="249" t="s">
        <v>1</v>
      </c>
      <c r="C6" s="250"/>
      <c r="D6" s="248"/>
      <c r="E6" s="259"/>
      <c r="F6" s="248" t="s">
        <v>128</v>
      </c>
      <c r="G6" s="248"/>
      <c r="H6" s="248"/>
      <c r="I6" s="248"/>
      <c r="J6" s="248"/>
      <c r="K6" s="248"/>
    </row>
    <row r="7" spans="1:21" ht="14.95" thickBot="1" x14ac:dyDescent="0.3">
      <c r="A7" s="245"/>
      <c r="B7" s="251"/>
      <c r="C7" s="252"/>
      <c r="D7" s="248"/>
      <c r="E7" s="253"/>
      <c r="F7" s="248" t="s">
        <v>129</v>
      </c>
      <c r="G7" s="248"/>
      <c r="H7" s="248"/>
      <c r="I7" s="248"/>
      <c r="J7" s="248"/>
      <c r="K7" s="248"/>
    </row>
    <row r="8" spans="1:21" ht="14.95" thickBot="1" x14ac:dyDescent="0.3">
      <c r="A8" s="245"/>
      <c r="B8" s="261" t="s">
        <v>1192</v>
      </c>
      <c r="C8" s="262">
        <v>2021</v>
      </c>
      <c r="D8" s="257" t="str">
        <f>IF(E10="NO APLICA","NO APLICA",IF(E11="NO SE REPORTA","SIN INFORMACION",+F20))</f>
        <v>N.A.</v>
      </c>
      <c r="E8" s="264"/>
      <c r="F8" s="248" t="s">
        <v>130</v>
      </c>
      <c r="G8" s="248"/>
      <c r="H8" s="248"/>
      <c r="I8" s="248"/>
      <c r="J8" s="248"/>
      <c r="K8" s="248"/>
    </row>
    <row r="9" spans="1:21" x14ac:dyDescent="0.25">
      <c r="A9" s="245"/>
      <c r="B9" s="505" t="s">
        <v>1193</v>
      </c>
      <c r="C9" s="265"/>
      <c r="D9" s="248"/>
      <c r="E9" s="248"/>
      <c r="F9" s="248"/>
      <c r="G9" s="248"/>
      <c r="H9" s="248"/>
      <c r="I9" s="248"/>
      <c r="J9" s="248"/>
      <c r="K9" s="248"/>
    </row>
    <row r="10" spans="1:21" s="412" customFormat="1" x14ac:dyDescent="0.25">
      <c r="A10" s="245"/>
      <c r="B10" s="1078" t="s">
        <v>1252</v>
      </c>
      <c r="C10" s="1078"/>
      <c r="D10" s="1078"/>
      <c r="E10" s="511" t="s">
        <v>1249</v>
      </c>
      <c r="F10" s="1085"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086"/>
      <c r="H10" s="1086"/>
      <c r="I10" s="1086"/>
      <c r="J10" s="1086"/>
      <c r="K10" s="1086"/>
      <c r="L10" s="1086"/>
      <c r="M10" s="1086"/>
      <c r="N10" s="1086"/>
      <c r="O10" s="1086"/>
      <c r="P10" s="1086"/>
      <c r="Q10" s="1086"/>
      <c r="R10" s="1086"/>
      <c r="S10" s="1086"/>
      <c r="T10" s="507"/>
      <c r="U10" s="507"/>
    </row>
    <row r="11" spans="1:21" s="412" customFormat="1" ht="14.45" customHeight="1" x14ac:dyDescent="0.25">
      <c r="A11" s="245"/>
      <c r="B11" s="508"/>
      <c r="C11" s="509"/>
      <c r="D11" s="510" t="str">
        <f>IF(E10="SI APLICA","¿El indicador no se reporta por limitaciones de información disponible? ","")</f>
        <v xml:space="preserve">¿El indicador no se reporta por limitaciones de información disponible? </v>
      </c>
      <c r="E11" s="512" t="s">
        <v>1251</v>
      </c>
      <c r="F11" s="1079" t="s">
        <v>1923</v>
      </c>
      <c r="G11" s="1080"/>
      <c r="H11" s="1080"/>
      <c r="I11" s="1080"/>
      <c r="J11" s="1080"/>
      <c r="K11" s="1080"/>
      <c r="L11" s="1080"/>
      <c r="M11" s="1080"/>
      <c r="N11" s="1080"/>
      <c r="O11" s="1080"/>
      <c r="P11" s="1080"/>
      <c r="Q11" s="1080"/>
      <c r="R11" s="1080"/>
      <c r="S11" s="1080"/>
    </row>
    <row r="12" spans="1:21" s="412" customFormat="1" ht="23.45" customHeight="1" x14ac:dyDescent="0.25">
      <c r="A12" s="245"/>
      <c r="B12" s="505"/>
      <c r="C12" s="303"/>
      <c r="D12" s="510" t="str">
        <f>IF(E11="SI SE REPORTA","¿Qué programas o proyectos del Plan de Acción están asociados al indicador? ","")</f>
        <v xml:space="preserve">¿Qué programas o proyectos del Plan de Acción están asociados al indicador? </v>
      </c>
      <c r="E12" s="1081" t="s">
        <v>2707</v>
      </c>
      <c r="F12" s="1081"/>
      <c r="G12" s="1081"/>
      <c r="H12" s="1081"/>
      <c r="I12" s="1081"/>
      <c r="J12" s="1081"/>
      <c r="K12" s="1081"/>
      <c r="L12" s="1081"/>
      <c r="M12" s="1081"/>
      <c r="N12" s="1081"/>
      <c r="O12" s="1081"/>
      <c r="P12" s="1081"/>
      <c r="Q12" s="1081"/>
      <c r="R12" s="1081"/>
    </row>
    <row r="13" spans="1:21" s="412" customFormat="1" ht="21.9" customHeight="1" x14ac:dyDescent="0.25">
      <c r="A13" s="245"/>
      <c r="B13" s="505"/>
      <c r="C13" s="303"/>
      <c r="D13" s="510" t="s">
        <v>1254</v>
      </c>
      <c r="E13" s="1082" t="s">
        <v>2683</v>
      </c>
      <c r="F13" s="1083"/>
      <c r="G13" s="1083"/>
      <c r="H13" s="1083"/>
      <c r="I13" s="1083"/>
      <c r="J13" s="1083"/>
      <c r="K13" s="1083"/>
      <c r="L13" s="1083"/>
      <c r="M13" s="1083"/>
      <c r="N13" s="1083"/>
      <c r="O13" s="1083"/>
      <c r="P13" s="1083"/>
      <c r="Q13" s="1083"/>
      <c r="R13" s="1084"/>
    </row>
    <row r="14" spans="1:21" s="412" customFormat="1" ht="7" customHeight="1" thickBot="1" x14ac:dyDescent="0.3">
      <c r="A14" s="245"/>
      <c r="B14" s="505"/>
      <c r="C14" s="265"/>
      <c r="D14" s="248"/>
      <c r="E14" s="248"/>
      <c r="F14" s="248"/>
      <c r="G14" s="248"/>
      <c r="H14" s="248"/>
      <c r="I14" s="248"/>
      <c r="J14" s="248"/>
      <c r="K14" s="248"/>
    </row>
    <row r="15" spans="1:21" ht="14.95" thickTop="1" x14ac:dyDescent="0.25">
      <c r="A15" s="245"/>
      <c r="B15" s="1158" t="s">
        <v>2</v>
      </c>
      <c r="C15" s="267"/>
      <c r="D15" s="1039" t="s">
        <v>336</v>
      </c>
      <c r="E15" s="1040"/>
      <c r="F15" s="1040"/>
      <c r="G15" s="1040"/>
      <c r="H15" s="1040"/>
      <c r="I15" s="1040"/>
      <c r="J15" s="1041"/>
      <c r="K15" s="248"/>
    </row>
    <row r="16" spans="1:21" ht="14.95" thickBot="1" x14ac:dyDescent="0.3">
      <c r="A16" s="245"/>
      <c r="B16" s="1058"/>
      <c r="C16" s="275"/>
      <c r="D16" s="1036" t="s">
        <v>411</v>
      </c>
      <c r="E16" s="1037"/>
      <c r="F16" s="1037"/>
      <c r="G16" s="1037"/>
      <c r="H16" s="1037"/>
      <c r="I16" s="1037"/>
      <c r="J16" s="1038"/>
      <c r="K16" s="248"/>
    </row>
    <row r="17" spans="1:11" ht="14.95" thickBot="1" x14ac:dyDescent="0.3">
      <c r="A17" s="245"/>
      <c r="B17" s="1058"/>
      <c r="C17" s="271"/>
      <c r="D17" s="279" t="s">
        <v>412</v>
      </c>
      <c r="E17" s="286" t="s">
        <v>1913</v>
      </c>
      <c r="F17" s="279" t="s">
        <v>20</v>
      </c>
      <c r="G17" s="279" t="s">
        <v>21</v>
      </c>
      <c r="H17" s="279" t="s">
        <v>22</v>
      </c>
      <c r="I17" s="279" t="s">
        <v>23</v>
      </c>
      <c r="J17" s="279" t="s">
        <v>151</v>
      </c>
      <c r="K17" s="248"/>
    </row>
    <row r="18" spans="1:11" ht="23.8" thickBot="1" x14ac:dyDescent="0.3">
      <c r="A18" s="245"/>
      <c r="B18" s="1058"/>
      <c r="C18" s="271"/>
      <c r="D18" s="277" t="s">
        <v>413</v>
      </c>
      <c r="E18" s="548">
        <v>1</v>
      </c>
      <c r="F18" s="216">
        <v>0</v>
      </c>
      <c r="G18" s="216">
        <v>0</v>
      </c>
      <c r="H18" s="216">
        <v>0</v>
      </c>
      <c r="I18" s="216">
        <v>1</v>
      </c>
      <c r="J18" s="282">
        <f>SUM(F18:I18)</f>
        <v>1</v>
      </c>
      <c r="K18" s="19"/>
    </row>
    <row r="19" spans="1:11" ht="35.35" thickBot="1" x14ac:dyDescent="0.3">
      <c r="A19" s="245"/>
      <c r="B19" s="1058"/>
      <c r="C19" s="271"/>
      <c r="D19" s="277" t="s">
        <v>414</v>
      </c>
      <c r="E19" s="216"/>
      <c r="F19" s="216"/>
      <c r="G19" s="216"/>
      <c r="H19" s="216"/>
      <c r="I19" s="216">
        <v>1</v>
      </c>
      <c r="J19" s="282">
        <f>SUM(F19:I19)</f>
        <v>1</v>
      </c>
      <c r="K19" s="19"/>
    </row>
    <row r="20" spans="1:11" ht="35.35" thickBot="1" x14ac:dyDescent="0.3">
      <c r="A20" s="245"/>
      <c r="B20" s="1058"/>
      <c r="C20" s="344"/>
      <c r="D20" s="277" t="s">
        <v>396</v>
      </c>
      <c r="E20" s="195">
        <f t="shared" ref="E20:J20" si="0">IFERROR(E19/E18,"N.A.")</f>
        <v>0</v>
      </c>
      <c r="F20" s="195" t="str">
        <f t="shared" si="0"/>
        <v>N.A.</v>
      </c>
      <c r="G20" s="195" t="str">
        <f t="shared" si="0"/>
        <v>N.A.</v>
      </c>
      <c r="H20" s="195" t="str">
        <f t="shared" si="0"/>
        <v>N.A.</v>
      </c>
      <c r="I20" s="195">
        <f t="shared" si="0"/>
        <v>1</v>
      </c>
      <c r="J20" s="195">
        <f t="shared" si="0"/>
        <v>1</v>
      </c>
      <c r="K20" s="19"/>
    </row>
    <row r="21" spans="1:11" ht="14.95" customHeight="1" thickBot="1" x14ac:dyDescent="0.3">
      <c r="A21" s="245"/>
      <c r="B21" s="336"/>
      <c r="C21" s="267"/>
      <c r="D21" s="1036" t="s">
        <v>1196</v>
      </c>
      <c r="E21" s="1037"/>
      <c r="F21" s="1037"/>
      <c r="G21" s="1037"/>
      <c r="H21" s="1037"/>
      <c r="I21" s="1037"/>
      <c r="J21" s="1038"/>
      <c r="K21" s="248"/>
    </row>
    <row r="22" spans="1:11" ht="23.8" thickBot="1" x14ac:dyDescent="0.3">
      <c r="A22" s="245"/>
      <c r="B22" s="336"/>
      <c r="C22" s="275"/>
      <c r="D22" s="454" t="s">
        <v>1197</v>
      </c>
      <c r="E22" s="747" t="s">
        <v>1198</v>
      </c>
      <c r="F22" s="748" t="s">
        <v>387</v>
      </c>
      <c r="G22" s="401"/>
      <c r="H22" s="402"/>
      <c r="I22" s="402"/>
      <c r="J22" s="403"/>
      <c r="K22" s="248"/>
    </row>
    <row r="23" spans="1:11" s="198" customFormat="1" ht="35.35" thickBot="1" x14ac:dyDescent="0.3">
      <c r="B23" s="236"/>
      <c r="C23" s="239"/>
      <c r="D23" s="480" t="s">
        <v>2706</v>
      </c>
      <c r="E23" s="335"/>
      <c r="F23" s="480" t="s">
        <v>1947</v>
      </c>
      <c r="G23" s="395"/>
      <c r="H23" s="396"/>
      <c r="I23" s="396"/>
      <c r="J23" s="397"/>
      <c r="K23" s="19"/>
    </row>
    <row r="24" spans="1:11" s="198" customFormat="1" ht="14.95" thickBot="1" x14ac:dyDescent="0.3">
      <c r="B24" s="236"/>
      <c r="C24" s="239"/>
      <c r="D24" s="394"/>
      <c r="E24" s="335"/>
      <c r="F24" s="335"/>
      <c r="G24" s="395"/>
      <c r="H24" s="396"/>
      <c r="I24" s="396"/>
      <c r="J24" s="397"/>
      <c r="K24" s="19"/>
    </row>
    <row r="25" spans="1:11" s="198" customFormat="1" ht="14.95" thickBot="1" x14ac:dyDescent="0.3">
      <c r="B25" s="236"/>
      <c r="C25" s="239"/>
      <c r="D25" s="394"/>
      <c r="E25" s="335"/>
      <c r="F25" s="335"/>
      <c r="G25" s="395"/>
      <c r="H25" s="396"/>
      <c r="I25" s="396"/>
      <c r="J25" s="397"/>
      <c r="K25" s="19"/>
    </row>
    <row r="26" spans="1:11" s="198" customFormat="1" ht="14.95" thickBot="1" x14ac:dyDescent="0.3">
      <c r="B26" s="236"/>
      <c r="C26" s="239"/>
      <c r="D26" s="394"/>
      <c r="E26" s="335"/>
      <c r="F26" s="335"/>
      <c r="G26" s="395"/>
      <c r="H26" s="396"/>
      <c r="I26" s="396"/>
      <c r="J26" s="397"/>
      <c r="K26" s="19"/>
    </row>
    <row r="27" spans="1:11" s="198" customFormat="1" ht="14.95" thickBot="1" x14ac:dyDescent="0.3">
      <c r="B27" s="236"/>
      <c r="C27" s="239"/>
      <c r="D27" s="394"/>
      <c r="E27" s="335"/>
      <c r="F27" s="335"/>
      <c r="G27" s="395"/>
      <c r="H27" s="396"/>
      <c r="I27" s="396"/>
      <c r="J27" s="397"/>
      <c r="K27" s="19"/>
    </row>
    <row r="28" spans="1:11" s="198" customFormat="1" ht="14.95" thickBot="1" x14ac:dyDescent="0.3">
      <c r="B28" s="236"/>
      <c r="C28" s="239"/>
      <c r="D28" s="394"/>
      <c r="E28" s="335"/>
      <c r="F28" s="335"/>
      <c r="G28" s="395"/>
      <c r="H28" s="396"/>
      <c r="I28" s="396"/>
      <c r="J28" s="397"/>
      <c r="K28" s="19"/>
    </row>
    <row r="29" spans="1:11" s="198" customFormat="1" ht="14.95" thickBot="1" x14ac:dyDescent="0.3">
      <c r="B29" s="236"/>
      <c r="C29" s="239"/>
      <c r="D29" s="394"/>
      <c r="E29" s="335"/>
      <c r="F29" s="335"/>
      <c r="G29" s="395"/>
      <c r="H29" s="396"/>
      <c r="I29" s="396"/>
      <c r="J29" s="397"/>
      <c r="K29" s="19"/>
    </row>
    <row r="30" spans="1:11" s="198" customFormat="1" ht="14.95" thickBot="1" x14ac:dyDescent="0.3">
      <c r="B30" s="236"/>
      <c r="C30" s="239"/>
      <c r="D30" s="394"/>
      <c r="E30" s="335"/>
      <c r="F30" s="335"/>
      <c r="G30" s="395"/>
      <c r="H30" s="396"/>
      <c r="I30" s="396"/>
      <c r="J30" s="397"/>
      <c r="K30" s="19"/>
    </row>
    <row r="31" spans="1:11" s="198" customFormat="1" ht="14.95" thickBot="1" x14ac:dyDescent="0.3">
      <c r="B31" s="236"/>
      <c r="C31" s="239"/>
      <c r="D31" s="394"/>
      <c r="E31" s="335"/>
      <c r="F31" s="335"/>
      <c r="G31" s="395"/>
      <c r="H31" s="396"/>
      <c r="I31" s="396"/>
      <c r="J31" s="397"/>
      <c r="K31" s="19"/>
    </row>
    <row r="32" spans="1:11" s="198" customFormat="1" ht="14.95" thickBot="1" x14ac:dyDescent="0.3">
      <c r="B32" s="236"/>
      <c r="C32" s="239"/>
      <c r="D32" s="394"/>
      <c r="E32" s="335"/>
      <c r="F32" s="335"/>
      <c r="G32" s="395"/>
      <c r="H32" s="396"/>
      <c r="I32" s="396"/>
      <c r="J32" s="397"/>
      <c r="K32" s="19"/>
    </row>
    <row r="33" spans="1:11" s="198" customFormat="1" ht="14.95" thickBot="1" x14ac:dyDescent="0.3">
      <c r="B33" s="236"/>
      <c r="C33" s="239"/>
      <c r="D33" s="31"/>
      <c r="E33" s="31"/>
      <c r="F33" s="31"/>
      <c r="G33" s="395"/>
      <c r="H33" s="396"/>
      <c r="I33" s="396"/>
      <c r="J33" s="397"/>
    </row>
    <row r="34" spans="1:11" s="198" customFormat="1" ht="14.95" thickBot="1" x14ac:dyDescent="0.3">
      <c r="B34" s="236"/>
      <c r="C34" s="239"/>
      <c r="D34" s="31"/>
      <c r="E34" s="31"/>
      <c r="F34" s="31"/>
      <c r="G34" s="395"/>
      <c r="H34" s="396"/>
      <c r="I34" s="396"/>
      <c r="J34" s="397"/>
    </row>
    <row r="35" spans="1:11" s="198" customFormat="1" ht="14.95" thickBot="1" x14ac:dyDescent="0.3">
      <c r="B35" s="237"/>
      <c r="C35" s="240"/>
      <c r="D35" s="31"/>
      <c r="E35" s="31"/>
      <c r="F35" s="31"/>
      <c r="G35" s="398"/>
      <c r="H35" s="399"/>
      <c r="I35" s="399"/>
      <c r="J35" s="400"/>
    </row>
    <row r="36" spans="1:11" ht="14.95" thickBot="1" x14ac:dyDescent="0.3">
      <c r="A36" s="245"/>
      <c r="B36" s="284" t="s">
        <v>34</v>
      </c>
      <c r="C36" s="285"/>
      <c r="D36" s="1066" t="s">
        <v>415</v>
      </c>
      <c r="E36" s="1067"/>
      <c r="F36" s="1067"/>
      <c r="G36" s="1067"/>
      <c r="H36" s="1067"/>
      <c r="I36" s="1067"/>
      <c r="J36" s="1068"/>
      <c r="K36" s="245"/>
    </row>
    <row r="37" spans="1:11" ht="23.8" thickBot="1" x14ac:dyDescent="0.3">
      <c r="A37" s="245"/>
      <c r="B37" s="284" t="s">
        <v>36</v>
      </c>
      <c r="C37" s="285"/>
      <c r="D37" s="1066" t="s">
        <v>346</v>
      </c>
      <c r="E37" s="1067"/>
      <c r="F37" s="1067"/>
      <c r="G37" s="1067"/>
      <c r="H37" s="1067"/>
      <c r="I37" s="1067"/>
      <c r="J37" s="1068"/>
      <c r="K37" s="245"/>
    </row>
    <row r="38" spans="1:11" ht="14.95" thickBot="1" x14ac:dyDescent="0.3">
      <c r="A38" s="245"/>
      <c r="B38" s="376"/>
      <c r="C38" s="404"/>
      <c r="D38" s="376"/>
      <c r="E38" s="376"/>
      <c r="F38" s="376"/>
      <c r="G38" s="376"/>
      <c r="H38" s="376"/>
      <c r="I38" s="376"/>
      <c r="J38" s="376"/>
      <c r="K38" s="248"/>
    </row>
    <row r="39" spans="1:11" ht="23.95" customHeight="1" thickBot="1" x14ac:dyDescent="0.3">
      <c r="A39" s="245"/>
      <c r="B39" s="1054" t="s">
        <v>38</v>
      </c>
      <c r="C39" s="1055"/>
      <c r="D39" s="1055"/>
      <c r="E39" s="1056"/>
      <c r="F39" s="248"/>
      <c r="G39" s="248"/>
      <c r="H39" s="248"/>
      <c r="I39" s="248"/>
      <c r="J39" s="248"/>
      <c r="K39" s="248"/>
    </row>
    <row r="40" spans="1:11" ht="14.95" thickBot="1" x14ac:dyDescent="0.3">
      <c r="A40" s="245"/>
      <c r="B40" s="1057">
        <v>1</v>
      </c>
      <c r="C40" s="271"/>
      <c r="D40" s="288" t="s">
        <v>39</v>
      </c>
      <c r="E40" s="31" t="s">
        <v>1890</v>
      </c>
      <c r="F40" s="248"/>
      <c r="G40" s="248"/>
      <c r="H40" s="248"/>
      <c r="I40" s="248"/>
      <c r="J40" s="248"/>
      <c r="K40" s="248"/>
    </row>
    <row r="41" spans="1:11" ht="14.95" thickBot="1" x14ac:dyDescent="0.3">
      <c r="A41" s="245"/>
      <c r="B41" s="1058"/>
      <c r="C41" s="271"/>
      <c r="D41" s="277" t="s">
        <v>40</v>
      </c>
      <c r="E41" s="31" t="s">
        <v>1891</v>
      </c>
      <c r="F41" s="248"/>
      <c r="G41" s="248"/>
      <c r="H41" s="248"/>
      <c r="I41" s="248"/>
      <c r="J41" s="248"/>
      <c r="K41" s="248"/>
    </row>
    <row r="42" spans="1:11" ht="14.95" thickBot="1" x14ac:dyDescent="0.3">
      <c r="A42" s="245"/>
      <c r="B42" s="1058"/>
      <c r="C42" s="271"/>
      <c r="D42" s="277" t="s">
        <v>41</v>
      </c>
      <c r="E42" s="31" t="s">
        <v>1899</v>
      </c>
      <c r="F42" s="248"/>
      <c r="G42" s="248"/>
      <c r="H42" s="248"/>
      <c r="I42" s="248"/>
      <c r="J42" s="248"/>
      <c r="K42" s="248"/>
    </row>
    <row r="43" spans="1:11" ht="14.95" thickBot="1" x14ac:dyDescent="0.3">
      <c r="A43" s="245"/>
      <c r="B43" s="1058"/>
      <c r="C43" s="271"/>
      <c r="D43" s="277" t="s">
        <v>42</v>
      </c>
      <c r="E43" s="31" t="s">
        <v>1609</v>
      </c>
      <c r="F43" s="248"/>
      <c r="G43" s="248"/>
      <c r="H43" s="248"/>
      <c r="I43" s="248"/>
      <c r="J43" s="248"/>
      <c r="K43" s="248"/>
    </row>
    <row r="44" spans="1:11" ht="14.95" thickBot="1" x14ac:dyDescent="0.3">
      <c r="A44" s="245"/>
      <c r="B44" s="1058"/>
      <c r="C44" s="271"/>
      <c r="D44" s="277" t="s">
        <v>43</v>
      </c>
      <c r="E44" s="31" t="s">
        <v>1900</v>
      </c>
      <c r="F44" s="248"/>
      <c r="G44" s="248"/>
      <c r="H44" s="248"/>
      <c r="I44" s="248"/>
      <c r="J44" s="248"/>
      <c r="K44" s="248"/>
    </row>
    <row r="45" spans="1:11" ht="14.95" thickBot="1" x14ac:dyDescent="0.3">
      <c r="A45" s="245"/>
      <c r="B45" s="1058"/>
      <c r="C45" s="271"/>
      <c r="D45" s="277" t="s">
        <v>44</v>
      </c>
      <c r="E45" s="31">
        <v>4380200</v>
      </c>
      <c r="F45" s="248"/>
      <c r="G45" s="248"/>
      <c r="H45" s="248"/>
      <c r="I45" s="248"/>
      <c r="J45" s="248"/>
      <c r="K45" s="248"/>
    </row>
    <row r="46" spans="1:11" ht="14.95" thickBot="1" x14ac:dyDescent="0.3">
      <c r="A46" s="245"/>
      <c r="B46" s="1059"/>
      <c r="C46" s="344"/>
      <c r="D46" s="277" t="s">
        <v>45</v>
      </c>
      <c r="E46" s="31" t="s">
        <v>1892</v>
      </c>
      <c r="F46" s="248"/>
      <c r="G46" s="248"/>
      <c r="H46" s="248"/>
      <c r="I46" s="248"/>
      <c r="J46" s="248"/>
      <c r="K46" s="248"/>
    </row>
    <row r="47" spans="1:11" ht="14.95" thickBot="1" x14ac:dyDescent="0.3">
      <c r="A47" s="245"/>
      <c r="B47" s="249"/>
      <c r="C47" s="250"/>
      <c r="D47" s="248"/>
      <c r="E47" s="248"/>
      <c r="F47" s="248"/>
      <c r="G47" s="248"/>
      <c r="H47" s="248"/>
      <c r="I47" s="248"/>
      <c r="J47" s="248"/>
      <c r="K47" s="248"/>
    </row>
    <row r="48" spans="1:11" ht="14.95" thickBot="1" x14ac:dyDescent="0.3">
      <c r="A48" s="245"/>
      <c r="B48" s="1054" t="s">
        <v>46</v>
      </c>
      <c r="C48" s="1055"/>
      <c r="D48" s="1055"/>
      <c r="E48" s="1056"/>
      <c r="F48" s="248"/>
      <c r="G48" s="248"/>
      <c r="H48" s="248"/>
      <c r="I48" s="248"/>
      <c r="J48" s="248"/>
      <c r="K48" s="248"/>
    </row>
    <row r="49" spans="1:11" ht="14.95" thickBot="1" x14ac:dyDescent="0.3">
      <c r="A49" s="245"/>
      <c r="B49" s="1057">
        <v>1</v>
      </c>
      <c r="C49" s="271"/>
      <c r="D49" s="288" t="s">
        <v>39</v>
      </c>
      <c r="E49" s="238" t="s">
        <v>47</v>
      </c>
      <c r="F49" s="248"/>
      <c r="G49" s="248"/>
      <c r="H49" s="248"/>
      <c r="I49" s="248"/>
      <c r="J49" s="248"/>
      <c r="K49" s="248"/>
    </row>
    <row r="50" spans="1:11" ht="14.95" thickBot="1" x14ac:dyDescent="0.3">
      <c r="A50" s="245"/>
      <c r="B50" s="1058"/>
      <c r="C50" s="271"/>
      <c r="D50" s="277" t="s">
        <v>40</v>
      </c>
      <c r="E50" s="238" t="s">
        <v>48</v>
      </c>
      <c r="F50" s="248"/>
      <c r="G50" s="248"/>
      <c r="H50" s="248"/>
      <c r="I50" s="248"/>
      <c r="J50" s="248"/>
      <c r="K50" s="248"/>
    </row>
    <row r="51" spans="1:11" ht="14.95" thickBot="1" x14ac:dyDescent="0.3">
      <c r="A51" s="245"/>
      <c r="B51" s="1058"/>
      <c r="C51" s="271"/>
      <c r="D51" s="277" t="s">
        <v>41</v>
      </c>
      <c r="E51" s="314"/>
      <c r="F51" s="248"/>
      <c r="G51" s="248"/>
      <c r="H51" s="248"/>
      <c r="I51" s="248"/>
      <c r="J51" s="248"/>
      <c r="K51" s="248"/>
    </row>
    <row r="52" spans="1:11" ht="14.95" thickBot="1" x14ac:dyDescent="0.3">
      <c r="A52" s="245"/>
      <c r="B52" s="1058"/>
      <c r="C52" s="271"/>
      <c r="D52" s="277" t="s">
        <v>42</v>
      </c>
      <c r="E52" s="314"/>
      <c r="F52" s="248"/>
      <c r="G52" s="248"/>
      <c r="H52" s="248"/>
      <c r="I52" s="248"/>
      <c r="J52" s="248"/>
      <c r="K52" s="248"/>
    </row>
    <row r="53" spans="1:11" ht="14.95" thickBot="1" x14ac:dyDescent="0.3">
      <c r="A53" s="245"/>
      <c r="B53" s="1058"/>
      <c r="C53" s="271"/>
      <c r="D53" s="277" t="s">
        <v>43</v>
      </c>
      <c r="E53" s="314"/>
      <c r="F53" s="248"/>
      <c r="G53" s="248"/>
      <c r="H53" s="248"/>
      <c r="I53" s="248"/>
      <c r="J53" s="248"/>
      <c r="K53" s="248"/>
    </row>
    <row r="54" spans="1:11" ht="14.95" thickBot="1" x14ac:dyDescent="0.3">
      <c r="A54" s="245"/>
      <c r="B54" s="1058"/>
      <c r="C54" s="271"/>
      <c r="D54" s="277" t="s">
        <v>44</v>
      </c>
      <c r="E54" s="314"/>
      <c r="F54" s="248"/>
      <c r="G54" s="248"/>
      <c r="H54" s="248"/>
      <c r="I54" s="248"/>
      <c r="J54" s="248"/>
      <c r="K54" s="248"/>
    </row>
    <row r="55" spans="1:11" ht="14.95" thickBot="1" x14ac:dyDescent="0.3">
      <c r="A55" s="245"/>
      <c r="B55" s="1059"/>
      <c r="C55" s="344"/>
      <c r="D55" s="277" t="s">
        <v>45</v>
      </c>
      <c r="E55" s="314"/>
      <c r="F55" s="248"/>
      <c r="G55" s="248"/>
      <c r="H55" s="248"/>
      <c r="I55" s="248"/>
      <c r="J55" s="248"/>
      <c r="K55" s="248"/>
    </row>
    <row r="56" spans="1:11" ht="14.95" thickBot="1" x14ac:dyDescent="0.3">
      <c r="A56" s="245"/>
      <c r="B56" s="249"/>
      <c r="C56" s="250"/>
      <c r="D56" s="248"/>
      <c r="E56" s="248"/>
      <c r="F56" s="248"/>
      <c r="G56" s="248"/>
      <c r="H56" s="248"/>
      <c r="I56" s="248"/>
      <c r="J56" s="248"/>
      <c r="K56" s="248"/>
    </row>
    <row r="57" spans="1:11" ht="14.95" customHeight="1" thickBot="1" x14ac:dyDescent="0.3">
      <c r="A57" s="245"/>
      <c r="B57" s="287" t="s">
        <v>49</v>
      </c>
      <c r="C57" s="319"/>
      <c r="D57" s="319"/>
      <c r="E57" s="320"/>
      <c r="F57" s="245"/>
      <c r="G57" s="248"/>
      <c r="H57" s="248"/>
      <c r="I57" s="248"/>
      <c r="J57" s="248"/>
      <c r="K57" s="248"/>
    </row>
    <row r="58" spans="1:11" ht="23.8" thickBot="1" x14ac:dyDescent="0.3">
      <c r="A58" s="245"/>
      <c r="B58" s="284" t="s">
        <v>50</v>
      </c>
      <c r="C58" s="277" t="s">
        <v>51</v>
      </c>
      <c r="D58" s="277" t="s">
        <v>52</v>
      </c>
      <c r="E58" s="277" t="s">
        <v>53</v>
      </c>
      <c r="F58" s="248"/>
      <c r="G58" s="248"/>
      <c r="H58" s="248"/>
      <c r="I58" s="248"/>
      <c r="J58" s="248"/>
      <c r="K58" s="245"/>
    </row>
    <row r="59" spans="1:11" ht="70" thickBot="1" x14ac:dyDescent="0.3">
      <c r="A59" s="245"/>
      <c r="B59" s="294">
        <v>42401</v>
      </c>
      <c r="C59" s="277">
        <v>1</v>
      </c>
      <c r="D59" s="295" t="s">
        <v>416</v>
      </c>
      <c r="E59" s="277"/>
      <c r="F59" s="248"/>
      <c r="G59" s="248"/>
      <c r="H59" s="248"/>
      <c r="I59" s="248"/>
      <c r="J59" s="248"/>
      <c r="K59" s="245"/>
    </row>
    <row r="60" spans="1:11" ht="14.95" thickBot="1" x14ac:dyDescent="0.3">
      <c r="A60" s="245"/>
      <c r="B60" s="249"/>
      <c r="C60" s="250"/>
      <c r="D60" s="248"/>
      <c r="E60" s="248"/>
      <c r="F60" s="248"/>
      <c r="G60" s="248"/>
      <c r="H60" s="248"/>
      <c r="I60" s="248"/>
      <c r="J60" s="248"/>
      <c r="K60" s="248"/>
    </row>
    <row r="61" spans="1:11" ht="14.95" thickBot="1" x14ac:dyDescent="0.3">
      <c r="A61" s="245"/>
      <c r="B61" s="334" t="s">
        <v>417</v>
      </c>
      <c r="C61" s="297"/>
      <c r="D61" s="248"/>
      <c r="E61" s="248"/>
      <c r="F61" s="248"/>
      <c r="G61" s="248"/>
      <c r="H61" s="248"/>
      <c r="I61" s="248"/>
      <c r="J61" s="248"/>
      <c r="K61" s="248"/>
    </row>
    <row r="62" spans="1:11" x14ac:dyDescent="0.25">
      <c r="A62" s="245"/>
      <c r="B62" s="1104"/>
      <c r="C62" s="1105"/>
      <c r="D62" s="1105"/>
      <c r="E62" s="248"/>
      <c r="F62" s="248"/>
      <c r="G62" s="248"/>
      <c r="H62" s="248"/>
      <c r="I62" s="248"/>
      <c r="J62" s="248"/>
      <c r="K62" s="248"/>
    </row>
    <row r="63" spans="1:11" x14ac:dyDescent="0.25">
      <c r="A63" s="245"/>
      <c r="B63" s="1104"/>
      <c r="C63" s="1105"/>
      <c r="D63" s="1105"/>
      <c r="E63" s="248"/>
      <c r="F63" s="248"/>
      <c r="G63" s="248"/>
      <c r="H63" s="248"/>
      <c r="I63" s="248"/>
      <c r="J63" s="248"/>
      <c r="K63" s="248"/>
    </row>
    <row r="64" spans="1:11" ht="14.95" thickBot="1" x14ac:dyDescent="0.3">
      <c r="A64" s="245"/>
      <c r="B64" s="248"/>
      <c r="C64" s="265"/>
      <c r="D64" s="248"/>
      <c r="E64" s="248"/>
      <c r="F64" s="248"/>
      <c r="G64" s="248"/>
      <c r="H64" s="248"/>
      <c r="I64" s="248"/>
      <c r="J64" s="248"/>
      <c r="K64" s="248"/>
    </row>
    <row r="65" spans="1:11" ht="14.95" thickBot="1" x14ac:dyDescent="0.3">
      <c r="A65" s="245"/>
      <c r="B65" s="1054" t="s">
        <v>56</v>
      </c>
      <c r="C65" s="1055"/>
      <c r="D65" s="1056"/>
      <c r="E65" s="248"/>
      <c r="F65" s="248"/>
      <c r="G65" s="248"/>
      <c r="H65" s="248"/>
      <c r="I65" s="248"/>
      <c r="J65" s="248"/>
      <c r="K65" s="248"/>
    </row>
    <row r="66" spans="1:11" ht="46.9" thickBot="1" x14ac:dyDescent="0.3">
      <c r="A66" s="245"/>
      <c r="B66" s="284" t="s">
        <v>57</v>
      </c>
      <c r="C66" s="344"/>
      <c r="D66" s="277" t="s">
        <v>397</v>
      </c>
      <c r="E66" s="248"/>
      <c r="F66" s="248"/>
      <c r="G66" s="248"/>
      <c r="H66" s="248"/>
      <c r="I66" s="248"/>
      <c r="J66" s="248"/>
      <c r="K66" s="248"/>
    </row>
    <row r="67" spans="1:11" x14ac:dyDescent="0.25">
      <c r="A67" s="245"/>
      <c r="B67" s="1057" t="s">
        <v>59</v>
      </c>
      <c r="C67" s="271"/>
      <c r="D67" s="311" t="s">
        <v>60</v>
      </c>
      <c r="E67" s="248"/>
      <c r="F67" s="248"/>
      <c r="G67" s="248"/>
      <c r="H67" s="248"/>
      <c r="I67" s="248"/>
      <c r="J67" s="248"/>
      <c r="K67" s="248"/>
    </row>
    <row r="68" spans="1:11" ht="103.95" x14ac:dyDescent="0.25">
      <c r="A68" s="245"/>
      <c r="B68" s="1058"/>
      <c r="C68" s="271"/>
      <c r="D68" s="312" t="s">
        <v>398</v>
      </c>
      <c r="E68" s="248"/>
      <c r="F68" s="248"/>
      <c r="G68" s="248"/>
      <c r="H68" s="248"/>
      <c r="I68" s="248"/>
      <c r="J68" s="248"/>
      <c r="K68" s="248"/>
    </row>
    <row r="69" spans="1:11" x14ac:dyDescent="0.25">
      <c r="A69" s="245"/>
      <c r="B69" s="1058"/>
      <c r="C69" s="271"/>
      <c r="D69" s="311" t="s">
        <v>63</v>
      </c>
      <c r="E69" s="248"/>
      <c r="F69" s="248"/>
      <c r="G69" s="248"/>
      <c r="H69" s="248"/>
      <c r="I69" s="248"/>
      <c r="J69" s="248"/>
      <c r="K69" s="248"/>
    </row>
    <row r="70" spans="1:11" x14ac:dyDescent="0.25">
      <c r="A70" s="245"/>
      <c r="B70" s="1058"/>
      <c r="C70" s="271"/>
      <c r="D70" s="312" t="s">
        <v>318</v>
      </c>
      <c r="E70" s="248"/>
      <c r="F70" s="248"/>
      <c r="G70" s="248"/>
      <c r="H70" s="248"/>
      <c r="I70" s="248"/>
      <c r="J70" s="248"/>
      <c r="K70" s="248"/>
    </row>
    <row r="71" spans="1:11" x14ac:dyDescent="0.25">
      <c r="A71" s="245"/>
      <c r="B71" s="1058"/>
      <c r="C71" s="271"/>
      <c r="D71" s="312" t="s">
        <v>399</v>
      </c>
      <c r="E71" s="248"/>
      <c r="F71" s="248"/>
      <c r="G71" s="248"/>
      <c r="H71" s="248"/>
      <c r="I71" s="248"/>
      <c r="J71" s="248"/>
      <c r="K71" s="248"/>
    </row>
    <row r="72" spans="1:11" x14ac:dyDescent="0.25">
      <c r="A72" s="245"/>
      <c r="B72" s="1058"/>
      <c r="C72" s="271"/>
      <c r="D72" s="312" t="s">
        <v>165</v>
      </c>
      <c r="E72" s="248"/>
      <c r="F72" s="248"/>
      <c r="G72" s="248"/>
      <c r="H72" s="248"/>
      <c r="I72" s="248"/>
      <c r="J72" s="248"/>
      <c r="K72" s="248"/>
    </row>
    <row r="73" spans="1:11" x14ac:dyDescent="0.25">
      <c r="A73" s="245"/>
      <c r="B73" s="1058"/>
      <c r="C73" s="271"/>
      <c r="D73" s="312" t="s">
        <v>400</v>
      </c>
      <c r="E73" s="248"/>
      <c r="F73" s="248"/>
      <c r="G73" s="248"/>
      <c r="H73" s="248"/>
      <c r="I73" s="248"/>
      <c r="J73" s="248"/>
      <c r="K73" s="248"/>
    </row>
    <row r="74" spans="1:11" x14ac:dyDescent="0.25">
      <c r="A74" s="245"/>
      <c r="B74" s="1058"/>
      <c r="C74" s="271"/>
      <c r="D74" s="312" t="s">
        <v>401</v>
      </c>
      <c r="E74" s="248"/>
      <c r="F74" s="248"/>
      <c r="G74" s="248"/>
      <c r="H74" s="248"/>
      <c r="I74" s="248"/>
      <c r="J74" s="248"/>
      <c r="K74" s="248"/>
    </row>
    <row r="75" spans="1:11" x14ac:dyDescent="0.25">
      <c r="A75" s="245"/>
      <c r="B75" s="1058"/>
      <c r="C75" s="271"/>
      <c r="D75" s="312" t="s">
        <v>402</v>
      </c>
      <c r="E75" s="248"/>
      <c r="F75" s="248"/>
      <c r="G75" s="248"/>
      <c r="H75" s="248"/>
      <c r="I75" s="248"/>
      <c r="J75" s="248"/>
      <c r="K75" s="248"/>
    </row>
    <row r="76" spans="1:11" x14ac:dyDescent="0.25">
      <c r="A76" s="245"/>
      <c r="B76" s="1058"/>
      <c r="C76" s="271"/>
      <c r="D76" s="312" t="s">
        <v>403</v>
      </c>
      <c r="E76" s="248"/>
      <c r="F76" s="248"/>
      <c r="G76" s="248"/>
      <c r="H76" s="248"/>
      <c r="I76" s="248"/>
      <c r="J76" s="248"/>
      <c r="K76" s="248"/>
    </row>
    <row r="77" spans="1:11" x14ac:dyDescent="0.25">
      <c r="A77" s="245"/>
      <c r="B77" s="1058"/>
      <c r="C77" s="271"/>
      <c r="D77" s="311" t="s">
        <v>288</v>
      </c>
      <c r="E77" s="248"/>
      <c r="F77" s="248"/>
      <c r="G77" s="248"/>
      <c r="H77" s="248"/>
      <c r="I77" s="248"/>
      <c r="J77" s="248"/>
      <c r="K77" s="248"/>
    </row>
    <row r="78" spans="1:11" ht="23.8" thickBot="1" x14ac:dyDescent="0.3">
      <c r="A78" s="245"/>
      <c r="B78" s="1059"/>
      <c r="C78" s="344"/>
      <c r="D78" s="277" t="s">
        <v>353</v>
      </c>
      <c r="E78" s="248"/>
      <c r="F78" s="248"/>
      <c r="G78" s="248"/>
      <c r="H78" s="248"/>
      <c r="I78" s="248"/>
      <c r="J78" s="248"/>
      <c r="K78" s="248"/>
    </row>
    <row r="79" spans="1:11" ht="23.8" thickBot="1" x14ac:dyDescent="0.3">
      <c r="A79" s="245"/>
      <c r="B79" s="284" t="s">
        <v>72</v>
      </c>
      <c r="C79" s="344"/>
      <c r="D79" s="277"/>
      <c r="E79" s="248"/>
      <c r="F79" s="248"/>
      <c r="G79" s="248"/>
      <c r="H79" s="248"/>
      <c r="I79" s="248"/>
      <c r="J79" s="248"/>
      <c r="K79" s="248"/>
    </row>
    <row r="80" spans="1:11" ht="115.5" x14ac:dyDescent="0.25">
      <c r="A80" s="245"/>
      <c r="B80" s="1057" t="s">
        <v>73</v>
      </c>
      <c r="C80" s="271"/>
      <c r="D80" s="312" t="s">
        <v>404</v>
      </c>
      <c r="E80" s="248"/>
      <c r="F80" s="248"/>
      <c r="G80" s="248"/>
      <c r="H80" s="248"/>
      <c r="I80" s="248"/>
      <c r="J80" s="248"/>
      <c r="K80" s="248"/>
    </row>
    <row r="81" spans="1:11" ht="69.3" x14ac:dyDescent="0.25">
      <c r="A81" s="245"/>
      <c r="B81" s="1058"/>
      <c r="C81" s="271"/>
      <c r="D81" s="312" t="s">
        <v>405</v>
      </c>
      <c r="E81" s="248"/>
      <c r="F81" s="248"/>
      <c r="G81" s="248"/>
      <c r="H81" s="248"/>
      <c r="I81" s="248"/>
      <c r="J81" s="248"/>
      <c r="K81" s="248"/>
    </row>
    <row r="82" spans="1:11" ht="69.3" x14ac:dyDescent="0.25">
      <c r="A82" s="245"/>
      <c r="B82" s="1058"/>
      <c r="C82" s="271"/>
      <c r="D82" s="312" t="s">
        <v>406</v>
      </c>
      <c r="E82" s="248"/>
      <c r="F82" s="248"/>
      <c r="G82" s="248"/>
      <c r="H82" s="248"/>
      <c r="I82" s="248"/>
      <c r="J82" s="248"/>
      <c r="K82" s="248"/>
    </row>
    <row r="83" spans="1:11" ht="93.1" thickBot="1" x14ac:dyDescent="0.3">
      <c r="A83" s="245"/>
      <c r="B83" s="1059"/>
      <c r="C83" s="344"/>
      <c r="D83" s="277" t="s">
        <v>407</v>
      </c>
      <c r="E83" s="248"/>
      <c r="F83" s="248"/>
      <c r="G83" s="248"/>
      <c r="H83" s="248"/>
      <c r="I83" s="248"/>
      <c r="J83" s="248"/>
      <c r="K83" s="248"/>
    </row>
    <row r="84" spans="1:11" ht="34.65" x14ac:dyDescent="0.25">
      <c r="A84" s="245"/>
      <c r="B84" s="1057" t="s">
        <v>90</v>
      </c>
      <c r="C84" s="271"/>
      <c r="D84" s="311" t="s">
        <v>396</v>
      </c>
      <c r="E84" s="248"/>
      <c r="F84" s="248"/>
      <c r="G84" s="248"/>
      <c r="H84" s="248"/>
      <c r="I84" s="248"/>
      <c r="J84" s="248"/>
      <c r="K84" s="248"/>
    </row>
    <row r="85" spans="1:11" x14ac:dyDescent="0.25">
      <c r="A85" s="245"/>
      <c r="B85" s="1058"/>
      <c r="C85" s="271"/>
      <c r="D85" s="313"/>
      <c r="E85" s="248"/>
      <c r="F85" s="248"/>
      <c r="G85" s="248"/>
      <c r="H85" s="248"/>
      <c r="I85" s="248"/>
      <c r="J85" s="248"/>
      <c r="K85" s="248"/>
    </row>
    <row r="86" spans="1:11" x14ac:dyDescent="0.25">
      <c r="A86" s="245"/>
      <c r="B86" s="1058"/>
      <c r="C86" s="271"/>
      <c r="D86" s="312" t="s">
        <v>91</v>
      </c>
      <c r="E86" s="248"/>
      <c r="F86" s="248"/>
      <c r="G86" s="248"/>
      <c r="H86" s="248"/>
      <c r="I86" s="248"/>
      <c r="J86" s="248"/>
      <c r="K86" s="248"/>
    </row>
    <row r="87" spans="1:11" ht="47.55" x14ac:dyDescent="0.25">
      <c r="A87" s="245"/>
      <c r="B87" s="1058"/>
      <c r="C87" s="271"/>
      <c r="D87" s="312" t="s">
        <v>408</v>
      </c>
      <c r="E87" s="248"/>
      <c r="F87" s="248"/>
      <c r="G87" s="248"/>
      <c r="H87" s="248"/>
      <c r="I87" s="248"/>
      <c r="J87" s="248"/>
      <c r="K87" s="248"/>
    </row>
    <row r="88" spans="1:11" ht="59.1" x14ac:dyDescent="0.25">
      <c r="A88" s="245"/>
      <c r="B88" s="1058"/>
      <c r="C88" s="271"/>
      <c r="D88" s="312" t="s">
        <v>409</v>
      </c>
      <c r="E88" s="248"/>
      <c r="F88" s="248"/>
      <c r="G88" s="248"/>
      <c r="H88" s="248"/>
      <c r="I88" s="248"/>
      <c r="J88" s="248"/>
      <c r="K88" s="248"/>
    </row>
    <row r="89" spans="1:11" ht="36.700000000000003" thickBot="1" x14ac:dyDescent="0.3">
      <c r="A89" s="245"/>
      <c r="B89" s="1059"/>
      <c r="C89" s="344"/>
      <c r="D89" s="277" t="s">
        <v>410</v>
      </c>
      <c r="E89" s="248"/>
      <c r="F89" s="248"/>
      <c r="G89" s="248"/>
      <c r="H89" s="248"/>
      <c r="I89" s="248"/>
      <c r="J89" s="248"/>
      <c r="K89" s="248"/>
    </row>
  </sheetData>
  <mergeCells count="25">
    <mergeCell ref="A1:P1"/>
    <mergeCell ref="A2:P2"/>
    <mergeCell ref="A3:P3"/>
    <mergeCell ref="A4:D4"/>
    <mergeCell ref="A5:P5"/>
    <mergeCell ref="B84:B89"/>
    <mergeCell ref="B15:B20"/>
    <mergeCell ref="D15:J15"/>
    <mergeCell ref="D16:J16"/>
    <mergeCell ref="D36:J36"/>
    <mergeCell ref="D37:J37"/>
    <mergeCell ref="B39:E39"/>
    <mergeCell ref="B40:B46"/>
    <mergeCell ref="B48:E48"/>
    <mergeCell ref="B49:B55"/>
    <mergeCell ref="B62:D63"/>
    <mergeCell ref="D21:J21"/>
    <mergeCell ref="B65:D65"/>
    <mergeCell ref="B67:B78"/>
    <mergeCell ref="B80:B83"/>
    <mergeCell ref="B10:D10"/>
    <mergeCell ref="F10:S10"/>
    <mergeCell ref="F11:S11"/>
    <mergeCell ref="E12:R12"/>
    <mergeCell ref="E13:R13"/>
  </mergeCells>
  <conditionalFormatting sqref="F10">
    <cfRule type="notContainsBlanks" dxfId="92" priority="4">
      <formula>LEN(TRIM(F10))&gt;0</formula>
    </cfRule>
  </conditionalFormatting>
  <conditionalFormatting sqref="F11:S11">
    <cfRule type="expression" dxfId="91" priority="2">
      <formula>E11="NO SE REPORTA"</formula>
    </cfRule>
    <cfRule type="expression" dxfId="90" priority="3">
      <formula>E10="NO APLICA"</formula>
    </cfRule>
  </conditionalFormatting>
  <conditionalFormatting sqref="E12:R12">
    <cfRule type="expression" dxfId="89" priority="1">
      <formula>E11="SI SE REPORTA"</formula>
    </cfRule>
  </conditionalFormatting>
  <dataValidations count="6">
    <dataValidation type="whole" operator="greaterThanOrEqual" allowBlank="1" showErrorMessage="1" errorTitle="ERROR" error="Escriba un número igual o mayor que 0" promptTitle="ERROR" prompt="Escriba un número igual o mayor que 0" sqref="E18:I19">
      <formula1>0</formula1>
    </dataValidation>
    <dataValidation allowBlank="1" showInputMessage="1" showErrorMessage="1" promptTitle="OJO" prompt="NO TOCAR" sqref="E20:J20 J18:J19"/>
    <dataValidation type="whole" operator="greaterThanOrEqual" allowBlank="1" showInputMessage="1" showErrorMessage="1" errorTitle="ERROR" error="Valor en HECTAREAS (sin decimales)_x000a_" sqref="G38:H38">
      <formula1>0</formula1>
    </dataValidation>
    <dataValidation allowBlank="1" showInputMessage="1" showErrorMessage="1" promptTitle="ESTADO" prompt="en preparación_x000a_en aprestamiento_x000a_en declaración_x000a_Declarado" sqref="I38"/>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s>
  <pageMargins left="0.25" right="0.25" top="0.75" bottom="0.75" header="0.3" footer="0.3"/>
  <pageSetup paperSize="178" orientation="landscape" horizontalDpi="1200" verticalDpi="1200" r:id="rId1"/>
  <ignoredErrors>
    <ignoredError sqref="J18" formulaRange="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4"/>
  <sheetViews>
    <sheetView showGridLines="0" zoomScale="98" zoomScaleNormal="98" workbookViewId="0">
      <selection activeCell="P17" sqref="P17"/>
    </sheetView>
  </sheetViews>
  <sheetFormatPr baseColWidth="10" defaultRowHeight="14.3" x14ac:dyDescent="0.25"/>
  <cols>
    <col min="1" max="1" width="1.875" customWidth="1"/>
    <col min="2" max="2" width="12.875" customWidth="1"/>
    <col min="3" max="3" width="5" style="86" bestFit="1" customWidth="1"/>
    <col min="4" max="4" width="34.875" customWidth="1"/>
    <col min="5" max="5" width="12.125" customWidth="1"/>
    <col min="11" max="11" width="11.625" style="411"/>
    <col min="12" max="12" width="23" customWidth="1"/>
    <col min="13" max="13" width="11" customWidth="1"/>
    <col min="14" max="16" width="8.875" customWidth="1"/>
  </cols>
  <sheetData>
    <row r="1" spans="1:21" s="550" customFormat="1" ht="100.55" customHeight="1" thickBot="1" x14ac:dyDescent="0.3">
      <c r="A1" s="1022"/>
      <c r="B1" s="1023"/>
      <c r="C1" s="1023"/>
      <c r="D1" s="1023"/>
      <c r="E1" s="1023"/>
      <c r="F1" s="1023"/>
      <c r="G1" s="1023"/>
      <c r="H1" s="1023"/>
      <c r="I1" s="1023"/>
      <c r="J1" s="1023"/>
      <c r="K1" s="1023"/>
      <c r="L1" s="1023"/>
      <c r="M1" s="1023"/>
      <c r="N1" s="1023"/>
      <c r="O1" s="1023"/>
      <c r="P1" s="1024"/>
      <c r="Q1" s="412"/>
      <c r="R1" s="412"/>
    </row>
    <row r="2" spans="1:21" s="551" customFormat="1" ht="16.3" thickBot="1" x14ac:dyDescent="0.3">
      <c r="A2" s="1030" t="str">
        <f>'Datos Generales'!C5</f>
        <v>Corporación Autónoma Regional del Magdalena – CORPAMAG</v>
      </c>
      <c r="B2" s="1031"/>
      <c r="C2" s="1031"/>
      <c r="D2" s="1031"/>
      <c r="E2" s="1031"/>
      <c r="F2" s="1031"/>
      <c r="G2" s="1031"/>
      <c r="H2" s="1031"/>
      <c r="I2" s="1031"/>
      <c r="J2" s="1031"/>
      <c r="K2" s="1031"/>
      <c r="L2" s="1031"/>
      <c r="M2" s="1031"/>
      <c r="N2" s="1031"/>
      <c r="O2" s="1031"/>
      <c r="P2" s="1032"/>
      <c r="Q2" s="412"/>
      <c r="R2" s="412"/>
    </row>
    <row r="3" spans="1:21" s="551" customFormat="1" ht="16.3" thickBot="1" x14ac:dyDescent="0.3">
      <c r="A3" s="1025" t="s">
        <v>1322</v>
      </c>
      <c r="B3" s="1026"/>
      <c r="C3" s="1026"/>
      <c r="D3" s="1026"/>
      <c r="E3" s="1026"/>
      <c r="F3" s="1026"/>
      <c r="G3" s="1026"/>
      <c r="H3" s="1026"/>
      <c r="I3" s="1026"/>
      <c r="J3" s="1026"/>
      <c r="K3" s="1026"/>
      <c r="L3" s="1026"/>
      <c r="M3" s="1026"/>
      <c r="N3" s="1026"/>
      <c r="O3" s="1026"/>
      <c r="P3" s="1027"/>
      <c r="Q3" s="412"/>
      <c r="R3" s="412"/>
    </row>
    <row r="4" spans="1:21" s="551" customFormat="1" ht="16.3" thickBot="1" x14ac:dyDescent="0.3">
      <c r="A4" s="1028" t="s">
        <v>1321</v>
      </c>
      <c r="B4" s="1029"/>
      <c r="C4" s="1029"/>
      <c r="D4" s="1029"/>
      <c r="E4" s="587" t="str">
        <f>'Datos Generales'!C6</f>
        <v>2021-II</v>
      </c>
      <c r="F4" s="587"/>
      <c r="G4" s="587"/>
      <c r="H4" s="587"/>
      <c r="I4" s="587"/>
      <c r="J4" s="587"/>
      <c r="K4" s="587"/>
      <c r="L4" s="589"/>
      <c r="M4" s="589"/>
      <c r="N4" s="589"/>
      <c r="O4" s="589"/>
      <c r="P4" s="590"/>
      <c r="Q4" s="412"/>
      <c r="R4" s="412"/>
    </row>
    <row r="5" spans="1:21" s="245" customFormat="1" ht="16.5" customHeight="1" thickBot="1" x14ac:dyDescent="0.3">
      <c r="A5" s="1025" t="s">
        <v>418</v>
      </c>
      <c r="B5" s="1026"/>
      <c r="C5" s="1026"/>
      <c r="D5" s="1026"/>
      <c r="E5" s="1026"/>
      <c r="F5" s="1026"/>
      <c r="G5" s="1026"/>
      <c r="H5" s="1026"/>
      <c r="I5" s="1026"/>
      <c r="J5" s="1026"/>
      <c r="K5" s="1026"/>
      <c r="L5" s="1026"/>
      <c r="M5" s="1026"/>
      <c r="N5" s="1026"/>
      <c r="O5" s="1026"/>
      <c r="P5" s="1027"/>
    </row>
    <row r="6" spans="1:21" x14ac:dyDescent="0.25">
      <c r="B6" s="2" t="s">
        <v>1</v>
      </c>
      <c r="C6" s="75"/>
      <c r="D6" s="6"/>
      <c r="E6" s="73"/>
      <c r="F6" s="6" t="s">
        <v>128</v>
      </c>
      <c r="G6" s="6"/>
      <c r="H6" s="6"/>
      <c r="I6" s="6"/>
      <c r="J6" s="6"/>
      <c r="K6" s="6"/>
      <c r="L6" s="6"/>
    </row>
    <row r="7" spans="1:21" ht="14.95" thickBot="1" x14ac:dyDescent="0.3">
      <c r="B7" s="74"/>
      <c r="C7" s="76"/>
      <c r="D7" s="6"/>
      <c r="E7" s="18"/>
      <c r="F7" s="6" t="s">
        <v>129</v>
      </c>
      <c r="G7" s="6"/>
      <c r="H7" s="6"/>
      <c r="I7" s="6"/>
      <c r="J7" s="6"/>
      <c r="K7" s="6" t="s">
        <v>1216</v>
      </c>
    </row>
    <row r="8" spans="1:21" ht="14.95" thickBot="1" x14ac:dyDescent="0.3">
      <c r="B8" s="177" t="s">
        <v>1192</v>
      </c>
      <c r="C8" s="221">
        <v>2021</v>
      </c>
      <c r="D8" s="226" t="e">
        <f>IF(E10="NO APLICA","NO APLICA",IF(E11="NO SE REPORTA","SIN INFORMACION",+M34))</f>
        <v>#DIV/0!</v>
      </c>
      <c r="E8" s="222"/>
      <c r="F8" s="6" t="s">
        <v>130</v>
      </c>
      <c r="G8" s="6"/>
      <c r="H8" s="6"/>
      <c r="I8" s="6"/>
      <c r="J8" s="6"/>
      <c r="K8" s="6"/>
      <c r="L8" s="6"/>
    </row>
    <row r="9" spans="1:21" x14ac:dyDescent="0.25">
      <c r="B9" s="505" t="s">
        <v>1193</v>
      </c>
      <c r="C9" s="87"/>
      <c r="D9" s="6"/>
      <c r="E9" s="6"/>
      <c r="F9" s="6"/>
      <c r="G9" s="6"/>
      <c r="H9" s="6"/>
      <c r="I9" s="6"/>
    </row>
    <row r="10" spans="1:21" s="412" customFormat="1" x14ac:dyDescent="0.25">
      <c r="A10" s="245"/>
      <c r="B10" s="1078" t="s">
        <v>1252</v>
      </c>
      <c r="C10" s="1078"/>
      <c r="D10" s="1078"/>
      <c r="E10" s="511" t="s">
        <v>1249</v>
      </c>
      <c r="F10" s="1085"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086"/>
      <c r="H10" s="1086"/>
      <c r="I10" s="1086"/>
      <c r="J10" s="1086"/>
      <c r="K10" s="1086"/>
      <c r="L10" s="1086"/>
      <c r="M10" s="1086"/>
      <c r="N10" s="1086"/>
      <c r="O10" s="1086"/>
      <c r="P10" s="1086"/>
      <c r="Q10" s="1086"/>
      <c r="R10" s="1086"/>
      <c r="S10" s="1086"/>
      <c r="T10" s="507"/>
      <c r="U10" s="507"/>
    </row>
    <row r="11" spans="1:21" s="412" customFormat="1" ht="14.45" customHeight="1" x14ac:dyDescent="0.25">
      <c r="A11" s="245"/>
      <c r="B11" s="508"/>
      <c r="C11" s="509"/>
      <c r="D11" s="510" t="str">
        <f>IF(E10="SI APLICA","¿El indicador no se reporta por limitaciones de información disponible? ","")</f>
        <v xml:space="preserve">¿El indicador no se reporta por limitaciones de información disponible? </v>
      </c>
      <c r="E11" s="512" t="s">
        <v>1251</v>
      </c>
      <c r="F11" s="1079" t="s">
        <v>1923</v>
      </c>
      <c r="G11" s="1080"/>
      <c r="H11" s="1080"/>
      <c r="I11" s="1080"/>
      <c r="J11" s="1080"/>
      <c r="K11" s="1080"/>
      <c r="L11" s="1080"/>
      <c r="M11" s="1080"/>
      <c r="N11" s="1080"/>
      <c r="O11" s="1080"/>
      <c r="P11" s="1080"/>
      <c r="Q11" s="1080"/>
      <c r="R11" s="1080"/>
      <c r="S11" s="1080"/>
    </row>
    <row r="12" spans="1:21" s="412" customFormat="1" ht="23.45" customHeight="1" x14ac:dyDescent="0.25">
      <c r="A12" s="245"/>
      <c r="B12" s="505"/>
      <c r="C12" s="303"/>
      <c r="D12" s="510" t="str">
        <f>IF(E11="SI SE REPORTA","¿Qué programas o proyectos del Plan de Acción están asociados al indicador? ","")</f>
        <v xml:space="preserve">¿Qué programas o proyectos del Plan de Acción están asociados al indicador? </v>
      </c>
      <c r="E12" s="1081" t="s">
        <v>2708</v>
      </c>
      <c r="F12" s="1081"/>
      <c r="G12" s="1081"/>
      <c r="H12" s="1081"/>
      <c r="I12" s="1081"/>
      <c r="J12" s="1081"/>
      <c r="K12" s="1081"/>
      <c r="L12" s="1081"/>
      <c r="M12" s="1081"/>
      <c r="N12" s="1081"/>
      <c r="O12" s="1081"/>
      <c r="P12" s="1081"/>
      <c r="Q12" s="1081"/>
      <c r="R12" s="1081"/>
    </row>
    <row r="13" spans="1:21" s="412" customFormat="1" ht="35.35" customHeight="1" x14ac:dyDescent="0.25">
      <c r="A13" s="245"/>
      <c r="B13" s="505"/>
      <c r="C13" s="303"/>
      <c r="D13" s="510" t="s">
        <v>1254</v>
      </c>
      <c r="E13" s="1082" t="s">
        <v>2709</v>
      </c>
      <c r="F13" s="1083"/>
      <c r="G13" s="1083"/>
      <c r="H13" s="1083"/>
      <c r="I13" s="1083"/>
      <c r="J13" s="1083"/>
      <c r="K13" s="1083"/>
      <c r="L13" s="1083"/>
      <c r="M13" s="1083"/>
      <c r="N13" s="1083"/>
      <c r="O13" s="1083"/>
      <c r="P13" s="1083"/>
      <c r="Q13" s="1083"/>
      <c r="R13" s="1084"/>
    </row>
    <row r="14" spans="1:21" s="412" customFormat="1" ht="13.6" customHeight="1" thickBot="1" x14ac:dyDescent="0.3">
      <c r="B14" s="505"/>
      <c r="C14" s="87"/>
      <c r="D14" s="6"/>
      <c r="E14" s="6"/>
      <c r="F14" s="6"/>
      <c r="G14" s="6"/>
      <c r="H14" s="6"/>
      <c r="I14" s="6"/>
    </row>
    <row r="15" spans="1:21" ht="15.65" customHeight="1" thickBot="1" x14ac:dyDescent="0.3">
      <c r="B15" s="1111" t="s">
        <v>2</v>
      </c>
      <c r="C15" s="88"/>
      <c r="D15" s="1122" t="s">
        <v>336</v>
      </c>
      <c r="E15" s="1123"/>
      <c r="F15" s="1123"/>
      <c r="G15" s="1123"/>
      <c r="H15" s="1123"/>
      <c r="I15" s="1124"/>
      <c r="K15" s="410" t="s">
        <v>412</v>
      </c>
      <c r="L15" s="410" t="s">
        <v>1229</v>
      </c>
      <c r="M15" s="410" t="s">
        <v>1069</v>
      </c>
      <c r="N15" s="410" t="s">
        <v>105</v>
      </c>
      <c r="O15" s="225"/>
    </row>
    <row r="16" spans="1:21" ht="21.6" customHeight="1" thickBot="1" x14ac:dyDescent="0.3">
      <c r="B16" s="1112"/>
      <c r="C16" s="97" t="s">
        <v>19</v>
      </c>
      <c r="D16" s="43" t="s">
        <v>150</v>
      </c>
      <c r="E16" s="39" t="s">
        <v>151</v>
      </c>
      <c r="F16" s="6"/>
      <c r="G16" s="6"/>
      <c r="I16" s="22"/>
      <c r="K16" s="410" t="s">
        <v>1221</v>
      </c>
      <c r="L16" s="433" t="s">
        <v>1230</v>
      </c>
      <c r="M16" s="413">
        <v>0.05</v>
      </c>
      <c r="N16" s="413">
        <v>0.05</v>
      </c>
      <c r="O16" s="225"/>
    </row>
    <row r="17" spans="2:18" ht="41.95" customHeight="1" thickBot="1" x14ac:dyDescent="0.3">
      <c r="B17" s="1112"/>
      <c r="C17" s="3" t="s">
        <v>152</v>
      </c>
      <c r="D17" s="41" t="s">
        <v>1537</v>
      </c>
      <c r="E17" s="217"/>
      <c r="F17" s="6"/>
      <c r="G17" s="6"/>
      <c r="I17" s="22"/>
      <c r="K17" s="410" t="s">
        <v>1218</v>
      </c>
      <c r="L17" s="433" t="s">
        <v>1232</v>
      </c>
      <c r="M17" s="413">
        <v>0.15</v>
      </c>
      <c r="N17" s="413">
        <f>+M17+N16</f>
        <v>0.2</v>
      </c>
      <c r="O17" s="225"/>
    </row>
    <row r="18" spans="2:18" ht="41.3" customHeight="1" thickBot="1" x14ac:dyDescent="0.3">
      <c r="B18" s="1112"/>
      <c r="C18" s="3" t="s">
        <v>154</v>
      </c>
      <c r="D18" s="41" t="s">
        <v>430</v>
      </c>
      <c r="E18" s="217"/>
      <c r="F18" s="6"/>
      <c r="G18" s="6"/>
      <c r="I18" s="22"/>
      <c r="K18" s="410" t="s">
        <v>1219</v>
      </c>
      <c r="L18" s="433" t="s">
        <v>1233</v>
      </c>
      <c r="M18" s="413">
        <v>0.15</v>
      </c>
      <c r="N18" s="413">
        <f>+M18+N17</f>
        <v>0.35</v>
      </c>
      <c r="O18" s="225"/>
    </row>
    <row r="19" spans="2:18" ht="45" customHeight="1" thickBot="1" x14ac:dyDescent="0.3">
      <c r="B19" s="1112"/>
      <c r="C19" s="3" t="s">
        <v>156</v>
      </c>
      <c r="D19" s="41" t="s">
        <v>431</v>
      </c>
      <c r="E19" s="217"/>
      <c r="F19" s="6"/>
      <c r="G19" s="6"/>
      <c r="I19" s="22"/>
      <c r="K19" s="410" t="s">
        <v>1220</v>
      </c>
      <c r="L19" s="433" t="s">
        <v>1234</v>
      </c>
      <c r="M19" s="413">
        <v>0.2</v>
      </c>
      <c r="N19" s="413">
        <f>+M19+N18</f>
        <v>0.55000000000000004</v>
      </c>
      <c r="O19" s="225"/>
    </row>
    <row r="20" spans="2:18" ht="34.65" customHeight="1" thickBot="1" x14ac:dyDescent="0.3">
      <c r="B20" s="1112"/>
      <c r="C20" s="3" t="s">
        <v>258</v>
      </c>
      <c r="D20" s="41" t="s">
        <v>432</v>
      </c>
      <c r="E20" s="140">
        <f>+E18+E19</f>
        <v>0</v>
      </c>
      <c r="F20" s="6"/>
      <c r="G20" s="6"/>
      <c r="I20" s="22"/>
      <c r="K20" s="410" t="s">
        <v>1217</v>
      </c>
      <c r="L20" s="433" t="s">
        <v>1235</v>
      </c>
      <c r="M20" s="413">
        <v>0.2</v>
      </c>
      <c r="N20" s="413">
        <f>+M20+N19</f>
        <v>0.75</v>
      </c>
      <c r="O20" s="225"/>
    </row>
    <row r="21" spans="2:18" ht="34.65" customHeight="1" thickBot="1" x14ac:dyDescent="0.3">
      <c r="B21" s="1112"/>
      <c r="C21" s="3" t="s">
        <v>260</v>
      </c>
      <c r="D21" s="41" t="s">
        <v>1538</v>
      </c>
      <c r="E21" s="217"/>
      <c r="F21" s="6"/>
      <c r="G21" s="6"/>
      <c r="I21" s="22"/>
      <c r="K21" s="410" t="s">
        <v>1237</v>
      </c>
      <c r="L21" s="433" t="s">
        <v>1236</v>
      </c>
      <c r="M21" s="413">
        <v>0.25</v>
      </c>
      <c r="N21" s="413">
        <f>+M21+N20</f>
        <v>1</v>
      </c>
      <c r="R21" t="s">
        <v>1231</v>
      </c>
    </row>
    <row r="22" spans="2:18" ht="14.95" customHeight="1" x14ac:dyDescent="0.25">
      <c r="B22" s="1112"/>
      <c r="C22" s="91"/>
      <c r="D22" s="1128"/>
      <c r="E22" s="1129"/>
      <c r="F22" s="1129"/>
      <c r="G22" s="1129"/>
      <c r="H22" s="1129"/>
      <c r="I22" s="1130"/>
      <c r="K22" s="410" t="s">
        <v>151</v>
      </c>
      <c r="L22" s="410"/>
      <c r="M22" s="413">
        <f>SUM(M16:M21)</f>
        <v>1</v>
      </c>
    </row>
    <row r="23" spans="2:18" ht="14.95" thickBot="1" x14ac:dyDescent="0.3">
      <c r="B23" s="1112"/>
      <c r="C23" s="91"/>
      <c r="D23" s="1161" t="s">
        <v>433</v>
      </c>
      <c r="E23" s="1162"/>
      <c r="F23" s="1162"/>
      <c r="G23" s="1162"/>
      <c r="H23" s="1162"/>
      <c r="I23" s="1163"/>
      <c r="J23" s="6"/>
      <c r="K23" s="6"/>
      <c r="L23" s="6"/>
    </row>
    <row r="24" spans="2:18" ht="14.95" customHeight="1" thickBot="1" x14ac:dyDescent="0.3">
      <c r="B24" s="1112"/>
      <c r="C24" s="93"/>
      <c r="D24" s="39" t="s">
        <v>150</v>
      </c>
      <c r="E24" s="39" t="s">
        <v>20</v>
      </c>
      <c r="F24" s="39" t="s">
        <v>21</v>
      </c>
      <c r="G24" s="39" t="s">
        <v>22</v>
      </c>
      <c r="H24" s="39" t="s">
        <v>23</v>
      </c>
      <c r="I24" s="39" t="s">
        <v>151</v>
      </c>
      <c r="J24" s="6"/>
      <c r="K24" s="1159" t="s">
        <v>412</v>
      </c>
      <c r="L24" s="1159" t="s">
        <v>1222</v>
      </c>
      <c r="M24" s="1159" t="s">
        <v>20</v>
      </c>
      <c r="N24" s="1159" t="s">
        <v>21</v>
      </c>
      <c r="O24" s="1159" t="s">
        <v>22</v>
      </c>
      <c r="P24" s="1159" t="s">
        <v>23</v>
      </c>
    </row>
    <row r="25" spans="2:18" ht="28.55" customHeight="1" thickBot="1" x14ac:dyDescent="0.3">
      <c r="B25" s="1112"/>
      <c r="C25" s="93"/>
      <c r="D25" s="744" t="s">
        <v>434</v>
      </c>
      <c r="E25" s="217">
        <v>0</v>
      </c>
      <c r="F25" s="217"/>
      <c r="G25" s="217"/>
      <c r="H25" s="217"/>
      <c r="I25" s="407">
        <f>Formulas!$I$15</f>
        <v>0</v>
      </c>
      <c r="J25" s="6"/>
      <c r="K25" s="1159"/>
      <c r="L25" s="1159"/>
      <c r="M25" s="1159"/>
      <c r="N25" s="1159"/>
      <c r="O25" s="1159"/>
      <c r="P25" s="1159"/>
    </row>
    <row r="26" spans="2:18" ht="14.95" customHeight="1" thickBot="1" x14ac:dyDescent="0.3">
      <c r="B26" s="1112"/>
      <c r="C26" s="93"/>
      <c r="D26" s="40" t="s">
        <v>370</v>
      </c>
      <c r="E26" s="217">
        <v>0</v>
      </c>
      <c r="F26" s="217"/>
      <c r="G26" s="217"/>
      <c r="H26" s="217"/>
      <c r="I26" s="405"/>
      <c r="J26" s="6"/>
      <c r="K26" s="410" t="str">
        <f>+D26</f>
        <v>Sin iniciar</v>
      </c>
      <c r="L26" s="409">
        <v>0</v>
      </c>
      <c r="M26" s="406">
        <f>+$L26*E26</f>
        <v>0</v>
      </c>
      <c r="N26" s="406"/>
      <c r="O26" s="406"/>
      <c r="P26" s="406"/>
    </row>
    <row r="27" spans="2:18" ht="14.95" customHeight="1" thickBot="1" x14ac:dyDescent="0.3">
      <c r="B27" s="1112"/>
      <c r="C27" s="93"/>
      <c r="D27" s="40" t="s">
        <v>435</v>
      </c>
      <c r="E27" s="217"/>
      <c r="F27" s="217"/>
      <c r="G27" s="217"/>
      <c r="H27" s="217"/>
      <c r="I27" s="405"/>
      <c r="J27" s="6"/>
      <c r="K27" s="410" t="str">
        <f>+D27</f>
        <v>En formulación</v>
      </c>
      <c r="L27" s="409"/>
      <c r="M27" s="406">
        <f>+$L27*E27</f>
        <v>0</v>
      </c>
      <c r="N27" s="406"/>
      <c r="O27" s="406"/>
      <c r="P27" s="406"/>
    </row>
    <row r="28" spans="2:18" ht="14.95" customHeight="1" thickBot="1" x14ac:dyDescent="0.3">
      <c r="B28" s="1112"/>
      <c r="C28" s="93"/>
      <c r="D28" s="40" t="s">
        <v>436</v>
      </c>
      <c r="E28" s="217"/>
      <c r="F28" s="217"/>
      <c r="G28" s="217"/>
      <c r="H28" s="217"/>
      <c r="I28" s="405"/>
      <c r="J28" s="6"/>
      <c r="K28" s="410" t="str">
        <f>+D28</f>
        <v>En actualización</v>
      </c>
      <c r="L28" s="409"/>
      <c r="M28" s="406">
        <f>+$L28*E28</f>
        <v>0</v>
      </c>
      <c r="N28" s="406"/>
      <c r="O28" s="406"/>
      <c r="P28" s="406"/>
    </row>
    <row r="29" spans="2:18" ht="14.95" thickBot="1" x14ac:dyDescent="0.3">
      <c r="B29" s="1112"/>
      <c r="C29" s="93"/>
      <c r="D29" s="40" t="s">
        <v>437</v>
      </c>
      <c r="E29" s="217"/>
      <c r="F29" s="217"/>
      <c r="G29" s="217"/>
      <c r="H29" s="217"/>
      <c r="I29" s="405"/>
      <c r="J29" s="6"/>
      <c r="K29" s="410" t="str">
        <f>+D29</f>
        <v>Plan forestal adoptado</v>
      </c>
      <c r="L29" s="409"/>
      <c r="M29" s="406">
        <f>+$L29*E29</f>
        <v>0</v>
      </c>
      <c r="N29" s="406"/>
      <c r="O29" s="406"/>
      <c r="P29" s="406"/>
    </row>
    <row r="30" spans="2:18" ht="14.95" customHeight="1" thickBot="1" x14ac:dyDescent="0.3">
      <c r="B30" s="1112"/>
      <c r="C30" s="93"/>
      <c r="D30" s="40" t="s">
        <v>151</v>
      </c>
      <c r="E30" s="144">
        <f>Formulas!D15</f>
        <v>0</v>
      </c>
      <c r="F30" s="144">
        <f>Formulas!E15</f>
        <v>0</v>
      </c>
      <c r="G30" s="144">
        <f>Formulas!F15</f>
        <v>0</v>
      </c>
      <c r="H30" s="144">
        <f>Formulas!G15</f>
        <v>0</v>
      </c>
      <c r="I30" s="405"/>
      <c r="J30" s="6"/>
      <c r="K30" s="410"/>
      <c r="L30" s="410" t="s">
        <v>1213</v>
      </c>
      <c r="M30" s="406">
        <f>SUM(M26:M29)</f>
        <v>0</v>
      </c>
      <c r="N30" s="406"/>
      <c r="O30" s="406"/>
      <c r="P30" s="406"/>
    </row>
    <row r="31" spans="2:18" ht="14.45" customHeight="1" x14ac:dyDescent="0.25">
      <c r="B31" s="1112"/>
      <c r="C31" s="91"/>
      <c r="D31" s="1122" t="s">
        <v>438</v>
      </c>
      <c r="E31" s="1123"/>
      <c r="F31" s="1123"/>
      <c r="G31" s="1123"/>
      <c r="H31" s="1123"/>
      <c r="I31" s="1124"/>
      <c r="J31" s="6"/>
      <c r="K31" s="410"/>
      <c r="L31" s="410" t="s">
        <v>1214</v>
      </c>
      <c r="M31" s="408" t="e">
        <f>+M30/$I$25</f>
        <v>#DIV/0!</v>
      </c>
      <c r="N31" s="408"/>
      <c r="O31" s="408"/>
      <c r="P31" s="408"/>
    </row>
    <row r="32" spans="2:18" ht="23.95" customHeight="1" x14ac:dyDescent="0.25">
      <c r="B32" s="1112"/>
      <c r="C32" s="91"/>
      <c r="D32" s="1128" t="s">
        <v>439</v>
      </c>
      <c r="E32" s="1129"/>
      <c r="F32" s="1129"/>
      <c r="G32" s="1129"/>
      <c r="H32" s="1129"/>
      <c r="I32" s="1130"/>
      <c r="J32" s="6"/>
      <c r="K32" s="410"/>
      <c r="L32" s="410" t="s">
        <v>1223</v>
      </c>
      <c r="M32" s="408">
        <f>+M45</f>
        <v>0</v>
      </c>
      <c r="N32" s="408"/>
      <c r="O32" s="408"/>
      <c r="P32" s="408"/>
    </row>
    <row r="33" spans="2:16" ht="14.95" customHeight="1" thickBot="1" x14ac:dyDescent="0.3">
      <c r="B33" s="1112"/>
      <c r="C33" s="91"/>
      <c r="D33" s="1125" t="s">
        <v>440</v>
      </c>
      <c r="E33" s="1126"/>
      <c r="F33" s="1126"/>
      <c r="G33" s="1126"/>
      <c r="H33" s="1126"/>
      <c r="I33" s="1127"/>
      <c r="J33" s="6"/>
      <c r="K33" s="410"/>
      <c r="L33" s="410" t="s">
        <v>1227</v>
      </c>
      <c r="M33" s="406">
        <f>+M46</f>
        <v>0</v>
      </c>
      <c r="N33" s="406"/>
      <c r="O33" s="406"/>
      <c r="P33" s="406"/>
    </row>
    <row r="34" spans="2:16" ht="35.35" thickBot="1" x14ac:dyDescent="0.3">
      <c r="B34" s="1112"/>
      <c r="C34" s="93"/>
      <c r="D34" s="43" t="s">
        <v>441</v>
      </c>
      <c r="E34" s="43" t="s">
        <v>442</v>
      </c>
      <c r="F34" s="43" t="s">
        <v>443</v>
      </c>
      <c r="G34" s="43" t="s">
        <v>444</v>
      </c>
      <c r="H34" s="43" t="s">
        <v>445</v>
      </c>
      <c r="I34" s="22"/>
      <c r="J34" s="6"/>
      <c r="K34" s="410"/>
      <c r="L34" s="410" t="s">
        <v>418</v>
      </c>
      <c r="M34" s="408" t="e">
        <f>+M30/M33</f>
        <v>#DIV/0!</v>
      </c>
      <c r="N34" s="408"/>
      <c r="O34" s="408"/>
      <c r="P34" s="408"/>
    </row>
    <row r="35" spans="2:16" ht="14.95" customHeight="1" thickBot="1" x14ac:dyDescent="0.3">
      <c r="B35" s="1112"/>
      <c r="C35" s="93"/>
      <c r="D35" s="31"/>
      <c r="E35" s="31"/>
      <c r="F35" s="217"/>
      <c r="G35" s="31"/>
      <c r="H35" s="31"/>
      <c r="I35" s="22"/>
      <c r="J35" s="6"/>
      <c r="K35" s="6"/>
      <c r="L35" s="6"/>
      <c r="M35" s="6"/>
      <c r="N35" s="6"/>
      <c r="O35" s="6"/>
      <c r="P35" s="6"/>
    </row>
    <row r="36" spans="2:16" ht="14.95" customHeight="1" thickBot="1" x14ac:dyDescent="0.3">
      <c r="B36" s="1112"/>
      <c r="C36" s="93"/>
      <c r="D36" s="31"/>
      <c r="E36" s="31"/>
      <c r="F36" s="217"/>
      <c r="G36" s="31"/>
      <c r="H36" s="31"/>
      <c r="I36" s="22"/>
      <c r="J36" s="6"/>
      <c r="K36" s="6"/>
      <c r="L36" s="6"/>
    </row>
    <row r="37" spans="2:16" ht="14.95" customHeight="1" thickBot="1" x14ac:dyDescent="0.3">
      <c r="B37" s="1112"/>
      <c r="C37" s="93"/>
      <c r="D37" s="31"/>
      <c r="E37" s="31"/>
      <c r="F37" s="217"/>
      <c r="G37" s="31"/>
      <c r="H37" s="31"/>
      <c r="I37" s="22"/>
      <c r="J37" s="6"/>
      <c r="K37" s="6"/>
      <c r="L37" s="412" t="s">
        <v>1224</v>
      </c>
    </row>
    <row r="38" spans="2:16" ht="14.95" customHeight="1" thickBot="1" x14ac:dyDescent="0.3">
      <c r="B38" s="1112"/>
      <c r="C38" s="93"/>
      <c r="D38" s="31"/>
      <c r="E38" s="31"/>
      <c r="F38" s="217"/>
      <c r="G38" s="31"/>
      <c r="H38" s="31"/>
      <c r="I38" s="22"/>
      <c r="J38" s="6"/>
      <c r="K38" s="6"/>
      <c r="L38" s="6"/>
      <c r="N38" s="412"/>
      <c r="O38" s="412"/>
      <c r="P38" s="412"/>
    </row>
    <row r="39" spans="2:16" ht="14.95" customHeight="1" thickBot="1" x14ac:dyDescent="0.3">
      <c r="B39" s="1112"/>
      <c r="C39" s="93"/>
      <c r="D39" s="31"/>
      <c r="E39" s="31"/>
      <c r="F39" s="217"/>
      <c r="G39" s="31"/>
      <c r="H39" s="31"/>
      <c r="I39" s="22"/>
      <c r="J39" s="6"/>
      <c r="K39" s="1159" t="s">
        <v>1215</v>
      </c>
      <c r="L39" s="1160" t="s">
        <v>1225</v>
      </c>
      <c r="M39" s="1159" t="s">
        <v>1226</v>
      </c>
      <c r="N39" s="412"/>
      <c r="O39" s="412"/>
      <c r="P39" s="412"/>
    </row>
    <row r="40" spans="2:16" ht="32.950000000000003" customHeight="1" thickBot="1" x14ac:dyDescent="0.3">
      <c r="B40" s="1112"/>
      <c r="C40" s="93"/>
      <c r="D40" s="31"/>
      <c r="E40" s="31"/>
      <c r="F40" s="217"/>
      <c r="G40" s="31"/>
      <c r="H40" s="31"/>
      <c r="I40" s="22"/>
      <c r="J40" s="6"/>
      <c r="K40" s="1159"/>
      <c r="L40" s="1160"/>
      <c r="M40" s="1159"/>
      <c r="N40" s="412"/>
      <c r="O40" s="412"/>
      <c r="P40" s="412"/>
    </row>
    <row r="41" spans="2:16" ht="14.95" thickBot="1" x14ac:dyDescent="0.3">
      <c r="B41" s="1112"/>
      <c r="C41" s="93"/>
      <c r="D41" s="31"/>
      <c r="E41" s="31"/>
      <c r="F41" s="217"/>
      <c r="G41" s="31"/>
      <c r="H41" s="31"/>
      <c r="I41" s="22"/>
      <c r="J41" s="6"/>
      <c r="K41" s="410" t="str">
        <f>+K26</f>
        <v>Sin iniciar</v>
      </c>
      <c r="L41" s="476">
        <v>1</v>
      </c>
      <c r="M41" s="408">
        <v>0</v>
      </c>
      <c r="N41" s="412"/>
      <c r="O41" s="412"/>
      <c r="P41" s="412"/>
    </row>
    <row r="42" spans="2:16" ht="14.95" thickBot="1" x14ac:dyDescent="0.3">
      <c r="B42" s="1112"/>
      <c r="C42" s="93"/>
      <c r="D42" s="31"/>
      <c r="E42" s="31"/>
      <c r="F42" s="217"/>
      <c r="G42" s="31"/>
      <c r="H42" s="31"/>
      <c r="I42" s="22"/>
      <c r="J42" s="6"/>
      <c r="K42" s="410" t="str">
        <f>+K27</f>
        <v>En formulación</v>
      </c>
      <c r="L42" s="476"/>
      <c r="M42" s="414"/>
      <c r="N42" s="412"/>
      <c r="O42" s="412"/>
      <c r="P42" s="412"/>
    </row>
    <row r="43" spans="2:16" ht="23.95" customHeight="1" thickBot="1" x14ac:dyDescent="0.3">
      <c r="B43" s="1113"/>
      <c r="C43" s="92"/>
      <c r="D43" s="1161" t="s">
        <v>446</v>
      </c>
      <c r="E43" s="1162"/>
      <c r="F43" s="1162"/>
      <c r="G43" s="1162"/>
      <c r="H43" s="1162"/>
      <c r="I43" s="1163"/>
      <c r="J43" s="6"/>
      <c r="K43" s="410" t="str">
        <f>+K28</f>
        <v>En actualización</v>
      </c>
      <c r="L43" s="476"/>
      <c r="M43" s="414"/>
      <c r="N43" s="412"/>
      <c r="O43" s="412"/>
      <c r="P43" s="412"/>
    </row>
    <row r="44" spans="2:16" ht="23.95" customHeight="1" thickBot="1" x14ac:dyDescent="0.3">
      <c r="B44" s="47" t="s">
        <v>34</v>
      </c>
      <c r="C44" s="92"/>
      <c r="D44" s="1117" t="s">
        <v>447</v>
      </c>
      <c r="E44" s="1118"/>
      <c r="F44" s="1118"/>
      <c r="G44" s="1118"/>
      <c r="H44" s="1118"/>
      <c r="I44" s="1119"/>
      <c r="J44" s="6"/>
      <c r="K44" s="410" t="str">
        <f>+K29</f>
        <v>Plan forestal adoptado</v>
      </c>
      <c r="L44" s="476"/>
      <c r="M44" s="414"/>
      <c r="N44" s="412"/>
      <c r="O44" s="412"/>
      <c r="P44" s="412"/>
    </row>
    <row r="45" spans="2:16" ht="23.8" thickBot="1" x14ac:dyDescent="0.3">
      <c r="B45" s="47" t="s">
        <v>36</v>
      </c>
      <c r="C45" s="92"/>
      <c r="D45" s="1117" t="s">
        <v>346</v>
      </c>
      <c r="E45" s="1118"/>
      <c r="F45" s="1118"/>
      <c r="G45" s="1118"/>
      <c r="H45" s="1118"/>
      <c r="I45" s="1119"/>
      <c r="J45" s="6"/>
      <c r="K45" s="410" t="s">
        <v>151</v>
      </c>
      <c r="L45" s="406">
        <f>SUM(L41:L44)</f>
        <v>1</v>
      </c>
      <c r="M45" s="408">
        <f>+M46/L45</f>
        <v>0</v>
      </c>
      <c r="N45" s="412"/>
      <c r="O45" s="412"/>
      <c r="P45" s="412"/>
    </row>
    <row r="46" spans="2:16" ht="14.95" customHeight="1" thickBot="1" x14ac:dyDescent="0.3">
      <c r="B46" s="2"/>
      <c r="C46" s="75"/>
      <c r="D46" s="6"/>
      <c r="E46" s="6"/>
      <c r="F46" s="6"/>
      <c r="G46" s="6"/>
      <c r="H46" s="6"/>
      <c r="I46" s="6"/>
      <c r="J46" s="6"/>
      <c r="K46" s="410"/>
      <c r="L46" s="410" t="s">
        <v>1228</v>
      </c>
      <c r="M46" s="406">
        <f>+L41*M41+L42*M42+L43*M43+L44*M44</f>
        <v>0</v>
      </c>
      <c r="N46" s="412"/>
      <c r="O46" s="412"/>
      <c r="P46" s="412"/>
    </row>
    <row r="47" spans="2:16" ht="23.95" customHeight="1" thickBot="1" x14ac:dyDescent="0.3">
      <c r="B47" s="1114" t="s">
        <v>38</v>
      </c>
      <c r="C47" s="1115"/>
      <c r="D47" s="1115"/>
      <c r="E47" s="1116"/>
      <c r="F47" s="6"/>
      <c r="G47" s="6"/>
      <c r="H47" s="6"/>
      <c r="I47" s="6"/>
      <c r="J47" s="6"/>
      <c r="K47" s="6"/>
      <c r="L47" s="6"/>
      <c r="M47" s="6"/>
      <c r="N47" s="6"/>
      <c r="O47" s="412"/>
      <c r="P47" s="412"/>
    </row>
    <row r="48" spans="2:16" ht="14.95" customHeight="1" thickBot="1" x14ac:dyDescent="0.3">
      <c r="B48" s="1111">
        <v>1</v>
      </c>
      <c r="C48" s="93"/>
      <c r="D48" s="48" t="s">
        <v>39</v>
      </c>
      <c r="E48" s="31" t="s">
        <v>1890</v>
      </c>
      <c r="F48" s="6"/>
      <c r="G48" s="6"/>
      <c r="H48" s="6"/>
      <c r="I48" s="6"/>
      <c r="J48" s="6"/>
      <c r="K48" s="6"/>
      <c r="L48" s="6"/>
      <c r="M48" s="6"/>
      <c r="N48" s="6"/>
      <c r="O48" s="412"/>
      <c r="P48" s="412"/>
    </row>
    <row r="49" spans="2:16" ht="14.95" customHeight="1" thickBot="1" x14ac:dyDescent="0.3">
      <c r="B49" s="1112"/>
      <c r="C49" s="93"/>
      <c r="D49" s="41" t="s">
        <v>40</v>
      </c>
      <c r="E49" s="31" t="s">
        <v>1891</v>
      </c>
      <c r="F49" s="6"/>
      <c r="G49" s="6"/>
      <c r="H49" s="6"/>
      <c r="I49" s="6"/>
      <c r="J49" s="6"/>
      <c r="K49" s="6"/>
      <c r="L49" s="6"/>
      <c r="M49" s="6"/>
      <c r="N49" s="6"/>
      <c r="O49" s="412"/>
      <c r="P49" s="412"/>
    </row>
    <row r="50" spans="2:16" ht="14.95" customHeight="1" thickBot="1" x14ac:dyDescent="0.3">
      <c r="B50" s="1112"/>
      <c r="C50" s="93"/>
      <c r="D50" s="41" t="s">
        <v>41</v>
      </c>
      <c r="E50" s="31" t="s">
        <v>1893</v>
      </c>
      <c r="F50" s="6"/>
      <c r="G50" s="6"/>
      <c r="H50" s="6"/>
      <c r="I50" s="6"/>
      <c r="J50" s="6"/>
      <c r="K50" s="6"/>
      <c r="L50" s="6"/>
      <c r="M50" s="6"/>
      <c r="N50" s="6"/>
      <c r="O50" s="412"/>
      <c r="P50" s="412"/>
    </row>
    <row r="51" spans="2:16" ht="14.95" customHeight="1" thickBot="1" x14ac:dyDescent="0.3">
      <c r="B51" s="1112"/>
      <c r="C51" s="93"/>
      <c r="D51" s="41" t="s">
        <v>42</v>
      </c>
      <c r="E51" s="31" t="s">
        <v>1609</v>
      </c>
      <c r="F51" s="6"/>
      <c r="G51" s="6"/>
      <c r="H51" s="6"/>
      <c r="I51" s="6"/>
      <c r="J51" s="6"/>
      <c r="K51" s="6"/>
      <c r="L51" s="6"/>
      <c r="M51" s="6"/>
      <c r="N51" s="6"/>
    </row>
    <row r="52" spans="2:16" ht="14.95" customHeight="1" thickBot="1" x14ac:dyDescent="0.3">
      <c r="B52" s="1112"/>
      <c r="C52" s="93"/>
      <c r="D52" s="41" t="s">
        <v>43</v>
      </c>
      <c r="E52" s="742" t="s">
        <v>1894</v>
      </c>
      <c r="F52" s="6"/>
      <c r="G52" s="6"/>
      <c r="H52" s="6"/>
      <c r="I52" s="6"/>
      <c r="J52" s="6"/>
      <c r="K52" s="6"/>
      <c r="L52" s="6"/>
    </row>
    <row r="53" spans="2:16" ht="14.95" customHeight="1" thickBot="1" x14ac:dyDescent="0.3">
      <c r="B53" s="1112"/>
      <c r="C53" s="93"/>
      <c r="D53" s="41" t="s">
        <v>44</v>
      </c>
      <c r="E53" s="31">
        <v>4380200</v>
      </c>
      <c r="F53" s="6"/>
      <c r="G53" s="6"/>
      <c r="H53" s="6"/>
      <c r="I53" s="6"/>
      <c r="J53" s="6"/>
      <c r="K53" s="6"/>
      <c r="L53" s="6"/>
    </row>
    <row r="54" spans="2:16" ht="14.95" customHeight="1" thickBot="1" x14ac:dyDescent="0.3">
      <c r="B54" s="1113"/>
      <c r="C54" s="3"/>
      <c r="D54" s="41" t="s">
        <v>45</v>
      </c>
      <c r="E54" s="31" t="s">
        <v>1892</v>
      </c>
      <c r="F54" s="6"/>
      <c r="G54" s="6"/>
      <c r="H54" s="6"/>
      <c r="I54" s="6"/>
      <c r="J54" s="6"/>
      <c r="K54" s="6"/>
      <c r="L54" s="6"/>
    </row>
    <row r="55" spans="2:16" ht="14.95" customHeight="1" thickBot="1" x14ac:dyDescent="0.3">
      <c r="B55" s="2"/>
      <c r="C55" s="75"/>
      <c r="D55" s="6"/>
      <c r="E55" s="6"/>
      <c r="F55" s="6"/>
      <c r="G55" s="6"/>
      <c r="H55" s="6"/>
      <c r="I55" s="6"/>
      <c r="J55" s="6"/>
      <c r="K55" s="6"/>
      <c r="L55" s="6"/>
    </row>
    <row r="56" spans="2:16" ht="14.95" customHeight="1" thickBot="1" x14ac:dyDescent="0.3">
      <c r="B56" s="1114" t="s">
        <v>46</v>
      </c>
      <c r="C56" s="1115"/>
      <c r="D56" s="1115"/>
      <c r="E56" s="1116"/>
      <c r="F56" s="6"/>
      <c r="G56" s="6"/>
      <c r="H56" s="6"/>
      <c r="I56" s="6"/>
      <c r="J56" s="6"/>
      <c r="K56" s="6"/>
      <c r="L56" s="6"/>
    </row>
    <row r="57" spans="2:16" ht="14.95" customHeight="1" thickBot="1" x14ac:dyDescent="0.3">
      <c r="B57" s="1111">
        <v>1</v>
      </c>
      <c r="C57" s="93"/>
      <c r="D57" s="48" t="s">
        <v>39</v>
      </c>
      <c r="E57" s="444" t="s">
        <v>47</v>
      </c>
      <c r="F57" s="6"/>
      <c r="G57" s="6"/>
      <c r="H57" s="6"/>
      <c r="I57" s="6"/>
      <c r="J57" s="6"/>
      <c r="K57" s="6"/>
      <c r="L57" s="6"/>
    </row>
    <row r="58" spans="2:16" ht="14.95" customHeight="1" thickBot="1" x14ac:dyDescent="0.3">
      <c r="B58" s="1112"/>
      <c r="C58" s="93"/>
      <c r="D58" s="41" t="s">
        <v>40</v>
      </c>
      <c r="E58" s="444" t="s">
        <v>160</v>
      </c>
      <c r="F58" s="6"/>
      <c r="G58" s="6"/>
      <c r="H58" s="6"/>
      <c r="I58" s="6"/>
      <c r="J58" s="6"/>
      <c r="K58" s="6"/>
      <c r="L58" s="6"/>
    </row>
    <row r="59" spans="2:16" ht="14.95" customHeight="1" thickBot="1" x14ac:dyDescent="0.3">
      <c r="B59" s="1112"/>
      <c r="C59" s="93"/>
      <c r="D59" s="41" t="s">
        <v>41</v>
      </c>
      <c r="E59" s="314"/>
      <c r="F59" s="6"/>
      <c r="G59" s="6"/>
      <c r="H59" s="6"/>
      <c r="I59" s="6"/>
      <c r="J59" s="6"/>
      <c r="K59" s="6"/>
      <c r="L59" s="6"/>
    </row>
    <row r="60" spans="2:16" ht="14.95" customHeight="1" thickBot="1" x14ac:dyDescent="0.3">
      <c r="B60" s="1112"/>
      <c r="C60" s="93"/>
      <c r="D60" s="41" t="s">
        <v>42</v>
      </c>
      <c r="E60" s="314"/>
      <c r="F60" s="6"/>
      <c r="G60" s="6"/>
      <c r="H60" s="6"/>
      <c r="I60" s="6"/>
      <c r="J60" s="6"/>
      <c r="K60" s="6"/>
      <c r="L60" s="6"/>
    </row>
    <row r="61" spans="2:16" ht="14.95" thickBot="1" x14ac:dyDescent="0.3">
      <c r="B61" s="1112"/>
      <c r="C61" s="93"/>
      <c r="D61" s="41" t="s">
        <v>43</v>
      </c>
      <c r="E61" s="314"/>
      <c r="F61" s="6"/>
      <c r="G61" s="6"/>
      <c r="H61" s="6"/>
      <c r="I61" s="6"/>
      <c r="J61" s="6"/>
      <c r="K61" s="6"/>
      <c r="L61" s="6"/>
    </row>
    <row r="62" spans="2:16" ht="14.95" thickBot="1" x14ac:dyDescent="0.3">
      <c r="B62" s="1112"/>
      <c r="C62" s="93"/>
      <c r="D62" s="41" t="s">
        <v>44</v>
      </c>
      <c r="E62" s="314"/>
      <c r="F62" s="6"/>
      <c r="G62" s="6"/>
      <c r="H62" s="6"/>
      <c r="I62" s="6"/>
      <c r="J62" s="6"/>
      <c r="K62" s="6"/>
      <c r="L62" s="6"/>
    </row>
    <row r="63" spans="2:16" ht="14.95" customHeight="1" thickBot="1" x14ac:dyDescent="0.3">
      <c r="B63" s="1113"/>
      <c r="C63" s="3"/>
      <c r="D63" s="41" t="s">
        <v>45</v>
      </c>
      <c r="E63" s="314"/>
      <c r="F63" s="6"/>
      <c r="G63" s="6"/>
      <c r="H63" s="6"/>
      <c r="I63" s="6"/>
      <c r="J63" s="6"/>
      <c r="K63" s="6"/>
      <c r="L63" s="6"/>
    </row>
    <row r="64" spans="2:16" ht="14.95" customHeight="1" thickBot="1" x14ac:dyDescent="0.3">
      <c r="B64" s="136"/>
      <c r="C64" s="130"/>
      <c r="D64" s="136"/>
      <c r="E64" s="6"/>
      <c r="F64" s="6"/>
      <c r="G64" s="6"/>
      <c r="H64" s="6"/>
      <c r="I64" s="6"/>
      <c r="J64" s="6"/>
      <c r="K64" s="6"/>
      <c r="L64" s="6"/>
    </row>
    <row r="65" spans="2:12" ht="14.95" customHeight="1" x14ac:dyDescent="0.25">
      <c r="B65" s="135" t="s">
        <v>417</v>
      </c>
      <c r="C65" s="95"/>
      <c r="D65" s="6"/>
      <c r="E65" s="6"/>
      <c r="F65" s="6"/>
      <c r="G65" s="6"/>
      <c r="H65" s="6"/>
      <c r="I65" s="6"/>
      <c r="J65" s="6"/>
      <c r="K65" s="6"/>
      <c r="L65" s="6"/>
    </row>
    <row r="66" spans="2:12" x14ac:dyDescent="0.25">
      <c r="B66" s="1096"/>
      <c r="C66" s="1097"/>
      <c r="D66" s="1098"/>
      <c r="E66" s="6"/>
      <c r="F66" s="6"/>
      <c r="G66" s="6"/>
      <c r="H66" s="6"/>
      <c r="I66" s="6"/>
      <c r="J66" s="6"/>
      <c r="K66" s="6"/>
      <c r="L66" s="6"/>
    </row>
    <row r="67" spans="2:12" x14ac:dyDescent="0.25">
      <c r="B67" s="1099"/>
      <c r="C67" s="1100"/>
      <c r="D67" s="1101"/>
      <c r="E67" s="6"/>
      <c r="F67" s="6"/>
      <c r="G67" s="6"/>
      <c r="H67" s="6"/>
      <c r="I67" s="6"/>
      <c r="J67" s="6"/>
      <c r="K67" s="6"/>
      <c r="L67" s="6"/>
    </row>
    <row r="68" spans="2:12" ht="14.95" thickBot="1" x14ac:dyDescent="0.3">
      <c r="B68" s="136"/>
      <c r="C68" s="130"/>
      <c r="D68" s="136"/>
      <c r="E68" s="6"/>
      <c r="F68" s="6"/>
      <c r="G68" s="6"/>
      <c r="H68" s="6"/>
      <c r="I68" s="6"/>
      <c r="J68" s="6"/>
      <c r="K68" s="6"/>
      <c r="L68" s="6"/>
    </row>
    <row r="69" spans="2:12" ht="14.95" thickBot="1" x14ac:dyDescent="0.3">
      <c r="B69" s="1114" t="s">
        <v>49</v>
      </c>
      <c r="C69" s="1115"/>
      <c r="D69" s="1115"/>
      <c r="E69" s="1115"/>
      <c r="F69" s="1116"/>
      <c r="G69" s="6"/>
      <c r="H69" s="6"/>
      <c r="I69" s="6"/>
      <c r="J69" s="6"/>
      <c r="K69" s="6"/>
      <c r="L69" s="6"/>
    </row>
    <row r="70" spans="2:12" ht="23.8" thickBot="1" x14ac:dyDescent="0.3">
      <c r="B70" s="47" t="s">
        <v>50</v>
      </c>
      <c r="C70" s="41" t="s">
        <v>51</v>
      </c>
      <c r="D70" s="41" t="s">
        <v>52</v>
      </c>
      <c r="E70" s="41" t="s">
        <v>53</v>
      </c>
      <c r="F70" s="6"/>
      <c r="G70" s="6"/>
      <c r="H70" s="6"/>
      <c r="I70" s="6"/>
      <c r="J70" s="6"/>
      <c r="K70" s="6"/>
      <c r="L70" s="6"/>
    </row>
    <row r="71" spans="2:12" ht="70" thickBot="1" x14ac:dyDescent="0.3">
      <c r="B71" s="49">
        <v>42401</v>
      </c>
      <c r="C71" s="41">
        <v>0.01</v>
      </c>
      <c r="D71" s="50" t="s">
        <v>448</v>
      </c>
      <c r="E71" s="41"/>
      <c r="F71" s="6"/>
      <c r="G71" s="6"/>
      <c r="H71" s="6"/>
      <c r="I71" s="6"/>
      <c r="J71" s="6"/>
      <c r="K71" s="6"/>
    </row>
    <row r="72" spans="2:12" x14ac:dyDescent="0.25">
      <c r="B72" s="2"/>
      <c r="C72" s="75"/>
      <c r="D72" s="6"/>
      <c r="E72" s="6"/>
      <c r="F72" s="6"/>
      <c r="G72" s="6"/>
      <c r="H72" s="6"/>
      <c r="I72" s="6"/>
      <c r="J72" s="6"/>
      <c r="K72" s="6"/>
    </row>
    <row r="73" spans="2:12" ht="14.95" thickBot="1" x14ac:dyDescent="0.3">
      <c r="B73" s="6"/>
      <c r="D73" s="6"/>
      <c r="E73" s="6"/>
      <c r="F73" s="6"/>
      <c r="G73" s="6"/>
      <c r="H73" s="6"/>
      <c r="I73" s="6"/>
      <c r="J73" s="6"/>
      <c r="K73" s="6"/>
      <c r="L73" s="6"/>
    </row>
    <row r="74" spans="2:12" ht="14.95" thickBot="1" x14ac:dyDescent="0.3">
      <c r="B74" s="1114" t="s">
        <v>56</v>
      </c>
      <c r="C74" s="1115"/>
      <c r="D74" s="1116"/>
      <c r="E74" s="6"/>
      <c r="F74" s="6"/>
      <c r="G74" s="6"/>
      <c r="H74" s="6"/>
      <c r="I74" s="6"/>
      <c r="J74" s="6"/>
      <c r="K74" s="6"/>
      <c r="L74" s="6"/>
    </row>
    <row r="75" spans="2:12" ht="46.9" thickBot="1" x14ac:dyDescent="0.3">
      <c r="B75" s="47" t="s">
        <v>57</v>
      </c>
      <c r="C75" s="3"/>
      <c r="D75" s="41" t="s">
        <v>419</v>
      </c>
      <c r="E75" s="6"/>
      <c r="F75" s="6"/>
      <c r="G75" s="6"/>
      <c r="H75" s="6"/>
      <c r="I75" s="6"/>
      <c r="J75" s="6"/>
      <c r="K75" s="6"/>
      <c r="L75" s="6"/>
    </row>
    <row r="76" spans="2:12" x14ac:dyDescent="0.25">
      <c r="B76" s="1111" t="s">
        <v>59</v>
      </c>
      <c r="C76" s="93"/>
      <c r="D76" s="53" t="s">
        <v>60</v>
      </c>
      <c r="E76" s="6"/>
      <c r="F76" s="6"/>
      <c r="G76" s="6"/>
      <c r="H76" s="6"/>
      <c r="I76" s="6"/>
      <c r="J76" s="6"/>
      <c r="K76" s="6"/>
      <c r="L76" s="6"/>
    </row>
    <row r="77" spans="2:12" ht="103.95" x14ac:dyDescent="0.25">
      <c r="B77" s="1112"/>
      <c r="C77" s="93"/>
      <c r="D77" s="46" t="s">
        <v>420</v>
      </c>
      <c r="E77" s="6"/>
      <c r="F77" s="6"/>
      <c r="G77" s="6"/>
      <c r="H77" s="6"/>
      <c r="I77" s="6"/>
      <c r="J77" s="6"/>
      <c r="K77" s="6"/>
      <c r="L77" s="6"/>
    </row>
    <row r="78" spans="2:12" x14ac:dyDescent="0.25">
      <c r="B78" s="1112"/>
      <c r="C78" s="93"/>
      <c r="D78" s="53" t="s">
        <v>63</v>
      </c>
      <c r="E78" s="6"/>
      <c r="F78" s="6"/>
      <c r="G78" s="6"/>
      <c r="H78" s="6"/>
      <c r="I78" s="6"/>
      <c r="J78" s="6"/>
      <c r="K78" s="6"/>
      <c r="L78" s="6"/>
    </row>
    <row r="79" spans="2:12" x14ac:dyDescent="0.25">
      <c r="B79" s="1112"/>
      <c r="C79" s="93"/>
      <c r="D79" s="61" t="s">
        <v>421</v>
      </c>
      <c r="E79" s="6"/>
      <c r="F79" s="6"/>
      <c r="G79" s="6"/>
      <c r="H79" s="6"/>
      <c r="I79" s="6"/>
      <c r="J79" s="6"/>
      <c r="K79" s="6"/>
      <c r="L79" s="6"/>
    </row>
    <row r="80" spans="2:12" x14ac:dyDescent="0.25">
      <c r="B80" s="1112"/>
      <c r="C80" s="93"/>
      <c r="D80" s="61" t="s">
        <v>422</v>
      </c>
      <c r="E80" s="6"/>
      <c r="F80" s="6"/>
      <c r="G80" s="6"/>
      <c r="H80" s="6"/>
      <c r="I80" s="6"/>
      <c r="J80" s="6"/>
      <c r="K80" s="6"/>
      <c r="L80" s="6"/>
    </row>
    <row r="81" spans="2:12" x14ac:dyDescent="0.25">
      <c r="B81" s="1112"/>
      <c r="C81" s="93"/>
      <c r="D81" s="61" t="s">
        <v>423</v>
      </c>
      <c r="E81" s="6"/>
      <c r="F81" s="6"/>
      <c r="G81" s="6"/>
      <c r="H81" s="6"/>
      <c r="I81" s="6"/>
      <c r="J81" s="6"/>
      <c r="K81" s="6"/>
      <c r="L81" s="6"/>
    </row>
    <row r="82" spans="2:12" x14ac:dyDescent="0.25">
      <c r="B82" s="1112"/>
      <c r="C82" s="93"/>
      <c r="D82" s="61" t="s">
        <v>424</v>
      </c>
      <c r="E82" s="6"/>
      <c r="F82" s="6"/>
      <c r="G82" s="6"/>
      <c r="H82" s="6"/>
      <c r="I82" s="6"/>
      <c r="J82" s="6"/>
      <c r="K82" s="6"/>
      <c r="L82" s="6"/>
    </row>
    <row r="83" spans="2:12" x14ac:dyDescent="0.25">
      <c r="B83" s="1112"/>
      <c r="C83" s="93"/>
      <c r="D83" s="53" t="s">
        <v>288</v>
      </c>
      <c r="E83" s="6"/>
      <c r="F83" s="6"/>
      <c r="G83" s="6"/>
      <c r="H83" s="6"/>
      <c r="I83" s="6"/>
      <c r="J83" s="6"/>
      <c r="K83" s="6"/>
      <c r="L83" s="6"/>
    </row>
    <row r="84" spans="2:12" ht="23.8" thickBot="1" x14ac:dyDescent="0.3">
      <c r="B84" s="1113"/>
      <c r="C84" s="3"/>
      <c r="D84" s="41" t="s">
        <v>353</v>
      </c>
      <c r="E84" s="6"/>
      <c r="F84" s="6"/>
      <c r="G84" s="6"/>
      <c r="H84" s="6"/>
      <c r="I84" s="6"/>
      <c r="J84" s="6"/>
      <c r="K84" s="6"/>
      <c r="L84" s="6"/>
    </row>
    <row r="85" spans="2:12" x14ac:dyDescent="0.25">
      <c r="B85" s="1111" t="s">
        <v>72</v>
      </c>
      <c r="C85" s="98"/>
      <c r="D85" s="1111"/>
      <c r="E85" s="6"/>
      <c r="F85" s="6"/>
      <c r="G85" s="6"/>
      <c r="H85" s="6"/>
      <c r="I85" s="6"/>
      <c r="J85" s="6"/>
      <c r="K85" s="6"/>
      <c r="L85" s="6"/>
    </row>
    <row r="86" spans="2:12" ht="14.95" thickBot="1" x14ac:dyDescent="0.3">
      <c r="B86" s="1113"/>
      <c r="C86" s="99"/>
      <c r="D86" s="1113"/>
      <c r="E86" s="6"/>
      <c r="F86" s="6"/>
      <c r="G86" s="6"/>
      <c r="H86" s="6"/>
      <c r="I86" s="6"/>
      <c r="J86" s="6"/>
      <c r="K86" s="6"/>
      <c r="L86" s="6"/>
    </row>
    <row r="87" spans="2:12" ht="103.95" x14ac:dyDescent="0.25">
      <c r="B87" s="1111" t="s">
        <v>73</v>
      </c>
      <c r="C87" s="93"/>
      <c r="D87" s="46" t="s">
        <v>425</v>
      </c>
      <c r="E87" s="6"/>
      <c r="F87" s="6"/>
      <c r="G87" s="6"/>
      <c r="H87" s="6"/>
      <c r="I87" s="6"/>
      <c r="J87" s="6"/>
      <c r="K87" s="6"/>
      <c r="L87" s="6"/>
    </row>
    <row r="88" spans="2:12" ht="104.6" thickBot="1" x14ac:dyDescent="0.3">
      <c r="B88" s="1113"/>
      <c r="C88" s="3"/>
      <c r="D88" s="41" t="s">
        <v>426</v>
      </c>
      <c r="E88" s="6"/>
      <c r="F88" s="6"/>
      <c r="G88" s="6"/>
      <c r="H88" s="6"/>
      <c r="I88" s="6"/>
      <c r="J88" s="6"/>
      <c r="K88" s="6"/>
      <c r="L88" s="6"/>
    </row>
    <row r="89" spans="2:12" ht="23.1" x14ac:dyDescent="0.25">
      <c r="B89" s="1111" t="s">
        <v>90</v>
      </c>
      <c r="C89" s="93"/>
      <c r="D89" s="53" t="s">
        <v>418</v>
      </c>
      <c r="E89" s="6"/>
      <c r="F89" s="6"/>
      <c r="G89" s="6"/>
      <c r="H89" s="6"/>
      <c r="I89" s="6"/>
      <c r="J89" s="6"/>
      <c r="K89" s="6"/>
      <c r="L89" s="6"/>
    </row>
    <row r="90" spans="2:12" x14ac:dyDescent="0.25">
      <c r="B90" s="1112"/>
      <c r="C90" s="93"/>
      <c r="D90" s="17"/>
      <c r="E90" s="6"/>
      <c r="F90" s="6"/>
      <c r="G90" s="6"/>
      <c r="H90" s="6"/>
      <c r="I90" s="6"/>
      <c r="J90" s="6"/>
      <c r="K90" s="6"/>
      <c r="L90" s="6"/>
    </row>
    <row r="91" spans="2:12" x14ac:dyDescent="0.25">
      <c r="B91" s="1112"/>
      <c r="C91" s="93"/>
      <c r="D91" s="46" t="s">
        <v>91</v>
      </c>
      <c r="E91" s="6"/>
      <c r="F91" s="6"/>
      <c r="G91" s="6"/>
      <c r="H91" s="6"/>
      <c r="I91" s="6"/>
      <c r="J91" s="6"/>
      <c r="K91" s="6"/>
      <c r="L91" s="6"/>
    </row>
    <row r="92" spans="2:12" ht="36" x14ac:dyDescent="0.25">
      <c r="B92" s="1112"/>
      <c r="C92" s="93"/>
      <c r="D92" s="46" t="s">
        <v>427</v>
      </c>
      <c r="E92" s="6"/>
      <c r="F92" s="6"/>
      <c r="G92" s="6"/>
      <c r="H92" s="6"/>
      <c r="I92" s="6"/>
      <c r="J92" s="6"/>
      <c r="K92" s="6"/>
      <c r="L92" s="6"/>
    </row>
    <row r="93" spans="2:12" ht="36" x14ac:dyDescent="0.25">
      <c r="B93" s="1112"/>
      <c r="C93" s="93"/>
      <c r="D93" s="46" t="s">
        <v>428</v>
      </c>
      <c r="E93" s="6"/>
      <c r="F93" s="6"/>
      <c r="G93" s="6"/>
      <c r="H93" s="6"/>
      <c r="I93" s="6"/>
      <c r="J93" s="6"/>
      <c r="K93" s="6"/>
      <c r="L93" s="6"/>
    </row>
    <row r="94" spans="2:12" ht="25.15" thickBot="1" x14ac:dyDescent="0.3">
      <c r="B94" s="1113"/>
      <c r="C94" s="3"/>
      <c r="D94" s="41" t="s">
        <v>429</v>
      </c>
      <c r="E94" s="6"/>
      <c r="F94" s="6"/>
      <c r="G94" s="6"/>
      <c r="H94" s="6"/>
      <c r="I94" s="6"/>
      <c r="J94" s="6"/>
      <c r="K94" s="6"/>
      <c r="L94" s="6"/>
    </row>
    <row r="95" spans="2:12" x14ac:dyDescent="0.25">
      <c r="B95" s="6"/>
      <c r="D95" s="6"/>
      <c r="E95" s="6"/>
      <c r="F95" s="6"/>
      <c r="G95" s="6"/>
      <c r="H95" s="6"/>
      <c r="I95" s="6"/>
      <c r="J95" s="6"/>
      <c r="K95" s="6"/>
      <c r="L95" s="6"/>
    </row>
    <row r="96" spans="2:12" x14ac:dyDescent="0.25">
      <c r="B96" s="6"/>
      <c r="D96" s="6"/>
      <c r="E96" s="6"/>
      <c r="F96" s="6"/>
      <c r="G96" s="6"/>
      <c r="H96" s="6"/>
      <c r="I96" s="6"/>
      <c r="J96" s="6"/>
      <c r="K96" s="6"/>
      <c r="L96" s="6"/>
    </row>
    <row r="97" spans="2:12" x14ac:dyDescent="0.25">
      <c r="B97" s="6"/>
      <c r="D97" s="6"/>
      <c r="E97" s="6"/>
      <c r="F97" s="6"/>
      <c r="G97" s="6"/>
      <c r="H97" s="6"/>
      <c r="I97" s="6"/>
      <c r="J97" s="6"/>
      <c r="K97" s="6"/>
      <c r="L97" s="6"/>
    </row>
    <row r="98" spans="2:12" x14ac:dyDescent="0.25">
      <c r="B98" s="6"/>
      <c r="D98" s="6"/>
      <c r="E98" s="6"/>
      <c r="F98" s="6"/>
      <c r="G98" s="6"/>
      <c r="H98" s="6"/>
      <c r="I98" s="6"/>
      <c r="J98" s="6"/>
      <c r="K98" s="6"/>
      <c r="L98" s="6"/>
    </row>
    <row r="99" spans="2:12" x14ac:dyDescent="0.25">
      <c r="B99" s="6"/>
      <c r="D99" s="6"/>
      <c r="E99" s="6"/>
      <c r="F99" s="6"/>
      <c r="G99" s="6"/>
      <c r="H99" s="6"/>
      <c r="I99" s="6"/>
      <c r="J99" s="6"/>
      <c r="K99" s="6"/>
      <c r="L99" s="6"/>
    </row>
    <row r="100" spans="2:12" x14ac:dyDescent="0.25">
      <c r="B100" s="6"/>
      <c r="D100" s="6"/>
      <c r="E100" s="6"/>
      <c r="F100" s="6"/>
      <c r="G100" s="6"/>
      <c r="H100" s="6"/>
      <c r="I100" s="6"/>
      <c r="J100" s="6"/>
      <c r="K100" s="6"/>
      <c r="L100" s="6"/>
    </row>
    <row r="101" spans="2:12" x14ac:dyDescent="0.25">
      <c r="B101" s="6"/>
      <c r="D101" s="6"/>
      <c r="E101" s="6"/>
      <c r="F101" s="6"/>
      <c r="G101" s="6"/>
      <c r="H101" s="6"/>
      <c r="I101" s="6"/>
      <c r="J101" s="6"/>
      <c r="K101" s="6"/>
      <c r="L101" s="6"/>
    </row>
    <row r="102" spans="2:12" x14ac:dyDescent="0.25">
      <c r="B102" s="6"/>
      <c r="D102" s="6"/>
      <c r="E102" s="6"/>
      <c r="F102" s="6"/>
      <c r="G102" s="6"/>
      <c r="H102" s="6"/>
      <c r="I102" s="6"/>
      <c r="J102" s="6"/>
      <c r="K102" s="6"/>
      <c r="L102" s="6"/>
    </row>
    <row r="103" spans="2:12" x14ac:dyDescent="0.25">
      <c r="B103" s="6"/>
      <c r="D103" s="6"/>
      <c r="E103" s="6"/>
      <c r="F103" s="6"/>
      <c r="G103" s="6"/>
      <c r="H103" s="6"/>
      <c r="I103" s="6"/>
      <c r="J103" s="6"/>
      <c r="K103" s="6"/>
      <c r="L103" s="6"/>
    </row>
    <row r="104" spans="2:12" x14ac:dyDescent="0.25">
      <c r="B104" s="6"/>
      <c r="D104" s="6"/>
      <c r="E104" s="6"/>
      <c r="F104" s="6"/>
      <c r="G104" s="6"/>
      <c r="H104" s="6"/>
      <c r="I104" s="6"/>
      <c r="J104" s="6"/>
      <c r="K104" s="6"/>
      <c r="L104" s="6"/>
    </row>
    <row r="105" spans="2:12" x14ac:dyDescent="0.25">
      <c r="B105" s="6"/>
      <c r="D105" s="6"/>
      <c r="E105" s="6"/>
      <c r="F105" s="6"/>
      <c r="G105" s="6"/>
      <c r="H105" s="6"/>
      <c r="I105" s="6"/>
      <c r="J105" s="6"/>
      <c r="K105" s="6"/>
      <c r="L105" s="6"/>
    </row>
    <row r="106" spans="2:12" x14ac:dyDescent="0.25">
      <c r="B106" s="6"/>
      <c r="D106" s="6"/>
      <c r="E106" s="6"/>
      <c r="F106" s="6"/>
      <c r="G106" s="6"/>
      <c r="H106" s="6"/>
      <c r="I106" s="6"/>
      <c r="J106" s="6"/>
      <c r="K106" s="6"/>
      <c r="L106" s="6"/>
    </row>
    <row r="107" spans="2:12" x14ac:dyDescent="0.25">
      <c r="B107" s="6"/>
      <c r="D107" s="6"/>
      <c r="E107" s="6"/>
      <c r="F107" s="6"/>
      <c r="G107" s="6"/>
      <c r="H107" s="6"/>
      <c r="I107" s="6"/>
      <c r="J107" s="6"/>
      <c r="K107" s="6"/>
      <c r="L107" s="6"/>
    </row>
    <row r="108" spans="2:12" x14ac:dyDescent="0.25">
      <c r="B108" s="6"/>
      <c r="D108" s="6"/>
      <c r="E108" s="6"/>
      <c r="F108" s="6"/>
      <c r="G108" s="6"/>
      <c r="H108" s="6"/>
      <c r="I108" s="6"/>
      <c r="J108" s="6"/>
      <c r="K108" s="6"/>
      <c r="L108" s="6"/>
    </row>
    <row r="109" spans="2:12" x14ac:dyDescent="0.25">
      <c r="B109" s="6"/>
      <c r="D109" s="6"/>
      <c r="E109" s="6"/>
      <c r="F109" s="6"/>
      <c r="G109" s="6"/>
      <c r="H109" s="6"/>
      <c r="I109" s="6"/>
      <c r="J109" s="6"/>
      <c r="K109" s="6"/>
      <c r="L109" s="6"/>
    </row>
    <row r="110" spans="2:12" x14ac:dyDescent="0.25">
      <c r="B110" s="6"/>
      <c r="D110" s="6"/>
      <c r="E110" s="6"/>
      <c r="F110" s="6"/>
      <c r="G110" s="6"/>
      <c r="H110" s="6"/>
      <c r="I110" s="6"/>
      <c r="J110" s="6"/>
      <c r="K110" s="6"/>
      <c r="L110" s="6"/>
    </row>
    <row r="111" spans="2:12" x14ac:dyDescent="0.25">
      <c r="B111" s="6"/>
      <c r="D111" s="6"/>
      <c r="E111" s="6"/>
      <c r="F111" s="6"/>
      <c r="G111" s="6"/>
      <c r="H111" s="6"/>
      <c r="I111" s="6"/>
      <c r="J111" s="6"/>
      <c r="K111" s="6"/>
      <c r="L111" s="6"/>
    </row>
    <row r="112" spans="2:12" x14ac:dyDescent="0.25">
      <c r="B112" s="6"/>
      <c r="D112" s="6"/>
      <c r="E112" s="6"/>
      <c r="F112" s="6"/>
      <c r="G112" s="6"/>
      <c r="H112" s="6"/>
      <c r="I112" s="6"/>
      <c r="J112" s="6"/>
      <c r="K112" s="6"/>
      <c r="L112" s="6"/>
    </row>
    <row r="113" spans="2:12" x14ac:dyDescent="0.25">
      <c r="B113" s="6"/>
      <c r="D113" s="6"/>
      <c r="E113" s="6"/>
      <c r="F113" s="6"/>
      <c r="G113" s="6"/>
      <c r="H113" s="6"/>
      <c r="I113" s="6"/>
      <c r="J113" s="6"/>
      <c r="K113" s="6"/>
      <c r="L113" s="6"/>
    </row>
    <row r="114" spans="2:12" x14ac:dyDescent="0.25">
      <c r="B114" s="6"/>
      <c r="D114" s="6"/>
      <c r="E114" s="6"/>
      <c r="F114" s="6"/>
      <c r="G114" s="6"/>
      <c r="H114" s="6"/>
      <c r="I114" s="6"/>
      <c r="J114" s="6"/>
      <c r="K114" s="6"/>
      <c r="L114" s="6"/>
    </row>
    <row r="115" spans="2:12" x14ac:dyDescent="0.25">
      <c r="B115" s="6"/>
      <c r="D115" s="6"/>
      <c r="E115" s="6"/>
      <c r="F115" s="6"/>
      <c r="G115" s="6"/>
      <c r="H115" s="6"/>
      <c r="I115" s="6"/>
      <c r="J115" s="6"/>
      <c r="K115" s="6"/>
      <c r="L115" s="6"/>
    </row>
    <row r="116" spans="2:12" x14ac:dyDescent="0.25">
      <c r="B116" s="6"/>
      <c r="D116" s="6"/>
      <c r="E116" s="6"/>
      <c r="F116" s="6"/>
      <c r="G116" s="6"/>
      <c r="H116" s="6"/>
      <c r="I116" s="6"/>
      <c r="J116" s="6"/>
      <c r="K116" s="6"/>
      <c r="L116" s="6"/>
    </row>
    <row r="117" spans="2:12" x14ac:dyDescent="0.25">
      <c r="B117" s="6"/>
      <c r="D117" s="6"/>
      <c r="E117" s="6"/>
      <c r="F117" s="6"/>
      <c r="G117" s="6"/>
      <c r="H117" s="6"/>
      <c r="I117" s="6"/>
      <c r="J117" s="6"/>
      <c r="K117" s="6"/>
      <c r="L117" s="6"/>
    </row>
    <row r="118" spans="2:12" x14ac:dyDescent="0.25">
      <c r="B118" s="6"/>
      <c r="D118" s="6"/>
      <c r="E118" s="6"/>
      <c r="F118" s="6"/>
      <c r="G118" s="6"/>
      <c r="H118" s="6"/>
      <c r="I118" s="6"/>
      <c r="J118" s="6"/>
      <c r="K118" s="6"/>
      <c r="L118" s="6"/>
    </row>
    <row r="119" spans="2:12" x14ac:dyDescent="0.25">
      <c r="B119" s="6"/>
      <c r="D119" s="6"/>
      <c r="E119" s="6"/>
      <c r="F119" s="6"/>
      <c r="G119" s="6"/>
      <c r="H119" s="6"/>
      <c r="I119" s="6"/>
      <c r="J119" s="6"/>
      <c r="K119" s="6"/>
      <c r="L119" s="6"/>
    </row>
    <row r="120" spans="2:12" x14ac:dyDescent="0.25">
      <c r="B120" s="6"/>
      <c r="D120" s="6"/>
      <c r="E120" s="6"/>
      <c r="F120" s="6"/>
      <c r="G120" s="6"/>
      <c r="H120" s="6"/>
      <c r="I120" s="6"/>
      <c r="J120" s="6"/>
      <c r="K120" s="6"/>
      <c r="L120" s="6"/>
    </row>
    <row r="121" spans="2:12" x14ac:dyDescent="0.25">
      <c r="B121" s="6"/>
      <c r="D121" s="6"/>
      <c r="E121" s="6"/>
      <c r="F121" s="6"/>
      <c r="G121" s="6"/>
      <c r="H121" s="6"/>
      <c r="I121" s="6"/>
      <c r="J121" s="6"/>
      <c r="K121" s="6"/>
      <c r="L121" s="6"/>
    </row>
    <row r="122" spans="2:12" x14ac:dyDescent="0.25">
      <c r="B122" s="6"/>
      <c r="D122" s="6"/>
      <c r="E122" s="6"/>
      <c r="F122" s="6"/>
      <c r="G122" s="6"/>
      <c r="H122" s="6"/>
      <c r="I122" s="6"/>
      <c r="J122" s="6"/>
      <c r="K122" s="6"/>
      <c r="L122" s="6"/>
    </row>
    <row r="123" spans="2:12" x14ac:dyDescent="0.25">
      <c r="B123" s="6"/>
      <c r="D123" s="6"/>
      <c r="E123" s="6"/>
      <c r="F123" s="6"/>
      <c r="G123" s="6"/>
      <c r="H123" s="6"/>
      <c r="I123" s="6"/>
      <c r="J123" s="6"/>
      <c r="K123" s="6"/>
      <c r="L123" s="6"/>
    </row>
    <row r="124" spans="2:12" x14ac:dyDescent="0.25">
      <c r="B124" s="6"/>
      <c r="D124" s="6"/>
      <c r="E124" s="6"/>
      <c r="F124" s="6"/>
      <c r="G124" s="6"/>
      <c r="H124" s="6"/>
      <c r="I124" s="6"/>
      <c r="J124" s="6"/>
      <c r="K124" s="6"/>
      <c r="L124" s="6"/>
    </row>
    <row r="125" spans="2:12" x14ac:dyDescent="0.25">
      <c r="B125" s="6"/>
      <c r="D125" s="6"/>
      <c r="E125" s="6"/>
      <c r="F125" s="6"/>
      <c r="G125" s="6"/>
      <c r="H125" s="6"/>
      <c r="I125" s="6"/>
      <c r="J125" s="6"/>
      <c r="K125" s="6"/>
      <c r="L125" s="6"/>
    </row>
    <row r="126" spans="2:12" x14ac:dyDescent="0.25">
      <c r="B126" s="6"/>
      <c r="D126" s="6"/>
      <c r="E126" s="6"/>
      <c r="F126" s="6"/>
      <c r="G126" s="6"/>
      <c r="H126" s="6"/>
      <c r="I126" s="6"/>
      <c r="J126" s="6"/>
      <c r="K126" s="6"/>
      <c r="L126" s="6"/>
    </row>
    <row r="127" spans="2:12" x14ac:dyDescent="0.25">
      <c r="B127" s="6"/>
      <c r="D127" s="6"/>
      <c r="E127" s="6"/>
      <c r="F127" s="6"/>
      <c r="G127" s="6"/>
      <c r="H127" s="6"/>
      <c r="I127" s="6"/>
      <c r="J127" s="6"/>
      <c r="K127" s="6"/>
      <c r="L127" s="6"/>
    </row>
    <row r="128" spans="2:12" x14ac:dyDescent="0.25">
      <c r="B128" s="6"/>
      <c r="D128" s="6"/>
      <c r="E128" s="6"/>
      <c r="F128" s="6"/>
      <c r="G128" s="6"/>
      <c r="H128" s="6"/>
      <c r="I128" s="6"/>
      <c r="J128" s="6"/>
      <c r="K128" s="6"/>
      <c r="L128" s="6"/>
    </row>
    <row r="129" spans="2:12" x14ac:dyDescent="0.25">
      <c r="B129" s="6"/>
      <c r="D129" s="6"/>
      <c r="E129" s="6"/>
      <c r="F129" s="6"/>
      <c r="G129" s="6"/>
      <c r="H129" s="6"/>
      <c r="I129" s="6"/>
      <c r="J129" s="6"/>
      <c r="K129" s="6"/>
      <c r="L129" s="6"/>
    </row>
    <row r="130" spans="2:12" x14ac:dyDescent="0.25">
      <c r="B130" s="6"/>
      <c r="D130" s="6"/>
      <c r="E130" s="6"/>
      <c r="F130" s="6"/>
      <c r="G130" s="6"/>
      <c r="H130" s="6"/>
      <c r="I130" s="6"/>
      <c r="J130" s="6"/>
      <c r="K130" s="6"/>
      <c r="L130" s="6"/>
    </row>
    <row r="131" spans="2:12" x14ac:dyDescent="0.25">
      <c r="B131" s="6"/>
      <c r="D131" s="6"/>
      <c r="E131" s="6"/>
      <c r="F131" s="6"/>
      <c r="G131" s="6"/>
      <c r="H131" s="6"/>
      <c r="I131" s="6"/>
      <c r="J131" s="6"/>
      <c r="K131" s="6"/>
      <c r="L131" s="6"/>
    </row>
    <row r="132" spans="2:12" x14ac:dyDescent="0.25">
      <c r="B132" s="6"/>
      <c r="D132" s="6"/>
      <c r="E132" s="6"/>
      <c r="F132" s="6"/>
      <c r="G132" s="6"/>
      <c r="H132" s="6"/>
      <c r="I132" s="6"/>
      <c r="J132" s="6"/>
      <c r="K132" s="6"/>
      <c r="L132" s="6"/>
    </row>
    <row r="133" spans="2:12" x14ac:dyDescent="0.25">
      <c r="B133" s="6"/>
      <c r="D133" s="6"/>
      <c r="E133" s="6"/>
      <c r="F133" s="6"/>
      <c r="G133" s="6"/>
      <c r="H133" s="6"/>
      <c r="I133" s="6"/>
      <c r="J133" s="6"/>
      <c r="K133" s="6"/>
      <c r="L133" s="6"/>
    </row>
    <row r="134" spans="2:12" x14ac:dyDescent="0.25">
      <c r="B134" s="6"/>
      <c r="D134" s="6"/>
      <c r="E134" s="6"/>
      <c r="F134" s="6"/>
      <c r="G134" s="6"/>
      <c r="H134" s="6"/>
      <c r="I134" s="6"/>
      <c r="J134" s="6"/>
      <c r="K134" s="6"/>
      <c r="L134" s="6"/>
    </row>
    <row r="135" spans="2:12" x14ac:dyDescent="0.25">
      <c r="B135" s="6"/>
      <c r="D135" s="6"/>
      <c r="E135" s="6"/>
      <c r="F135" s="6"/>
      <c r="G135" s="6"/>
      <c r="H135" s="6"/>
      <c r="I135" s="6"/>
      <c r="J135" s="6"/>
      <c r="K135" s="6"/>
      <c r="L135" s="6"/>
    </row>
    <row r="136" spans="2:12" x14ac:dyDescent="0.25">
      <c r="B136" s="6"/>
      <c r="D136" s="6"/>
      <c r="E136" s="6"/>
      <c r="F136" s="6"/>
      <c r="G136" s="6"/>
      <c r="H136" s="6"/>
      <c r="I136" s="6"/>
      <c r="J136" s="6"/>
      <c r="K136" s="6"/>
      <c r="L136" s="6"/>
    </row>
    <row r="137" spans="2:12" x14ac:dyDescent="0.25">
      <c r="B137" s="6"/>
      <c r="D137" s="6"/>
      <c r="E137" s="6"/>
      <c r="F137" s="6"/>
      <c r="G137" s="6"/>
      <c r="H137" s="6"/>
      <c r="I137" s="6"/>
      <c r="J137" s="6"/>
      <c r="K137" s="6"/>
      <c r="L137" s="6"/>
    </row>
    <row r="138" spans="2:12" x14ac:dyDescent="0.25">
      <c r="B138" s="6"/>
      <c r="D138" s="6"/>
      <c r="E138" s="6"/>
      <c r="F138" s="6"/>
      <c r="G138" s="6"/>
      <c r="H138" s="6"/>
      <c r="I138" s="6"/>
      <c r="J138" s="6"/>
      <c r="K138" s="6"/>
      <c r="L138" s="6"/>
    </row>
    <row r="139" spans="2:12" x14ac:dyDescent="0.25">
      <c r="B139" s="6"/>
      <c r="D139" s="6"/>
      <c r="E139" s="6"/>
      <c r="F139" s="6"/>
      <c r="G139" s="6"/>
      <c r="H139" s="6"/>
      <c r="I139" s="6"/>
      <c r="J139" s="6"/>
      <c r="K139" s="6"/>
      <c r="L139" s="6"/>
    </row>
    <row r="140" spans="2:12" x14ac:dyDescent="0.25">
      <c r="B140" s="6"/>
      <c r="D140" s="6"/>
      <c r="E140" s="6"/>
      <c r="F140" s="6"/>
      <c r="G140" s="6"/>
      <c r="H140" s="6"/>
      <c r="I140" s="6"/>
      <c r="J140" s="6"/>
      <c r="K140" s="6"/>
      <c r="L140" s="6"/>
    </row>
    <row r="141" spans="2:12" x14ac:dyDescent="0.25">
      <c r="B141" s="6"/>
      <c r="D141" s="6"/>
      <c r="E141" s="6"/>
      <c r="F141" s="6"/>
      <c r="G141" s="6"/>
      <c r="H141" s="6"/>
      <c r="I141" s="6"/>
      <c r="J141" s="6"/>
      <c r="K141" s="6"/>
      <c r="L141" s="6"/>
    </row>
    <row r="142" spans="2:12" x14ac:dyDescent="0.25">
      <c r="B142" s="6"/>
      <c r="D142" s="6"/>
      <c r="E142" s="6"/>
      <c r="F142" s="6"/>
      <c r="G142" s="6"/>
      <c r="H142" s="6"/>
      <c r="I142" s="6"/>
      <c r="J142" s="6"/>
      <c r="K142" s="6"/>
      <c r="L142" s="6"/>
    </row>
    <row r="143" spans="2:12" x14ac:dyDescent="0.25">
      <c r="B143" s="6"/>
      <c r="D143" s="6"/>
      <c r="E143" s="6"/>
      <c r="F143" s="6"/>
      <c r="G143" s="6"/>
      <c r="H143" s="6"/>
      <c r="I143" s="6"/>
      <c r="J143" s="6"/>
      <c r="K143" s="6"/>
      <c r="L143" s="6"/>
    </row>
    <row r="144" spans="2:12" x14ac:dyDescent="0.25">
      <c r="B144" s="6"/>
      <c r="D144" s="6"/>
      <c r="E144" s="6"/>
      <c r="F144" s="6"/>
      <c r="G144" s="6"/>
      <c r="H144" s="6"/>
      <c r="I144" s="6"/>
      <c r="J144" s="6"/>
      <c r="K144" s="6"/>
      <c r="L144" s="6"/>
    </row>
    <row r="145" spans="2:12" x14ac:dyDescent="0.25">
      <c r="B145" s="6"/>
      <c r="D145" s="6"/>
      <c r="E145" s="6"/>
      <c r="F145" s="6"/>
      <c r="G145" s="6"/>
      <c r="H145" s="6"/>
      <c r="I145" s="6"/>
      <c r="J145" s="6"/>
      <c r="K145" s="6"/>
      <c r="L145" s="6"/>
    </row>
    <row r="146" spans="2:12" x14ac:dyDescent="0.25">
      <c r="B146" s="6"/>
      <c r="D146" s="6"/>
      <c r="E146" s="6"/>
      <c r="F146" s="6"/>
      <c r="G146" s="6"/>
      <c r="H146" s="6"/>
      <c r="I146" s="6"/>
      <c r="J146" s="6"/>
      <c r="K146" s="6"/>
      <c r="L146" s="6"/>
    </row>
    <row r="147" spans="2:12" x14ac:dyDescent="0.25">
      <c r="B147" s="6"/>
      <c r="D147" s="6"/>
      <c r="E147" s="6"/>
      <c r="F147" s="6"/>
      <c r="G147" s="6"/>
      <c r="H147" s="6"/>
      <c r="I147" s="6"/>
      <c r="J147" s="6"/>
      <c r="K147" s="6"/>
      <c r="L147" s="6"/>
    </row>
    <row r="148" spans="2:12" x14ac:dyDescent="0.25">
      <c r="B148" s="6"/>
      <c r="D148" s="6"/>
      <c r="E148" s="6"/>
      <c r="F148" s="6"/>
      <c r="G148" s="6"/>
      <c r="H148" s="6"/>
      <c r="I148" s="6"/>
      <c r="J148" s="6"/>
      <c r="K148" s="6"/>
      <c r="L148" s="6"/>
    </row>
    <row r="149" spans="2:12" x14ac:dyDescent="0.25">
      <c r="B149" s="6"/>
      <c r="D149" s="6"/>
      <c r="E149" s="6"/>
      <c r="F149" s="6"/>
      <c r="G149" s="6"/>
      <c r="H149" s="6"/>
      <c r="I149" s="6"/>
      <c r="J149" s="6"/>
      <c r="K149" s="6"/>
      <c r="L149" s="6"/>
    </row>
    <row r="150" spans="2:12" x14ac:dyDescent="0.25">
      <c r="B150" s="6"/>
      <c r="D150" s="6"/>
      <c r="E150" s="6"/>
      <c r="F150" s="6"/>
      <c r="G150" s="6"/>
      <c r="H150" s="6"/>
      <c r="I150" s="6"/>
      <c r="J150" s="6"/>
      <c r="K150" s="6"/>
      <c r="L150" s="6"/>
    </row>
    <row r="151" spans="2:12" x14ac:dyDescent="0.25">
      <c r="B151" s="6"/>
      <c r="D151" s="6"/>
      <c r="E151" s="6"/>
      <c r="F151" s="6"/>
      <c r="G151" s="6"/>
      <c r="H151" s="6"/>
      <c r="I151" s="6"/>
      <c r="J151" s="6"/>
      <c r="K151" s="6"/>
      <c r="L151" s="6"/>
    </row>
    <row r="152" spans="2:12" x14ac:dyDescent="0.25">
      <c r="B152" s="6"/>
      <c r="D152" s="6"/>
      <c r="E152" s="6"/>
      <c r="F152" s="6"/>
      <c r="G152" s="6"/>
      <c r="H152" s="6"/>
      <c r="I152" s="6"/>
      <c r="J152" s="6"/>
      <c r="K152" s="6"/>
      <c r="L152" s="6"/>
    </row>
    <row r="153" spans="2:12" x14ac:dyDescent="0.25">
      <c r="B153" s="6"/>
      <c r="D153" s="6"/>
      <c r="E153" s="6"/>
      <c r="F153" s="6"/>
      <c r="G153" s="6"/>
      <c r="H153" s="6"/>
      <c r="I153" s="6"/>
      <c r="J153" s="6"/>
      <c r="K153" s="6"/>
      <c r="L153" s="6"/>
    </row>
    <row r="154" spans="2:12" x14ac:dyDescent="0.25">
      <c r="B154" s="6"/>
      <c r="D154" s="6"/>
      <c r="E154" s="6"/>
      <c r="F154" s="6"/>
      <c r="G154" s="6"/>
      <c r="H154" s="6"/>
      <c r="I154" s="6"/>
      <c r="J154" s="6"/>
      <c r="K154" s="6"/>
      <c r="L154" s="6"/>
    </row>
    <row r="155" spans="2:12" x14ac:dyDescent="0.25">
      <c r="B155" s="6"/>
      <c r="D155" s="6"/>
      <c r="E155" s="6"/>
      <c r="F155" s="6"/>
      <c r="G155" s="6"/>
      <c r="H155" s="6"/>
      <c r="I155" s="6"/>
      <c r="J155" s="6"/>
      <c r="K155" s="6"/>
      <c r="L155" s="6"/>
    </row>
    <row r="156" spans="2:12" x14ac:dyDescent="0.25">
      <c r="B156" s="6"/>
      <c r="D156" s="6"/>
      <c r="E156" s="6"/>
      <c r="F156" s="6"/>
      <c r="G156" s="6"/>
      <c r="H156" s="6"/>
      <c r="I156" s="6"/>
      <c r="J156" s="6"/>
      <c r="K156" s="6"/>
      <c r="L156" s="6"/>
    </row>
    <row r="157" spans="2:12" x14ac:dyDescent="0.25">
      <c r="B157" s="6"/>
      <c r="D157" s="6"/>
      <c r="E157" s="6"/>
      <c r="F157" s="6"/>
      <c r="G157" s="6"/>
      <c r="H157" s="6"/>
      <c r="I157" s="6"/>
      <c r="J157" s="6"/>
      <c r="K157" s="6"/>
      <c r="L157" s="6"/>
    </row>
    <row r="158" spans="2:12" x14ac:dyDescent="0.25">
      <c r="B158" s="6"/>
      <c r="D158" s="6"/>
      <c r="E158" s="6"/>
      <c r="F158" s="6"/>
      <c r="G158" s="6"/>
      <c r="H158" s="6"/>
      <c r="I158" s="6"/>
      <c r="J158" s="6"/>
      <c r="K158" s="6"/>
      <c r="L158" s="6"/>
    </row>
    <row r="159" spans="2:12" x14ac:dyDescent="0.25">
      <c r="B159" s="6"/>
      <c r="D159" s="6"/>
      <c r="E159" s="6"/>
      <c r="F159" s="6"/>
      <c r="G159" s="6"/>
      <c r="H159" s="6"/>
      <c r="I159" s="6"/>
      <c r="J159" s="6"/>
      <c r="K159" s="6"/>
      <c r="L159" s="6"/>
    </row>
    <row r="160" spans="2:12" x14ac:dyDescent="0.25">
      <c r="B160" s="6"/>
      <c r="D160" s="6"/>
      <c r="E160" s="6"/>
      <c r="F160" s="6"/>
      <c r="G160" s="6"/>
      <c r="H160" s="6"/>
      <c r="I160" s="6"/>
      <c r="J160" s="6"/>
      <c r="K160" s="6"/>
      <c r="L160" s="6"/>
    </row>
    <row r="161" spans="2:12" x14ac:dyDescent="0.25">
      <c r="B161" s="6"/>
      <c r="D161" s="6"/>
      <c r="E161" s="6"/>
      <c r="F161" s="6"/>
      <c r="G161" s="6"/>
      <c r="H161" s="6"/>
      <c r="I161" s="6"/>
      <c r="J161" s="6"/>
      <c r="K161" s="6"/>
      <c r="L161" s="6"/>
    </row>
    <row r="162" spans="2:12" x14ac:dyDescent="0.25">
      <c r="B162" s="6"/>
      <c r="D162" s="6"/>
      <c r="E162" s="6"/>
      <c r="F162" s="6"/>
      <c r="G162" s="6"/>
      <c r="H162" s="6"/>
      <c r="I162" s="6"/>
      <c r="J162" s="6"/>
      <c r="K162" s="6"/>
      <c r="L162" s="6"/>
    </row>
    <row r="163" spans="2:12" x14ac:dyDescent="0.25">
      <c r="B163" s="6"/>
      <c r="D163" s="6"/>
      <c r="E163" s="6"/>
      <c r="F163" s="6"/>
      <c r="G163" s="6"/>
      <c r="H163" s="6"/>
      <c r="I163" s="6"/>
      <c r="J163" s="6"/>
      <c r="K163" s="6"/>
      <c r="L163" s="6"/>
    </row>
    <row r="164" spans="2:12" x14ac:dyDescent="0.25">
      <c r="B164" s="6"/>
      <c r="D164" s="6"/>
      <c r="E164" s="6"/>
      <c r="F164" s="6"/>
      <c r="G164" s="6"/>
      <c r="H164" s="6"/>
      <c r="I164" s="6"/>
      <c r="J164" s="6"/>
      <c r="K164" s="6"/>
      <c r="L164" s="6"/>
    </row>
    <row r="165" spans="2:12" x14ac:dyDescent="0.25">
      <c r="B165" s="6"/>
      <c r="D165" s="6"/>
      <c r="E165" s="6"/>
      <c r="F165" s="6"/>
      <c r="G165" s="6"/>
      <c r="H165" s="6"/>
      <c r="I165" s="6"/>
      <c r="J165" s="6"/>
      <c r="K165" s="6"/>
      <c r="L165" s="6"/>
    </row>
    <row r="166" spans="2:12" x14ac:dyDescent="0.25">
      <c r="B166" s="6"/>
      <c r="D166" s="6"/>
      <c r="E166" s="6"/>
      <c r="F166" s="6"/>
      <c r="G166" s="6"/>
      <c r="H166" s="6"/>
      <c r="I166" s="6"/>
      <c r="J166" s="6"/>
      <c r="K166" s="6"/>
      <c r="L166" s="6"/>
    </row>
    <row r="167" spans="2:12" x14ac:dyDescent="0.25">
      <c r="B167" s="6"/>
      <c r="D167" s="6"/>
      <c r="E167" s="6"/>
      <c r="F167" s="6"/>
      <c r="G167" s="6"/>
      <c r="H167" s="6"/>
      <c r="I167" s="6"/>
      <c r="J167" s="6"/>
      <c r="K167" s="6"/>
      <c r="L167" s="6"/>
    </row>
    <row r="168" spans="2:12" x14ac:dyDescent="0.25">
      <c r="B168" s="6"/>
      <c r="D168" s="6"/>
      <c r="E168" s="6"/>
      <c r="F168" s="6"/>
      <c r="G168" s="6"/>
      <c r="H168" s="6"/>
      <c r="I168" s="6"/>
      <c r="J168" s="6"/>
      <c r="K168" s="6"/>
      <c r="L168" s="6"/>
    </row>
    <row r="169" spans="2:12" x14ac:dyDescent="0.25">
      <c r="B169" s="6"/>
      <c r="D169" s="6"/>
      <c r="E169" s="6"/>
      <c r="F169" s="6"/>
      <c r="G169" s="6"/>
      <c r="H169" s="6"/>
      <c r="I169" s="6"/>
      <c r="J169" s="6"/>
      <c r="K169" s="6"/>
      <c r="L169" s="6"/>
    </row>
    <row r="170" spans="2:12" x14ac:dyDescent="0.25">
      <c r="B170" s="6"/>
      <c r="D170" s="6"/>
      <c r="E170" s="6"/>
      <c r="F170" s="6"/>
      <c r="G170" s="6"/>
      <c r="H170" s="6"/>
      <c r="I170" s="6"/>
      <c r="J170" s="6"/>
      <c r="K170" s="6"/>
      <c r="L170" s="6"/>
    </row>
    <row r="171" spans="2:12" x14ac:dyDescent="0.25">
      <c r="B171" s="6"/>
      <c r="D171" s="6"/>
      <c r="E171" s="6"/>
      <c r="F171" s="6"/>
      <c r="G171" s="6"/>
      <c r="H171" s="6"/>
      <c r="I171" s="6"/>
      <c r="J171" s="6"/>
      <c r="K171" s="6"/>
      <c r="L171" s="6"/>
    </row>
    <row r="172" spans="2:12" x14ac:dyDescent="0.25">
      <c r="B172" s="6"/>
      <c r="D172" s="6"/>
      <c r="E172" s="6"/>
      <c r="F172" s="6"/>
      <c r="G172" s="6"/>
      <c r="H172" s="6"/>
      <c r="I172" s="6"/>
      <c r="J172" s="6"/>
      <c r="K172" s="6"/>
      <c r="L172" s="6"/>
    </row>
    <row r="173" spans="2:12" x14ac:dyDescent="0.25">
      <c r="B173" s="6"/>
      <c r="D173" s="6"/>
      <c r="E173" s="6"/>
      <c r="F173" s="6"/>
      <c r="G173" s="6"/>
      <c r="H173" s="6"/>
      <c r="I173" s="6"/>
      <c r="J173" s="6"/>
      <c r="K173" s="6"/>
      <c r="L173" s="6"/>
    </row>
    <row r="174" spans="2:12" x14ac:dyDescent="0.25">
      <c r="B174" s="6"/>
      <c r="D174" s="6"/>
      <c r="E174" s="6"/>
      <c r="F174" s="6"/>
      <c r="G174" s="6"/>
      <c r="H174" s="6"/>
      <c r="I174" s="6"/>
      <c r="J174" s="6"/>
      <c r="K174" s="6"/>
      <c r="L174" s="6"/>
    </row>
    <row r="175" spans="2:12" x14ac:dyDescent="0.25">
      <c r="B175" s="6"/>
      <c r="D175" s="6"/>
      <c r="E175" s="6"/>
      <c r="F175" s="6"/>
      <c r="G175" s="6"/>
      <c r="H175" s="6"/>
      <c r="I175" s="6"/>
      <c r="J175" s="6"/>
      <c r="K175" s="6"/>
      <c r="L175" s="6"/>
    </row>
    <row r="176" spans="2:12" x14ac:dyDescent="0.25">
      <c r="B176" s="6"/>
      <c r="D176" s="6"/>
      <c r="E176" s="6"/>
      <c r="F176" s="6"/>
      <c r="G176" s="6"/>
      <c r="H176" s="6"/>
      <c r="I176" s="6"/>
      <c r="J176" s="6"/>
      <c r="K176" s="6"/>
      <c r="L176" s="6"/>
    </row>
    <row r="177" spans="2:12" x14ac:dyDescent="0.25">
      <c r="B177" s="6"/>
      <c r="D177" s="6"/>
      <c r="E177" s="6"/>
      <c r="F177" s="6"/>
      <c r="G177" s="6"/>
      <c r="H177" s="6"/>
      <c r="I177" s="6"/>
      <c r="J177" s="6"/>
      <c r="K177" s="6"/>
      <c r="L177" s="6"/>
    </row>
    <row r="178" spans="2:12" x14ac:dyDescent="0.25">
      <c r="B178" s="6"/>
      <c r="D178" s="6"/>
      <c r="E178" s="6"/>
      <c r="F178" s="6"/>
      <c r="G178" s="6"/>
      <c r="H178" s="6"/>
      <c r="I178" s="6"/>
      <c r="J178" s="6"/>
      <c r="K178" s="6"/>
      <c r="L178" s="6"/>
    </row>
    <row r="179" spans="2:12" x14ac:dyDescent="0.25">
      <c r="B179" s="6"/>
      <c r="D179" s="6"/>
      <c r="E179" s="6"/>
      <c r="F179" s="6"/>
      <c r="G179" s="6"/>
      <c r="H179" s="6"/>
      <c r="I179" s="6"/>
      <c r="J179" s="6"/>
      <c r="K179" s="6"/>
      <c r="L179" s="6"/>
    </row>
    <row r="180" spans="2:12" x14ac:dyDescent="0.25">
      <c r="B180" s="6"/>
      <c r="D180" s="6"/>
      <c r="E180" s="6"/>
      <c r="F180" s="6"/>
      <c r="G180" s="6"/>
      <c r="H180" s="6"/>
      <c r="I180" s="6"/>
      <c r="J180" s="6"/>
      <c r="K180" s="6"/>
      <c r="L180" s="6"/>
    </row>
    <row r="181" spans="2:12" x14ac:dyDescent="0.25">
      <c r="B181" s="6"/>
      <c r="D181" s="6"/>
      <c r="E181" s="6"/>
      <c r="F181" s="6"/>
      <c r="G181" s="6"/>
      <c r="H181" s="6"/>
      <c r="I181" s="6"/>
      <c r="J181" s="6"/>
      <c r="K181" s="6"/>
      <c r="L181" s="6"/>
    </row>
    <row r="182" spans="2:12" x14ac:dyDescent="0.25">
      <c r="B182" s="6"/>
      <c r="D182" s="6"/>
      <c r="E182" s="6"/>
      <c r="F182" s="6"/>
      <c r="G182" s="6"/>
      <c r="H182" s="6"/>
      <c r="I182" s="6"/>
      <c r="J182" s="6"/>
      <c r="K182" s="6"/>
      <c r="L182" s="6"/>
    </row>
    <row r="183" spans="2:12" x14ac:dyDescent="0.25">
      <c r="B183" s="6"/>
      <c r="D183" s="6"/>
      <c r="E183" s="6"/>
      <c r="F183" s="6"/>
      <c r="G183" s="6"/>
      <c r="H183" s="6"/>
      <c r="I183" s="6"/>
      <c r="J183" s="6"/>
      <c r="K183" s="6"/>
      <c r="L183" s="6"/>
    </row>
    <row r="184" spans="2:12" x14ac:dyDescent="0.25">
      <c r="K184" s="6"/>
      <c r="L184" s="6"/>
    </row>
  </sheetData>
  <mergeCells count="41">
    <mergeCell ref="A1:P1"/>
    <mergeCell ref="A2:P2"/>
    <mergeCell ref="A3:P3"/>
    <mergeCell ref="A4:D4"/>
    <mergeCell ref="A5:P5"/>
    <mergeCell ref="B69:F69"/>
    <mergeCell ref="D44:I44"/>
    <mergeCell ref="D45:I45"/>
    <mergeCell ref="B47:E47"/>
    <mergeCell ref="B48:B54"/>
    <mergeCell ref="B56:E56"/>
    <mergeCell ref="B57:B63"/>
    <mergeCell ref="B66:D67"/>
    <mergeCell ref="B15:B43"/>
    <mergeCell ref="D15:I15"/>
    <mergeCell ref="D22:I22"/>
    <mergeCell ref="D23:I23"/>
    <mergeCell ref="D31:I31"/>
    <mergeCell ref="D32:I32"/>
    <mergeCell ref="D33:I33"/>
    <mergeCell ref="D43:I43"/>
    <mergeCell ref="B89:B94"/>
    <mergeCell ref="B74:D74"/>
    <mergeCell ref="B76:B84"/>
    <mergeCell ref="B85:B86"/>
    <mergeCell ref="D85:D86"/>
    <mergeCell ref="B87:B88"/>
    <mergeCell ref="N24:N25"/>
    <mergeCell ref="O24:O25"/>
    <mergeCell ref="P24:P25"/>
    <mergeCell ref="K24:K25"/>
    <mergeCell ref="K39:K40"/>
    <mergeCell ref="L39:L40"/>
    <mergeCell ref="M39:M40"/>
    <mergeCell ref="L24:L25"/>
    <mergeCell ref="M24:M25"/>
    <mergeCell ref="B10:D10"/>
    <mergeCell ref="F10:S10"/>
    <mergeCell ref="F11:S11"/>
    <mergeCell ref="E12:R12"/>
    <mergeCell ref="E13:R13"/>
  </mergeCells>
  <conditionalFormatting sqref="I20">
    <cfRule type="containsErrors" dxfId="88" priority="7">
      <formula>ISERROR(I20)</formula>
    </cfRule>
  </conditionalFormatting>
  <conditionalFormatting sqref="I25">
    <cfRule type="containsText" dxfId="87" priority="6" operator="containsText" text="debe">
      <formula>NOT(ISERROR(SEARCH("debe",I25)))</formula>
    </cfRule>
  </conditionalFormatting>
  <conditionalFormatting sqref="F10">
    <cfRule type="notContainsBlanks" dxfId="86" priority="5">
      <formula>LEN(TRIM(F10))&gt;0</formula>
    </cfRule>
  </conditionalFormatting>
  <conditionalFormatting sqref="F11:S11">
    <cfRule type="expression" dxfId="85" priority="3">
      <formula>E11="NO SE REPORTA"</formula>
    </cfRule>
    <cfRule type="expression" dxfId="84" priority="4">
      <formula>E10="NO APLICA"</formula>
    </cfRule>
  </conditionalFormatting>
  <conditionalFormatting sqref="E12:R12">
    <cfRule type="expression" dxfId="83" priority="1">
      <formula>E11="SI SE REPORTA"</formula>
    </cfRule>
  </conditionalFormatting>
  <dataValidations count="6">
    <dataValidation type="whole" operator="greaterThanOrEqual" allowBlank="1" showInputMessage="1" showErrorMessage="1" errorTitle="ERROR" error="Valor en HECTAREAS (sin decimales)" sqref="E17:E19 E21 E25:H29 F35:F42 I26:I30 L41:L45">
      <formula1>0</formula1>
    </dataValidation>
    <dataValidation allowBlank="1" showInputMessage="1" showErrorMessage="1" promptTitle="ESTADO" prompt="en formulación_x000a_en actualización_x000a_en adopción_x000a_adoptado" sqref="G35:G42"/>
    <dataValidation type="whole" errorStyle="warning" operator="equal" allowBlank="1" showInputMessage="1" showErrorMessage="1" error="LA SUMA DEBE SER IGUAL A LA META CUATRIENAL" promptTitle="OJO" prompt="LA SUMA DEBE SER IGUAL A LA META CUATRIENAL" sqref="I25">
      <formula1>E20</formula1>
    </dataValidation>
    <dataValidation type="decimal" allowBlank="1" showInputMessage="1" showErrorMessage="1" errorTitle="ERROR" error="Escriba un valor entre 0% y 100%" sqref="L26:L29">
      <formula1>0</formula1>
      <formula2>1</formula2>
    </dataValidation>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 ref="E52" r:id="rId1"/>
  </hyperlinks>
  <pageMargins left="0.25" right="0.25" top="0.75" bottom="0.75" header="0.3" footer="0.3"/>
  <pageSetup paperSize="178" orientation="landscape" horizontalDpi="1200" verticalDpi="1200"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9"/>
  <sheetViews>
    <sheetView showGridLines="0" zoomScale="98" zoomScaleNormal="98" workbookViewId="0">
      <selection activeCell="K20" sqref="K19:K20"/>
    </sheetView>
  </sheetViews>
  <sheetFormatPr baseColWidth="10" defaultRowHeight="14.3" x14ac:dyDescent="0.25"/>
  <cols>
    <col min="1" max="1" width="1.875" customWidth="1"/>
    <col min="2" max="2" width="12.875" customWidth="1"/>
    <col min="3" max="3" width="5" style="86" bestFit="1" customWidth="1"/>
    <col min="4" max="4" width="34.875" customWidth="1"/>
    <col min="5" max="5" width="13.75" customWidth="1"/>
    <col min="6" max="6" width="12.5" customWidth="1"/>
  </cols>
  <sheetData>
    <row r="1" spans="1:21" s="550" customFormat="1" ht="100.55" customHeight="1" thickBot="1" x14ac:dyDescent="0.3">
      <c r="A1" s="1022"/>
      <c r="B1" s="1023"/>
      <c r="C1" s="1023"/>
      <c r="D1" s="1023"/>
      <c r="E1" s="1023"/>
      <c r="F1" s="1023"/>
      <c r="G1" s="1023"/>
      <c r="H1" s="1023"/>
      <c r="I1" s="1023"/>
      <c r="J1" s="1023"/>
      <c r="K1" s="1023"/>
      <c r="L1" s="1023"/>
      <c r="M1" s="1023"/>
      <c r="N1" s="1023"/>
      <c r="O1" s="1023"/>
      <c r="P1" s="1024"/>
      <c r="Q1" s="412"/>
      <c r="R1" s="412"/>
    </row>
    <row r="2" spans="1:21" s="551" customFormat="1" ht="16.3" thickBot="1" x14ac:dyDescent="0.3">
      <c r="A2" s="1030" t="str">
        <f>'Datos Generales'!C5</f>
        <v>Corporación Autónoma Regional del Magdalena – CORPAMAG</v>
      </c>
      <c r="B2" s="1031"/>
      <c r="C2" s="1031"/>
      <c r="D2" s="1031"/>
      <c r="E2" s="1031"/>
      <c r="F2" s="1031"/>
      <c r="G2" s="1031"/>
      <c r="H2" s="1031"/>
      <c r="I2" s="1031"/>
      <c r="J2" s="1031"/>
      <c r="K2" s="1031"/>
      <c r="L2" s="1031"/>
      <c r="M2" s="1031"/>
      <c r="N2" s="1031"/>
      <c r="O2" s="1031"/>
      <c r="P2" s="1032"/>
      <c r="Q2" s="412"/>
      <c r="R2" s="412"/>
    </row>
    <row r="3" spans="1:21" s="551" customFormat="1" ht="16.3" thickBot="1" x14ac:dyDescent="0.3">
      <c r="A3" s="1025" t="s">
        <v>1322</v>
      </c>
      <c r="B3" s="1026"/>
      <c r="C3" s="1026"/>
      <c r="D3" s="1026"/>
      <c r="E3" s="1026"/>
      <c r="F3" s="1026"/>
      <c r="G3" s="1026"/>
      <c r="H3" s="1026"/>
      <c r="I3" s="1026"/>
      <c r="J3" s="1026"/>
      <c r="K3" s="1026"/>
      <c r="L3" s="1026"/>
      <c r="M3" s="1026"/>
      <c r="N3" s="1026"/>
      <c r="O3" s="1026"/>
      <c r="P3" s="1027"/>
      <c r="Q3" s="412"/>
      <c r="R3" s="412"/>
    </row>
    <row r="4" spans="1:21" s="551" customFormat="1" ht="16.3" thickBot="1" x14ac:dyDescent="0.3">
      <c r="A4" s="1028" t="s">
        <v>1321</v>
      </c>
      <c r="B4" s="1029"/>
      <c r="C4" s="1029"/>
      <c r="D4" s="1029"/>
      <c r="E4" s="587" t="str">
        <f>'Datos Generales'!C6</f>
        <v>2021-II</v>
      </c>
      <c r="F4" s="587"/>
      <c r="G4" s="587"/>
      <c r="H4" s="587"/>
      <c r="I4" s="587"/>
      <c r="J4" s="587"/>
      <c r="K4" s="587"/>
      <c r="L4" s="589"/>
      <c r="M4" s="589"/>
      <c r="N4" s="589"/>
      <c r="O4" s="589"/>
      <c r="P4" s="590"/>
      <c r="Q4" s="412"/>
      <c r="R4" s="412"/>
    </row>
    <row r="5" spans="1:21" s="245" customFormat="1" ht="16.5" customHeight="1" thickBot="1" x14ac:dyDescent="0.3">
      <c r="A5" s="1025" t="s">
        <v>449</v>
      </c>
      <c r="B5" s="1026"/>
      <c r="C5" s="1026"/>
      <c r="D5" s="1026"/>
      <c r="E5" s="1026"/>
      <c r="F5" s="1026"/>
      <c r="G5" s="1026"/>
      <c r="H5" s="1026"/>
      <c r="I5" s="1026"/>
      <c r="J5" s="1026"/>
      <c r="K5" s="1026"/>
      <c r="L5" s="1026"/>
      <c r="M5" s="1026"/>
      <c r="N5" s="1026"/>
      <c r="O5" s="1026"/>
      <c r="P5" s="1027"/>
    </row>
    <row r="6" spans="1:21" x14ac:dyDescent="0.25">
      <c r="B6" s="2" t="s">
        <v>1</v>
      </c>
      <c r="C6" s="75"/>
      <c r="D6" s="6"/>
      <c r="E6" s="73"/>
      <c r="F6" s="6" t="s">
        <v>128</v>
      </c>
      <c r="G6" s="6"/>
      <c r="H6" s="6"/>
      <c r="I6" s="6"/>
      <c r="J6" s="6"/>
      <c r="K6" s="6"/>
    </row>
    <row r="7" spans="1:21" ht="14.95" thickBot="1" x14ac:dyDescent="0.3">
      <c r="B7" s="74"/>
      <c r="C7" s="76"/>
      <c r="D7" s="6"/>
      <c r="E7" s="18"/>
      <c r="F7" s="6" t="s">
        <v>129</v>
      </c>
      <c r="G7" s="6"/>
      <c r="H7" s="6"/>
      <c r="I7" s="6"/>
      <c r="J7" s="6"/>
      <c r="K7" s="6"/>
    </row>
    <row r="8" spans="1:21" ht="14.95" thickBot="1" x14ac:dyDescent="0.3">
      <c r="B8" s="176" t="s">
        <v>1192</v>
      </c>
      <c r="C8" s="221">
        <v>2021</v>
      </c>
      <c r="D8" s="226">
        <f>IF(E10="NO APLICA","NO APLICA",IF(E11="NO SE REPORTA","SIN INFORMACION",+G20))</f>
        <v>1</v>
      </c>
      <c r="E8" s="222"/>
      <c r="F8" s="6" t="s">
        <v>130</v>
      </c>
      <c r="G8" s="6"/>
      <c r="H8" s="6"/>
      <c r="I8" s="6"/>
      <c r="J8" s="6"/>
      <c r="K8" s="6"/>
    </row>
    <row r="9" spans="1:21" x14ac:dyDescent="0.25">
      <c r="B9" s="505" t="s">
        <v>1193</v>
      </c>
      <c r="D9" s="6"/>
      <c r="E9" s="6"/>
      <c r="F9" s="6"/>
      <c r="G9" s="6"/>
      <c r="H9" s="6"/>
      <c r="I9" s="6"/>
      <c r="J9" s="6"/>
      <c r="K9" s="6"/>
    </row>
    <row r="10" spans="1:21" s="412" customFormat="1" x14ac:dyDescent="0.25">
      <c r="A10" s="245"/>
      <c r="B10" s="1078" t="s">
        <v>1252</v>
      </c>
      <c r="C10" s="1078"/>
      <c r="D10" s="1078"/>
      <c r="E10" s="511" t="s">
        <v>1249</v>
      </c>
      <c r="F10" s="1085"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086"/>
      <c r="H10" s="1086"/>
      <c r="I10" s="1086"/>
      <c r="J10" s="1086"/>
      <c r="K10" s="1086"/>
      <c r="L10" s="1086"/>
      <c r="M10" s="1086"/>
      <c r="N10" s="1086"/>
      <c r="O10" s="1086"/>
      <c r="P10" s="1086"/>
      <c r="Q10" s="1086"/>
      <c r="R10" s="1086"/>
      <c r="S10" s="1086"/>
      <c r="T10" s="507"/>
      <c r="U10" s="507"/>
    </row>
    <row r="11" spans="1:21" s="412" customFormat="1" ht="14.45" customHeight="1" x14ac:dyDescent="0.25">
      <c r="A11" s="245"/>
      <c r="B11" s="508"/>
      <c r="C11" s="509"/>
      <c r="D11" s="510" t="str">
        <f>IF(E10="SI APLICA","¿El indicador no se reporta por limitaciones de información disponible? ","")</f>
        <v xml:space="preserve">¿El indicador no se reporta por limitaciones de información disponible? </v>
      </c>
      <c r="E11" s="512" t="s">
        <v>1251</v>
      </c>
      <c r="F11" s="1079"/>
      <c r="G11" s="1080"/>
      <c r="H11" s="1080"/>
      <c r="I11" s="1080"/>
      <c r="J11" s="1080"/>
      <c r="K11" s="1080"/>
      <c r="L11" s="1080"/>
      <c r="M11" s="1080"/>
      <c r="N11" s="1080"/>
      <c r="O11" s="1080"/>
      <c r="P11" s="1080"/>
      <c r="Q11" s="1080"/>
      <c r="R11" s="1080"/>
      <c r="S11" s="1080"/>
    </row>
    <row r="12" spans="1:21" s="412" customFormat="1" ht="30.6" customHeight="1" x14ac:dyDescent="0.25">
      <c r="A12" s="245"/>
      <c r="B12" s="505"/>
      <c r="C12" s="303"/>
      <c r="D12" s="510" t="str">
        <f>IF(E11="SI SE REPORTA","¿Qué programas o proyectos del Plan de Acción están asociados al indicador? ","")</f>
        <v xml:space="preserve">¿Qué programas o proyectos del Plan de Acción están asociados al indicador? </v>
      </c>
      <c r="E12" s="1081" t="s">
        <v>2710</v>
      </c>
      <c r="F12" s="1081"/>
      <c r="G12" s="1081"/>
      <c r="H12" s="1081"/>
      <c r="I12" s="1081"/>
      <c r="J12" s="1081"/>
      <c r="K12" s="1081"/>
      <c r="L12" s="1081"/>
      <c r="M12" s="1081"/>
      <c r="N12" s="1081"/>
      <c r="O12" s="1081"/>
      <c r="P12" s="1081"/>
      <c r="Q12" s="1081"/>
      <c r="R12" s="1081"/>
    </row>
    <row r="13" spans="1:21" s="412" customFormat="1" ht="21.9" customHeight="1" x14ac:dyDescent="0.25">
      <c r="A13" s="245"/>
      <c r="B13" s="505"/>
      <c r="C13" s="303"/>
      <c r="D13" s="510" t="s">
        <v>1254</v>
      </c>
      <c r="E13" s="1082"/>
      <c r="F13" s="1083"/>
      <c r="G13" s="1083"/>
      <c r="H13" s="1083"/>
      <c r="I13" s="1083"/>
      <c r="J13" s="1083"/>
      <c r="K13" s="1083"/>
      <c r="L13" s="1083"/>
      <c r="M13" s="1083"/>
      <c r="N13" s="1083"/>
      <c r="O13" s="1083"/>
      <c r="P13" s="1083"/>
      <c r="Q13" s="1083"/>
      <c r="R13" s="1084"/>
    </row>
    <row r="14" spans="1:21" s="412" customFormat="1" ht="7" customHeight="1" thickBot="1" x14ac:dyDescent="0.3">
      <c r="B14" s="505"/>
      <c r="C14" s="86"/>
      <c r="D14" s="6"/>
      <c r="E14" s="6"/>
      <c r="F14" s="6"/>
      <c r="G14" s="6"/>
      <c r="H14" s="6"/>
      <c r="I14" s="6"/>
      <c r="J14" s="6"/>
      <c r="K14" s="6"/>
    </row>
    <row r="15" spans="1:21" ht="15.65" customHeight="1" thickTop="1" thickBot="1" x14ac:dyDescent="0.3">
      <c r="B15" s="1164" t="s">
        <v>2</v>
      </c>
      <c r="C15" s="88"/>
      <c r="D15" s="1122" t="s">
        <v>336</v>
      </c>
      <c r="E15" s="1123"/>
      <c r="F15" s="1123"/>
      <c r="G15" s="1123"/>
      <c r="H15" s="1123"/>
      <c r="I15" s="1123"/>
      <c r="J15" s="1123"/>
      <c r="K15" s="1123"/>
      <c r="L15" s="1176"/>
    </row>
    <row r="16" spans="1:21" ht="35.35" thickBot="1" x14ac:dyDescent="0.3">
      <c r="B16" s="1165"/>
      <c r="C16" s="93"/>
      <c r="D16" s="43" t="s">
        <v>463</v>
      </c>
      <c r="E16" s="43" t="s">
        <v>464</v>
      </c>
      <c r="F16" s="43" t="s">
        <v>465</v>
      </c>
      <c r="G16" s="43" t="s">
        <v>466</v>
      </c>
      <c r="H16" s="6"/>
      <c r="I16" s="6"/>
      <c r="J16" s="6"/>
      <c r="K16" s="6"/>
      <c r="L16" s="14"/>
    </row>
    <row r="17" spans="2:12" ht="35.35" thickBot="1" x14ac:dyDescent="0.3">
      <c r="B17" s="1165"/>
      <c r="C17" s="93"/>
      <c r="D17" s="41" t="s">
        <v>467</v>
      </c>
      <c r="E17" s="216">
        <v>1</v>
      </c>
      <c r="F17" s="216"/>
      <c r="G17" s="150">
        <f>+E17+F17</f>
        <v>1</v>
      </c>
      <c r="H17" s="6"/>
      <c r="I17" s="6"/>
      <c r="J17" s="6"/>
      <c r="K17" s="6"/>
      <c r="L17" s="14"/>
    </row>
    <row r="18" spans="2:12" ht="23.8" thickBot="1" x14ac:dyDescent="0.3">
      <c r="B18" s="1165"/>
      <c r="C18" s="93"/>
      <c r="D18" s="41" t="s">
        <v>468</v>
      </c>
      <c r="E18" s="216">
        <v>1</v>
      </c>
      <c r="F18" s="216"/>
      <c r="G18" s="150">
        <f>+E18+F18</f>
        <v>1</v>
      </c>
      <c r="H18" s="6"/>
      <c r="I18" s="6"/>
      <c r="J18" s="6"/>
      <c r="K18" s="6"/>
      <c r="L18" s="14"/>
    </row>
    <row r="19" spans="2:12" ht="23.8" thickBot="1" x14ac:dyDescent="0.3">
      <c r="B19" s="1165"/>
      <c r="C19" s="93"/>
      <c r="D19" s="41" t="s">
        <v>469</v>
      </c>
      <c r="E19" s="216">
        <v>1</v>
      </c>
      <c r="F19" s="216"/>
      <c r="G19" s="150">
        <f>+E19+F19</f>
        <v>1</v>
      </c>
      <c r="H19" s="6"/>
      <c r="I19" s="6"/>
      <c r="J19" s="6"/>
      <c r="K19" s="6"/>
      <c r="L19" s="14"/>
    </row>
    <row r="20" spans="2:12" ht="23.8" thickBot="1" x14ac:dyDescent="0.3">
      <c r="B20" s="1165"/>
      <c r="C20" s="93"/>
      <c r="D20" s="41" t="s">
        <v>449</v>
      </c>
      <c r="E20" s="195">
        <f>IFERROR(E19/E18,"N.A.")</f>
        <v>1</v>
      </c>
      <c r="F20" s="195" t="str">
        <f>IFERROR(F19/F18,"N.A.")</f>
        <v>N.A.</v>
      </c>
      <c r="G20" s="143">
        <f>IFERROR(G19/G18,0)</f>
        <v>1</v>
      </c>
      <c r="H20" s="6"/>
      <c r="I20" s="6"/>
      <c r="J20" s="6"/>
      <c r="K20" s="6"/>
      <c r="L20" s="14"/>
    </row>
    <row r="21" spans="2:12" x14ac:dyDescent="0.25">
      <c r="B21" s="1165"/>
      <c r="C21" s="91"/>
      <c r="D21" s="1128"/>
      <c r="E21" s="1129"/>
      <c r="F21" s="1129"/>
      <c r="G21" s="1129"/>
      <c r="H21" s="1129"/>
      <c r="I21" s="1129"/>
      <c r="J21" s="1129"/>
      <c r="K21" s="1129"/>
      <c r="L21" s="1177"/>
    </row>
    <row r="22" spans="2:12" x14ac:dyDescent="0.25">
      <c r="B22" s="1165"/>
      <c r="C22" s="91"/>
      <c r="D22" s="1125" t="s">
        <v>246</v>
      </c>
      <c r="E22" s="1126"/>
      <c r="F22" s="1126"/>
      <c r="G22" s="1126"/>
      <c r="H22" s="1126"/>
      <c r="I22" s="1126"/>
      <c r="J22" s="1126"/>
      <c r="K22" s="1126"/>
      <c r="L22" s="1178"/>
    </row>
    <row r="23" spans="2:12" x14ac:dyDescent="0.25">
      <c r="B23" s="1165"/>
      <c r="C23" s="91"/>
      <c r="D23" s="1125" t="s">
        <v>470</v>
      </c>
      <c r="E23" s="1126"/>
      <c r="F23" s="1126"/>
      <c r="G23" s="1126"/>
      <c r="H23" s="1126"/>
      <c r="I23" s="1126"/>
      <c r="J23" s="1126"/>
      <c r="K23" s="1126"/>
      <c r="L23" s="1178"/>
    </row>
    <row r="24" spans="2:12" ht="14.95" thickBot="1" x14ac:dyDescent="0.3">
      <c r="B24" s="1165"/>
      <c r="C24" s="91"/>
      <c r="D24" s="1161" t="s">
        <v>340</v>
      </c>
      <c r="E24" s="1162"/>
      <c r="F24" s="1162"/>
      <c r="G24" s="1162"/>
      <c r="H24" s="1162"/>
      <c r="I24" s="1162"/>
      <c r="J24" s="1162"/>
      <c r="K24" s="1162"/>
      <c r="L24" s="1179"/>
    </row>
    <row r="25" spans="2:12" ht="19.7" customHeight="1" x14ac:dyDescent="0.25">
      <c r="B25" s="436"/>
      <c r="C25" s="1174" t="s">
        <v>19</v>
      </c>
      <c r="D25" s="1166" t="s">
        <v>270</v>
      </c>
      <c r="E25" s="1166" t="s">
        <v>471</v>
      </c>
      <c r="F25" s="1166" t="s">
        <v>382</v>
      </c>
      <c r="G25" s="1166" t="s">
        <v>472</v>
      </c>
      <c r="H25" s="211" t="s">
        <v>473</v>
      </c>
      <c r="I25" s="211" t="s">
        <v>475</v>
      </c>
      <c r="J25" s="1166" t="s">
        <v>274</v>
      </c>
      <c r="K25" s="1166" t="s">
        <v>275</v>
      </c>
      <c r="L25" s="1166" t="s">
        <v>55</v>
      </c>
    </row>
    <row r="26" spans="2:12" ht="19.05" customHeight="1" thickBot="1" x14ac:dyDescent="0.3">
      <c r="B26" s="436"/>
      <c r="C26" s="1175"/>
      <c r="D26" s="1167"/>
      <c r="E26" s="1167"/>
      <c r="F26" s="1167"/>
      <c r="G26" s="1167"/>
      <c r="H26" s="212" t="s">
        <v>474</v>
      </c>
      <c r="I26" s="212" t="s">
        <v>476</v>
      </c>
      <c r="J26" s="1167"/>
      <c r="K26" s="1167"/>
      <c r="L26" s="1167"/>
    </row>
    <row r="27" spans="2:12" ht="89" customHeight="1" thickBot="1" x14ac:dyDescent="0.3">
      <c r="B27" s="436"/>
      <c r="C27" s="90"/>
      <c r="D27" s="745" t="s">
        <v>2711</v>
      </c>
      <c r="E27" s="30" t="s">
        <v>1946</v>
      </c>
      <c r="F27" s="745" t="s">
        <v>1942</v>
      </c>
      <c r="G27" s="746" t="s">
        <v>1943</v>
      </c>
      <c r="H27" s="217">
        <v>30000000</v>
      </c>
      <c r="I27" s="217">
        <v>22669810</v>
      </c>
      <c r="J27" s="217">
        <v>21000000</v>
      </c>
      <c r="K27" s="217">
        <v>21000000</v>
      </c>
      <c r="L27" s="217"/>
    </row>
    <row r="28" spans="2:12" s="412" customFormat="1" ht="14.95" thickBot="1" x14ac:dyDescent="0.3">
      <c r="B28" s="436"/>
      <c r="C28" s="90"/>
      <c r="D28" s="31"/>
      <c r="E28" s="31"/>
      <c r="F28" s="31"/>
      <c r="G28" s="31"/>
      <c r="H28" s="217"/>
      <c r="I28" s="217"/>
      <c r="J28" s="217"/>
      <c r="K28" s="217"/>
      <c r="L28" s="217"/>
    </row>
    <row r="29" spans="2:12" s="412" customFormat="1" ht="14.95" thickBot="1" x14ac:dyDescent="0.3">
      <c r="B29" s="436"/>
      <c r="C29" s="90"/>
      <c r="D29" s="31"/>
      <c r="E29" s="31"/>
      <c r="F29" s="31"/>
      <c r="G29" s="31"/>
      <c r="H29" s="217"/>
      <c r="I29" s="217"/>
      <c r="J29" s="217"/>
      <c r="K29" s="217"/>
      <c r="L29" s="217"/>
    </row>
    <row r="30" spans="2:12" s="412" customFormat="1" ht="14.95" thickBot="1" x14ac:dyDescent="0.3">
      <c r="B30" s="436"/>
      <c r="C30" s="90"/>
      <c r="D30" s="31"/>
      <c r="E30" s="31"/>
      <c r="F30" s="31"/>
      <c r="G30" s="31"/>
      <c r="H30" s="217"/>
      <c r="I30" s="217"/>
      <c r="J30" s="217"/>
      <c r="K30" s="217"/>
      <c r="L30" s="217"/>
    </row>
    <row r="31" spans="2:12" s="412" customFormat="1" ht="14.95" thickBot="1" x14ac:dyDescent="0.3">
      <c r="B31" s="436"/>
      <c r="C31" s="90"/>
      <c r="D31" s="31"/>
      <c r="E31" s="31"/>
      <c r="F31" s="31"/>
      <c r="G31" s="31"/>
      <c r="H31" s="217"/>
      <c r="I31" s="217"/>
      <c r="J31" s="217"/>
      <c r="K31" s="217"/>
      <c r="L31" s="217"/>
    </row>
    <row r="32" spans="2:12" s="412" customFormat="1" ht="14.95" thickBot="1" x14ac:dyDescent="0.3">
      <c r="B32" s="436"/>
      <c r="C32" s="90"/>
      <c r="D32" s="31"/>
      <c r="E32" s="31"/>
      <c r="F32" s="31"/>
      <c r="G32" s="31"/>
      <c r="H32" s="217"/>
      <c r="I32" s="217"/>
      <c r="J32" s="217"/>
      <c r="K32" s="217"/>
      <c r="L32" s="217"/>
    </row>
    <row r="33" spans="2:12" s="412" customFormat="1" ht="14.95" thickBot="1" x14ac:dyDescent="0.3">
      <c r="B33" s="436"/>
      <c r="C33" s="90"/>
      <c r="D33" s="31"/>
      <c r="E33" s="31"/>
      <c r="F33" s="31"/>
      <c r="G33" s="31"/>
      <c r="H33" s="217"/>
      <c r="I33" s="217"/>
      <c r="J33" s="217"/>
      <c r="K33" s="217"/>
      <c r="L33" s="217"/>
    </row>
    <row r="34" spans="2:12" s="412" customFormat="1" ht="14.95" thickBot="1" x14ac:dyDescent="0.3">
      <c r="B34" s="436"/>
      <c r="C34" s="90"/>
      <c r="D34" s="31"/>
      <c r="E34" s="31"/>
      <c r="F34" s="31"/>
      <c r="G34" s="31"/>
      <c r="H34" s="217"/>
      <c r="I34" s="217"/>
      <c r="J34" s="217"/>
      <c r="K34" s="217"/>
      <c r="L34" s="217"/>
    </row>
    <row r="35" spans="2:12" s="412" customFormat="1" ht="14.95" thickBot="1" x14ac:dyDescent="0.3">
      <c r="B35" s="436"/>
      <c r="C35" s="90"/>
      <c r="D35" s="31"/>
      <c r="E35" s="31"/>
      <c r="F35" s="31"/>
      <c r="G35" s="31"/>
      <c r="H35" s="217"/>
      <c r="I35" s="217"/>
      <c r="J35" s="217"/>
      <c r="K35" s="217"/>
      <c r="L35" s="217"/>
    </row>
    <row r="36" spans="2:12" s="412" customFormat="1" ht="14.95" thickBot="1" x14ac:dyDescent="0.3">
      <c r="B36" s="436"/>
      <c r="C36" s="90"/>
      <c r="D36" s="31"/>
      <c r="E36" s="31"/>
      <c r="F36" s="31"/>
      <c r="G36" s="31"/>
      <c r="H36" s="217"/>
      <c r="I36" s="217"/>
      <c r="J36" s="217"/>
      <c r="K36" s="217"/>
      <c r="L36" s="217"/>
    </row>
    <row r="37" spans="2:12" ht="14.95" thickBot="1" x14ac:dyDescent="0.3">
      <c r="B37" s="436"/>
      <c r="C37" s="90"/>
      <c r="D37" s="31"/>
      <c r="E37" s="31"/>
      <c r="F37" s="31"/>
      <c r="G37" s="31"/>
      <c r="H37" s="217"/>
      <c r="I37" s="217"/>
      <c r="J37" s="217"/>
      <c r="K37" s="217"/>
      <c r="L37" s="217"/>
    </row>
    <row r="38" spans="2:12" ht="14.95" thickBot="1" x14ac:dyDescent="0.3">
      <c r="B38" s="436"/>
      <c r="C38" s="90"/>
      <c r="D38" s="31"/>
      <c r="E38" s="31"/>
      <c r="F38" s="31"/>
      <c r="G38" s="31"/>
      <c r="H38" s="217"/>
      <c r="I38" s="217"/>
      <c r="J38" s="217"/>
      <c r="K38" s="217"/>
      <c r="L38" s="217"/>
    </row>
    <row r="39" spans="2:12" ht="14.95" thickBot="1" x14ac:dyDescent="0.3">
      <c r="B39" s="436"/>
      <c r="C39" s="90"/>
      <c r="D39" s="31"/>
      <c r="E39" s="31"/>
      <c r="F39" s="31"/>
      <c r="G39" s="31"/>
      <c r="H39" s="217"/>
      <c r="I39" s="217"/>
      <c r="J39" s="217"/>
      <c r="K39" s="217"/>
      <c r="L39" s="217"/>
    </row>
    <row r="40" spans="2:12" ht="14.95" thickBot="1" x14ac:dyDescent="0.3">
      <c r="B40" s="437"/>
      <c r="C40" s="110"/>
      <c r="D40" s="40" t="s">
        <v>151</v>
      </c>
      <c r="E40" s="27"/>
      <c r="F40" s="27"/>
      <c r="G40" s="27"/>
      <c r="H40" s="141">
        <f>SUM(H27:H39)</f>
        <v>30000000</v>
      </c>
      <c r="I40" s="141">
        <f>SUM(I27:I39)</f>
        <v>22669810</v>
      </c>
      <c r="J40" s="141">
        <f>SUM(J27:J39)</f>
        <v>21000000</v>
      </c>
      <c r="K40" s="141">
        <f>SUM(K27:K39)</f>
        <v>21000000</v>
      </c>
      <c r="L40" s="13"/>
    </row>
    <row r="41" spans="2:12" ht="23.95" customHeight="1" thickBot="1" x14ac:dyDescent="0.3">
      <c r="B41" s="72" t="s">
        <v>34</v>
      </c>
      <c r="C41" s="107"/>
      <c r="D41" s="1117" t="s">
        <v>477</v>
      </c>
      <c r="E41" s="1118"/>
      <c r="F41" s="1118"/>
      <c r="G41" s="1118"/>
      <c r="H41" s="1118"/>
      <c r="I41" s="1118"/>
      <c r="J41" s="1118"/>
      <c r="K41" s="1118"/>
      <c r="L41" s="1180"/>
    </row>
    <row r="42" spans="2:12" ht="23.95" customHeight="1" thickBot="1" x14ac:dyDescent="0.3">
      <c r="B42" s="72" t="s">
        <v>36</v>
      </c>
      <c r="C42" s="107"/>
      <c r="D42" s="1117" t="s">
        <v>346</v>
      </c>
      <c r="E42" s="1118"/>
      <c r="F42" s="1118"/>
      <c r="G42" s="1118"/>
      <c r="H42" s="1118"/>
      <c r="I42" s="1118"/>
      <c r="J42" s="1118"/>
      <c r="K42" s="1118"/>
      <c r="L42" s="1180"/>
    </row>
    <row r="43" spans="2:12" ht="14.95" thickBot="1" x14ac:dyDescent="0.3">
      <c r="B43" s="2"/>
      <c r="C43" s="75"/>
      <c r="D43" s="6"/>
      <c r="E43" s="6"/>
      <c r="F43" s="6"/>
      <c r="G43" s="6"/>
      <c r="H43" s="6"/>
      <c r="I43" s="6"/>
      <c r="J43" s="6"/>
      <c r="K43" s="6"/>
    </row>
    <row r="44" spans="2:12" ht="23.95" customHeight="1" thickBot="1" x14ac:dyDescent="0.3">
      <c r="B44" s="1114" t="s">
        <v>38</v>
      </c>
      <c r="C44" s="1115"/>
      <c r="D44" s="1115"/>
      <c r="E44" s="1116"/>
      <c r="F44" s="6"/>
      <c r="G44" s="6"/>
      <c r="H44" s="6"/>
      <c r="I44" s="6"/>
      <c r="J44" s="6"/>
      <c r="K44" s="6"/>
    </row>
    <row r="45" spans="2:12" ht="14.95" thickBot="1" x14ac:dyDescent="0.3">
      <c r="B45" s="1111">
        <v>1</v>
      </c>
      <c r="C45" s="93"/>
      <c r="D45" s="48" t="s">
        <v>39</v>
      </c>
      <c r="E45" s="31" t="s">
        <v>1890</v>
      </c>
      <c r="F45" s="6"/>
      <c r="G45" s="6"/>
      <c r="H45" s="6"/>
      <c r="I45" s="6"/>
      <c r="J45" s="6"/>
      <c r="K45" s="6"/>
    </row>
    <row r="46" spans="2:12" ht="14.95" thickBot="1" x14ac:dyDescent="0.3">
      <c r="B46" s="1112"/>
      <c r="C46" s="93"/>
      <c r="D46" s="41" t="s">
        <v>40</v>
      </c>
      <c r="E46" s="31" t="s">
        <v>1891</v>
      </c>
      <c r="F46" s="6"/>
      <c r="G46" s="6"/>
      <c r="H46" s="6"/>
      <c r="I46" s="6"/>
      <c r="J46" s="6"/>
      <c r="K46" s="6"/>
    </row>
    <row r="47" spans="2:12" ht="14.95" thickBot="1" x14ac:dyDescent="0.3">
      <c r="B47" s="1112"/>
      <c r="C47" s="93"/>
      <c r="D47" s="41" t="s">
        <v>41</v>
      </c>
      <c r="E47" s="31" t="s">
        <v>1899</v>
      </c>
      <c r="F47" s="6"/>
      <c r="G47" s="6"/>
      <c r="H47" s="6"/>
      <c r="I47" s="6"/>
      <c r="J47" s="6"/>
      <c r="K47" s="6"/>
    </row>
    <row r="48" spans="2:12" ht="14.95" thickBot="1" x14ac:dyDescent="0.3">
      <c r="B48" s="1112"/>
      <c r="C48" s="93"/>
      <c r="D48" s="41" t="s">
        <v>42</v>
      </c>
      <c r="E48" s="31" t="s">
        <v>1609</v>
      </c>
      <c r="F48" s="6"/>
      <c r="G48" s="6"/>
      <c r="H48" s="6"/>
      <c r="I48" s="6"/>
      <c r="J48" s="6"/>
      <c r="K48" s="6"/>
    </row>
    <row r="49" spans="2:11" ht="14.95" thickBot="1" x14ac:dyDescent="0.3">
      <c r="B49" s="1112"/>
      <c r="C49" s="93"/>
      <c r="D49" s="41" t="s">
        <v>43</v>
      </c>
      <c r="E49" s="31" t="s">
        <v>1900</v>
      </c>
      <c r="F49" s="6"/>
      <c r="G49" s="6"/>
      <c r="H49" s="6"/>
      <c r="I49" s="6"/>
      <c r="J49" s="6"/>
      <c r="K49" s="6"/>
    </row>
    <row r="50" spans="2:11" ht="14.95" thickBot="1" x14ac:dyDescent="0.3">
      <c r="B50" s="1112"/>
      <c r="C50" s="93"/>
      <c r="D50" s="41" t="s">
        <v>44</v>
      </c>
      <c r="E50" s="31">
        <v>4380200</v>
      </c>
      <c r="F50" s="6"/>
      <c r="G50" s="6"/>
      <c r="H50" s="6"/>
      <c r="I50" s="6"/>
      <c r="J50" s="6"/>
      <c r="K50" s="6"/>
    </row>
    <row r="51" spans="2:11" ht="14.95" thickBot="1" x14ac:dyDescent="0.3">
      <c r="B51" s="1113"/>
      <c r="C51" s="3"/>
      <c r="D51" s="41" t="s">
        <v>45</v>
      </c>
      <c r="E51" s="31" t="s">
        <v>1892</v>
      </c>
      <c r="F51" s="6"/>
      <c r="G51" s="6"/>
      <c r="H51" s="6"/>
      <c r="I51" s="6"/>
      <c r="J51" s="6"/>
      <c r="K51" s="6"/>
    </row>
    <row r="52" spans="2:11" ht="14.95" thickBot="1" x14ac:dyDescent="0.3">
      <c r="B52" s="2"/>
      <c r="C52" s="75"/>
      <c r="D52" s="6"/>
      <c r="E52" s="6"/>
      <c r="F52" s="6"/>
      <c r="G52" s="6"/>
      <c r="H52" s="6"/>
      <c r="I52" s="6"/>
      <c r="J52" s="6"/>
      <c r="K52" s="6"/>
    </row>
    <row r="53" spans="2:11" ht="14.95" thickBot="1" x14ac:dyDescent="0.3">
      <c r="B53" s="1114" t="s">
        <v>46</v>
      </c>
      <c r="C53" s="1115"/>
      <c r="D53" s="1115"/>
      <c r="E53" s="1116"/>
      <c r="F53" s="6"/>
      <c r="G53" s="6"/>
      <c r="H53" s="6"/>
      <c r="I53" s="6"/>
      <c r="J53" s="6"/>
      <c r="K53" s="6"/>
    </row>
    <row r="54" spans="2:11" ht="14.95" thickBot="1" x14ac:dyDescent="0.3">
      <c r="B54" s="1111">
        <v>1</v>
      </c>
      <c r="C54" s="93"/>
      <c r="D54" s="48" t="s">
        <v>39</v>
      </c>
      <c r="E54" s="444" t="s">
        <v>47</v>
      </c>
      <c r="F54" s="6"/>
      <c r="G54" s="6"/>
      <c r="H54" s="6"/>
      <c r="I54" s="6"/>
      <c r="J54" s="6"/>
      <c r="K54" s="6"/>
    </row>
    <row r="55" spans="2:11" ht="14.95" thickBot="1" x14ac:dyDescent="0.3">
      <c r="B55" s="1112"/>
      <c r="C55" s="93"/>
      <c r="D55" s="41" t="s">
        <v>40</v>
      </c>
      <c r="E55" s="444" t="s">
        <v>48</v>
      </c>
      <c r="F55" s="6"/>
      <c r="G55" s="6"/>
      <c r="H55" s="6"/>
      <c r="I55" s="6"/>
      <c r="J55" s="6"/>
      <c r="K55" s="6"/>
    </row>
    <row r="56" spans="2:11" ht="14.95" thickBot="1" x14ac:dyDescent="0.3">
      <c r="B56" s="1112"/>
      <c r="C56" s="93"/>
      <c r="D56" s="41" t="s">
        <v>41</v>
      </c>
      <c r="E56" s="314"/>
      <c r="F56" s="6"/>
      <c r="G56" s="6"/>
      <c r="H56" s="6"/>
      <c r="I56" s="6"/>
      <c r="J56" s="6"/>
      <c r="K56" s="6"/>
    </row>
    <row r="57" spans="2:11" ht="14.95" thickBot="1" x14ac:dyDescent="0.3">
      <c r="B57" s="1112"/>
      <c r="C57" s="93"/>
      <c r="D57" s="41" t="s">
        <v>42</v>
      </c>
      <c r="E57" s="314"/>
      <c r="F57" s="6"/>
      <c r="G57" s="6"/>
      <c r="H57" s="6"/>
      <c r="I57" s="6"/>
      <c r="J57" s="6"/>
      <c r="K57" s="6"/>
    </row>
    <row r="58" spans="2:11" ht="14.95" thickBot="1" x14ac:dyDescent="0.3">
      <c r="B58" s="1112"/>
      <c r="C58" s="93"/>
      <c r="D58" s="41" t="s">
        <v>43</v>
      </c>
      <c r="E58" s="314"/>
      <c r="F58" s="6"/>
      <c r="G58" s="6"/>
      <c r="H58" s="6"/>
      <c r="I58" s="6"/>
      <c r="J58" s="6"/>
      <c r="K58" s="6"/>
    </row>
    <row r="59" spans="2:11" ht="14.95" thickBot="1" x14ac:dyDescent="0.3">
      <c r="B59" s="1112"/>
      <c r="C59" s="93"/>
      <c r="D59" s="41" t="s">
        <v>44</v>
      </c>
      <c r="E59" s="314"/>
      <c r="F59" s="6"/>
      <c r="G59" s="6"/>
      <c r="H59" s="6"/>
      <c r="I59" s="6"/>
      <c r="J59" s="6"/>
      <c r="K59" s="6"/>
    </row>
    <row r="60" spans="2:11" ht="14.95" thickBot="1" x14ac:dyDescent="0.3">
      <c r="B60" s="1113"/>
      <c r="C60" s="3"/>
      <c r="D60" s="41" t="s">
        <v>45</v>
      </c>
      <c r="E60" s="314"/>
      <c r="F60" s="6"/>
      <c r="G60" s="6"/>
      <c r="H60" s="6"/>
      <c r="I60" s="6"/>
      <c r="J60" s="6"/>
      <c r="K60" s="6"/>
    </row>
    <row r="61" spans="2:11" ht="14.95" thickBot="1" x14ac:dyDescent="0.3">
      <c r="B61" s="2"/>
      <c r="C61" s="75"/>
      <c r="D61" s="6"/>
      <c r="E61" s="6"/>
      <c r="F61" s="6"/>
      <c r="G61" s="6"/>
      <c r="H61" s="6"/>
      <c r="I61" s="6"/>
      <c r="J61" s="6"/>
      <c r="K61" s="6"/>
    </row>
    <row r="62" spans="2:11" ht="14.95" customHeight="1" thickBot="1" x14ac:dyDescent="0.3">
      <c r="B62" s="124" t="s">
        <v>49</v>
      </c>
      <c r="C62" s="125"/>
      <c r="D62" s="125"/>
      <c r="E62" s="126"/>
      <c r="F62" s="6"/>
      <c r="G62" s="6"/>
      <c r="H62" s="6"/>
      <c r="I62" s="6"/>
      <c r="J62" s="6"/>
      <c r="K62" s="6"/>
    </row>
    <row r="63" spans="2:11" ht="23.8" thickBot="1" x14ac:dyDescent="0.3">
      <c r="B63" s="47" t="s">
        <v>50</v>
      </c>
      <c r="C63" s="41" t="s">
        <v>51</v>
      </c>
      <c r="D63" s="41" t="s">
        <v>52</v>
      </c>
      <c r="E63" s="41" t="s">
        <v>53</v>
      </c>
      <c r="F63" s="6"/>
      <c r="G63" s="6"/>
      <c r="H63" s="6"/>
      <c r="I63" s="6"/>
      <c r="J63" s="6"/>
    </row>
    <row r="64" spans="2:11" ht="70" thickBot="1" x14ac:dyDescent="0.3">
      <c r="B64" s="49">
        <v>42401</v>
      </c>
      <c r="C64" s="41">
        <v>0.01</v>
      </c>
      <c r="D64" s="50" t="s">
        <v>478</v>
      </c>
      <c r="E64" s="41"/>
      <c r="F64" s="6"/>
      <c r="G64" s="6"/>
      <c r="H64" s="6"/>
      <c r="I64" s="6"/>
      <c r="J64" s="6"/>
    </row>
    <row r="65" spans="2:11" ht="14.95" thickBot="1" x14ac:dyDescent="0.3">
      <c r="B65" s="2"/>
      <c r="C65" s="75"/>
      <c r="D65" s="6"/>
      <c r="E65" s="6"/>
      <c r="F65" s="6"/>
      <c r="G65" s="6"/>
      <c r="H65" s="6"/>
      <c r="I65" s="6"/>
      <c r="J65" s="6"/>
      <c r="K65" s="6"/>
    </row>
    <row r="66" spans="2:11" x14ac:dyDescent="0.25">
      <c r="B66" s="135" t="s">
        <v>55</v>
      </c>
      <c r="C66" s="95"/>
      <c r="D66" s="6"/>
      <c r="E66" s="6"/>
      <c r="F66" s="6"/>
      <c r="G66" s="6"/>
      <c r="H66" s="6"/>
      <c r="I66" s="6"/>
      <c r="J66" s="6"/>
      <c r="K66" s="6"/>
    </row>
    <row r="67" spans="2:11" ht="14.45" customHeight="1" x14ac:dyDescent="0.25">
      <c r="B67" s="1168" t="s">
        <v>479</v>
      </c>
      <c r="C67" s="1169"/>
      <c r="D67" s="1169"/>
      <c r="E67" s="1169"/>
      <c r="F67" s="1169"/>
      <c r="G67" s="1170"/>
      <c r="H67" s="6"/>
      <c r="I67" s="6"/>
      <c r="J67" s="6"/>
      <c r="K67" s="6"/>
    </row>
    <row r="68" spans="2:11" x14ac:dyDescent="0.25">
      <c r="B68" s="1171"/>
      <c r="C68" s="1172"/>
      <c r="D68" s="1172"/>
      <c r="E68" s="1172"/>
      <c r="F68" s="1172"/>
      <c r="G68" s="1173"/>
      <c r="H68" s="6"/>
      <c r="I68" s="6"/>
      <c r="J68" s="6"/>
      <c r="K68" s="6"/>
    </row>
    <row r="69" spans="2:11" x14ac:dyDescent="0.25">
      <c r="B69" s="167"/>
      <c r="C69" s="168"/>
      <c r="D69" s="168"/>
      <c r="E69" s="168"/>
      <c r="F69" s="168"/>
      <c r="G69" s="169"/>
      <c r="H69" s="6"/>
      <c r="I69" s="6"/>
      <c r="J69" s="6"/>
      <c r="K69" s="6"/>
    </row>
    <row r="70" spans="2:11" ht="14.95" thickBot="1" x14ac:dyDescent="0.3">
      <c r="B70" s="6"/>
      <c r="D70" s="6"/>
      <c r="E70" s="6"/>
      <c r="F70" s="6"/>
      <c r="G70" s="6"/>
      <c r="H70" s="6"/>
      <c r="I70" s="6"/>
      <c r="J70" s="6"/>
      <c r="K70" s="6"/>
    </row>
    <row r="71" spans="2:11" ht="14.95" thickBot="1" x14ac:dyDescent="0.3">
      <c r="B71" s="1114" t="s">
        <v>450</v>
      </c>
      <c r="C71" s="1115"/>
      <c r="D71" s="1116"/>
      <c r="E71" s="6"/>
      <c r="F71" s="6"/>
      <c r="G71" s="6"/>
      <c r="H71" s="6"/>
      <c r="I71" s="6"/>
      <c r="J71" s="6"/>
      <c r="K71" s="6"/>
    </row>
    <row r="72" spans="2:11" ht="93.1" thickBot="1" x14ac:dyDescent="0.3">
      <c r="B72" s="47" t="s">
        <v>57</v>
      </c>
      <c r="C72" s="3"/>
      <c r="D72" s="41" t="s">
        <v>451</v>
      </c>
      <c r="E72" s="6"/>
      <c r="F72" s="6"/>
      <c r="G72" s="6"/>
      <c r="H72" s="6"/>
      <c r="I72" s="6"/>
      <c r="J72" s="6"/>
      <c r="K72" s="6"/>
    </row>
    <row r="73" spans="2:11" x14ac:dyDescent="0.25">
      <c r="B73" s="1111" t="s">
        <v>59</v>
      </c>
      <c r="C73" s="93"/>
      <c r="D73" s="53" t="s">
        <v>60</v>
      </c>
      <c r="E73" s="6"/>
      <c r="F73" s="6"/>
      <c r="G73" s="6"/>
      <c r="H73" s="6"/>
      <c r="I73" s="6"/>
      <c r="J73" s="6"/>
      <c r="K73" s="6"/>
    </row>
    <row r="74" spans="2:11" ht="92.4" x14ac:dyDescent="0.25">
      <c r="B74" s="1112"/>
      <c r="C74" s="93"/>
      <c r="D74" s="46" t="s">
        <v>452</v>
      </c>
      <c r="E74" s="6"/>
      <c r="F74" s="6"/>
      <c r="G74" s="6"/>
      <c r="H74" s="6"/>
      <c r="I74" s="6"/>
      <c r="J74" s="6"/>
      <c r="K74" s="6"/>
    </row>
    <row r="75" spans="2:11" x14ac:dyDescent="0.25">
      <c r="B75" s="1112"/>
      <c r="C75" s="93"/>
      <c r="D75" s="53" t="s">
        <v>63</v>
      </c>
      <c r="E75" s="6"/>
      <c r="F75" s="6"/>
      <c r="G75" s="6"/>
      <c r="H75" s="6"/>
      <c r="I75" s="6"/>
      <c r="J75" s="6"/>
      <c r="K75" s="6"/>
    </row>
    <row r="76" spans="2:11" x14ac:dyDescent="0.25">
      <c r="B76" s="1112"/>
      <c r="C76" s="93"/>
      <c r="D76" s="46" t="s">
        <v>65</v>
      </c>
      <c r="E76" s="6"/>
      <c r="F76" s="6"/>
      <c r="G76" s="6"/>
      <c r="H76" s="6"/>
      <c r="I76" s="6"/>
      <c r="J76" s="6"/>
      <c r="K76" s="6"/>
    </row>
    <row r="77" spans="2:11" x14ac:dyDescent="0.25">
      <c r="B77" s="1112"/>
      <c r="C77" s="93"/>
      <c r="D77" s="53" t="s">
        <v>288</v>
      </c>
      <c r="E77" s="6"/>
      <c r="F77" s="6"/>
      <c r="G77" s="6"/>
      <c r="H77" s="6"/>
      <c r="I77" s="6"/>
      <c r="J77" s="6"/>
      <c r="K77" s="6"/>
    </row>
    <row r="78" spans="2:11" ht="23.8" thickBot="1" x14ac:dyDescent="0.3">
      <c r="B78" s="1113"/>
      <c r="C78" s="3"/>
      <c r="D78" s="41" t="s">
        <v>453</v>
      </c>
      <c r="E78" s="6"/>
      <c r="F78" s="6"/>
      <c r="G78" s="6"/>
      <c r="H78" s="6"/>
      <c r="I78" s="6"/>
      <c r="J78" s="6"/>
      <c r="K78" s="6"/>
    </row>
    <row r="79" spans="2:11" x14ac:dyDescent="0.25">
      <c r="B79" s="1111" t="s">
        <v>72</v>
      </c>
      <c r="C79" s="98"/>
      <c r="D79" s="1111"/>
      <c r="E79" s="6"/>
      <c r="F79" s="6"/>
      <c r="G79" s="6"/>
      <c r="H79" s="6"/>
      <c r="I79" s="6"/>
      <c r="J79" s="6"/>
      <c r="K79" s="6"/>
    </row>
    <row r="80" spans="2:11" ht="14.95" thickBot="1" x14ac:dyDescent="0.3">
      <c r="B80" s="1113"/>
      <c r="C80" s="99"/>
      <c r="D80" s="1113"/>
      <c r="E80" s="6"/>
      <c r="F80" s="6"/>
      <c r="G80" s="6"/>
      <c r="H80" s="6"/>
      <c r="I80" s="6"/>
      <c r="J80" s="6"/>
      <c r="K80" s="6"/>
    </row>
    <row r="81" spans="2:11" ht="92.4" x14ac:dyDescent="0.25">
      <c r="B81" s="1111" t="s">
        <v>73</v>
      </c>
      <c r="C81" s="93"/>
      <c r="D81" s="46" t="s">
        <v>356</v>
      </c>
      <c r="E81" s="6"/>
      <c r="F81" s="6"/>
      <c r="G81" s="6"/>
      <c r="H81" s="6"/>
      <c r="I81" s="6"/>
      <c r="J81" s="6"/>
      <c r="K81" s="6"/>
    </row>
    <row r="82" spans="2:11" ht="127.05" x14ac:dyDescent="0.25">
      <c r="B82" s="1112"/>
      <c r="C82" s="93"/>
      <c r="D82" s="46" t="s">
        <v>357</v>
      </c>
      <c r="E82" s="6"/>
      <c r="F82" s="6"/>
      <c r="G82" s="6"/>
      <c r="H82" s="6"/>
      <c r="I82" s="6"/>
      <c r="J82" s="6"/>
      <c r="K82" s="6"/>
    </row>
    <row r="83" spans="2:11" ht="57.75" x14ac:dyDescent="0.25">
      <c r="B83" s="1112"/>
      <c r="C83" s="93"/>
      <c r="D83" s="46" t="s">
        <v>359</v>
      </c>
      <c r="E83" s="6"/>
      <c r="F83" s="6"/>
      <c r="G83" s="6"/>
      <c r="H83" s="6"/>
      <c r="I83" s="6"/>
      <c r="J83" s="6"/>
      <c r="K83" s="6"/>
    </row>
    <row r="84" spans="2:11" ht="23.1" x14ac:dyDescent="0.25">
      <c r="B84" s="1112"/>
      <c r="C84" s="93"/>
      <c r="D84" s="46" t="s">
        <v>454</v>
      </c>
      <c r="E84" s="6"/>
      <c r="F84" s="6"/>
      <c r="G84" s="6"/>
      <c r="H84" s="6"/>
      <c r="I84" s="6"/>
      <c r="J84" s="6"/>
      <c r="K84" s="6"/>
    </row>
    <row r="85" spans="2:11" ht="150.80000000000001" thickBot="1" x14ac:dyDescent="0.3">
      <c r="B85" s="1113"/>
      <c r="C85" s="3"/>
      <c r="D85" s="41" t="s">
        <v>455</v>
      </c>
      <c r="E85" s="6"/>
      <c r="F85" s="6"/>
      <c r="G85" s="6"/>
      <c r="H85" s="6"/>
      <c r="I85" s="6"/>
      <c r="J85" s="6"/>
      <c r="K85" s="6"/>
    </row>
    <row r="86" spans="2:11" ht="23.1" x14ac:dyDescent="0.25">
      <c r="B86" s="1111" t="s">
        <v>90</v>
      </c>
      <c r="C86" s="93"/>
      <c r="D86" s="53" t="s">
        <v>456</v>
      </c>
      <c r="E86" s="6"/>
      <c r="F86" s="6"/>
      <c r="G86" s="6"/>
      <c r="H86" s="6"/>
      <c r="I86" s="6"/>
      <c r="J86" s="6"/>
      <c r="K86" s="6"/>
    </row>
    <row r="87" spans="2:11" x14ac:dyDescent="0.25">
      <c r="B87" s="1112"/>
      <c r="C87" s="93"/>
      <c r="D87" s="17"/>
      <c r="E87" s="6"/>
      <c r="F87" s="6"/>
      <c r="G87" s="6"/>
      <c r="H87" s="6"/>
      <c r="I87" s="6"/>
      <c r="J87" s="6"/>
      <c r="K87" s="6"/>
    </row>
    <row r="88" spans="2:11" x14ac:dyDescent="0.25">
      <c r="B88" s="1112"/>
      <c r="C88" s="93"/>
      <c r="D88" s="46" t="s">
        <v>91</v>
      </c>
      <c r="E88" s="6"/>
      <c r="F88" s="6"/>
      <c r="G88" s="6"/>
      <c r="H88" s="6"/>
      <c r="I88" s="6"/>
      <c r="J88" s="6"/>
      <c r="K88" s="6"/>
    </row>
    <row r="89" spans="2:11" ht="24.45" x14ac:dyDescent="0.25">
      <c r="B89" s="1112"/>
      <c r="C89" s="93"/>
      <c r="D89" s="46" t="s">
        <v>457</v>
      </c>
      <c r="E89" s="6"/>
      <c r="F89" s="6"/>
      <c r="G89" s="6"/>
      <c r="H89" s="6"/>
      <c r="I89" s="6"/>
      <c r="J89" s="6"/>
      <c r="K89" s="6"/>
    </row>
    <row r="90" spans="2:11" ht="24.45" x14ac:dyDescent="0.25">
      <c r="B90" s="1112"/>
      <c r="C90" s="93"/>
      <c r="D90" s="46" t="s">
        <v>458</v>
      </c>
      <c r="E90" s="6"/>
      <c r="F90" s="6"/>
      <c r="G90" s="6"/>
      <c r="H90" s="6"/>
      <c r="I90" s="6"/>
      <c r="J90" s="6"/>
      <c r="K90" s="6"/>
    </row>
    <row r="91" spans="2:11" ht="36" x14ac:dyDescent="0.25">
      <c r="B91" s="1112"/>
      <c r="C91" s="93"/>
      <c r="D91" s="46" t="s">
        <v>459</v>
      </c>
      <c r="E91" s="6"/>
      <c r="F91" s="6"/>
      <c r="G91" s="6"/>
      <c r="H91" s="6"/>
      <c r="I91" s="6"/>
      <c r="J91" s="6"/>
      <c r="K91" s="6"/>
    </row>
    <row r="92" spans="2:11" x14ac:dyDescent="0.25">
      <c r="B92" s="1112"/>
      <c r="C92" s="93"/>
      <c r="D92" s="53" t="s">
        <v>246</v>
      </c>
      <c r="E92" s="6"/>
      <c r="F92" s="6"/>
      <c r="G92" s="6"/>
      <c r="H92" s="6"/>
      <c r="I92" s="6"/>
      <c r="J92" s="6"/>
      <c r="K92" s="6"/>
    </row>
    <row r="93" spans="2:11" ht="23.1" x14ac:dyDescent="0.25">
      <c r="B93" s="1112"/>
      <c r="C93" s="93"/>
      <c r="D93" s="53" t="s">
        <v>460</v>
      </c>
      <c r="E93" s="6"/>
      <c r="F93" s="6"/>
      <c r="G93" s="6"/>
      <c r="H93" s="6"/>
      <c r="I93" s="6"/>
      <c r="J93" s="6"/>
      <c r="K93" s="6"/>
    </row>
    <row r="94" spans="2:11" x14ac:dyDescent="0.25">
      <c r="B94" s="1112"/>
      <c r="C94" s="93"/>
      <c r="D94" s="17"/>
      <c r="E94" s="6"/>
      <c r="F94" s="6"/>
      <c r="G94" s="6"/>
      <c r="H94" s="6"/>
      <c r="I94" s="6"/>
      <c r="J94" s="6"/>
      <c r="K94" s="6"/>
    </row>
    <row r="95" spans="2:11" x14ac:dyDescent="0.25">
      <c r="B95" s="1112"/>
      <c r="C95" s="93"/>
      <c r="D95" s="46" t="s">
        <v>91</v>
      </c>
      <c r="E95" s="6"/>
      <c r="F95" s="6"/>
      <c r="G95" s="6"/>
      <c r="H95" s="6"/>
      <c r="I95" s="6"/>
      <c r="J95" s="6"/>
      <c r="K95" s="6"/>
    </row>
    <row r="96" spans="2:11" ht="47.55" x14ac:dyDescent="0.25">
      <c r="B96" s="1112"/>
      <c r="C96" s="93"/>
      <c r="D96" s="46" t="s">
        <v>461</v>
      </c>
      <c r="E96" s="6"/>
      <c r="F96" s="6"/>
      <c r="G96" s="6"/>
      <c r="H96" s="6"/>
      <c r="I96" s="6"/>
      <c r="J96" s="6"/>
      <c r="K96" s="6"/>
    </row>
    <row r="97" spans="2:11" ht="36.700000000000003" thickBot="1" x14ac:dyDescent="0.3">
      <c r="B97" s="1113"/>
      <c r="C97" s="3"/>
      <c r="D97" s="41" t="s">
        <v>462</v>
      </c>
      <c r="E97" s="6"/>
      <c r="F97" s="6"/>
      <c r="G97" s="6"/>
      <c r="H97" s="6"/>
      <c r="I97" s="6"/>
      <c r="J97" s="6"/>
      <c r="K97" s="6"/>
    </row>
    <row r="98" spans="2:11" x14ac:dyDescent="0.25">
      <c r="B98" s="6"/>
      <c r="D98" s="6"/>
      <c r="E98" s="6"/>
      <c r="F98" s="6"/>
      <c r="G98" s="6"/>
      <c r="H98" s="6"/>
      <c r="I98" s="6"/>
      <c r="J98" s="6"/>
      <c r="K98" s="6"/>
    </row>
    <row r="99" spans="2:11" x14ac:dyDescent="0.25">
      <c r="B99" s="6"/>
      <c r="D99" s="6"/>
      <c r="E99" s="6"/>
      <c r="F99" s="6"/>
      <c r="G99" s="6"/>
      <c r="H99" s="6"/>
      <c r="I99" s="6"/>
      <c r="J99" s="6"/>
      <c r="K99" s="6"/>
    </row>
    <row r="100" spans="2:11" x14ac:dyDescent="0.25">
      <c r="B100" s="6"/>
      <c r="D100" s="6"/>
      <c r="E100" s="6"/>
      <c r="F100" s="6"/>
      <c r="G100" s="6"/>
      <c r="H100" s="6"/>
      <c r="I100" s="6"/>
      <c r="J100" s="6"/>
      <c r="K100" s="6"/>
    </row>
    <row r="101" spans="2:11" x14ac:dyDescent="0.25">
      <c r="B101" s="6"/>
      <c r="D101" s="6"/>
      <c r="E101" s="6"/>
      <c r="F101" s="6"/>
      <c r="G101" s="6"/>
      <c r="H101" s="6"/>
      <c r="I101" s="6"/>
      <c r="J101" s="6"/>
      <c r="K101" s="6"/>
    </row>
    <row r="102" spans="2:11" x14ac:dyDescent="0.25">
      <c r="B102" s="6"/>
      <c r="D102" s="6"/>
      <c r="E102" s="6"/>
      <c r="F102" s="6"/>
      <c r="G102" s="6"/>
      <c r="H102" s="6"/>
      <c r="I102" s="6"/>
      <c r="J102" s="6"/>
      <c r="K102" s="6"/>
    </row>
    <row r="103" spans="2:11" x14ac:dyDescent="0.25">
      <c r="B103" s="6"/>
      <c r="D103" s="6"/>
      <c r="E103" s="6"/>
      <c r="F103" s="6"/>
      <c r="G103" s="6"/>
      <c r="H103" s="6"/>
      <c r="I103" s="6"/>
      <c r="J103" s="6"/>
      <c r="K103" s="6"/>
    </row>
    <row r="104" spans="2:11" x14ac:dyDescent="0.25">
      <c r="B104" s="6"/>
      <c r="D104" s="6"/>
      <c r="E104" s="6"/>
      <c r="F104" s="6"/>
      <c r="G104" s="6"/>
      <c r="H104" s="6"/>
      <c r="I104" s="6"/>
      <c r="J104" s="6"/>
      <c r="K104" s="6"/>
    </row>
    <row r="105" spans="2:11" x14ac:dyDescent="0.25">
      <c r="B105" s="6"/>
      <c r="D105" s="6"/>
      <c r="E105" s="6"/>
      <c r="F105" s="6"/>
      <c r="G105" s="6"/>
      <c r="H105" s="6"/>
      <c r="I105" s="6"/>
      <c r="J105" s="6"/>
      <c r="K105" s="6"/>
    </row>
    <row r="106" spans="2:11" x14ac:dyDescent="0.25">
      <c r="B106" s="6"/>
      <c r="D106" s="6"/>
      <c r="E106" s="6"/>
      <c r="F106" s="6"/>
      <c r="G106" s="6"/>
      <c r="H106" s="6"/>
      <c r="I106" s="6"/>
      <c r="J106" s="6"/>
      <c r="K106" s="6"/>
    </row>
    <row r="107" spans="2:11" x14ac:dyDescent="0.25">
      <c r="B107" s="6"/>
      <c r="D107" s="6"/>
      <c r="E107" s="6"/>
      <c r="F107" s="6"/>
      <c r="G107" s="6"/>
      <c r="H107" s="6"/>
      <c r="I107" s="6"/>
      <c r="J107" s="6"/>
      <c r="K107" s="6"/>
    </row>
    <row r="108" spans="2:11" x14ac:dyDescent="0.25">
      <c r="B108" s="6"/>
      <c r="D108" s="6"/>
      <c r="E108" s="6"/>
      <c r="F108" s="6"/>
      <c r="G108" s="6"/>
      <c r="H108" s="6"/>
      <c r="I108" s="6"/>
      <c r="J108" s="6"/>
      <c r="K108" s="6"/>
    </row>
    <row r="109" spans="2:11" x14ac:dyDescent="0.25">
      <c r="B109" s="6"/>
      <c r="D109" s="6"/>
      <c r="E109" s="6"/>
      <c r="F109" s="6"/>
      <c r="G109" s="6"/>
      <c r="H109" s="6"/>
      <c r="I109" s="6"/>
      <c r="J109" s="6"/>
      <c r="K109" s="6"/>
    </row>
    <row r="110" spans="2:11" x14ac:dyDescent="0.25">
      <c r="B110" s="6"/>
      <c r="D110" s="6"/>
      <c r="E110" s="6"/>
      <c r="F110" s="6"/>
      <c r="G110" s="6"/>
      <c r="H110" s="6"/>
      <c r="I110" s="6"/>
      <c r="J110" s="6"/>
      <c r="K110" s="6"/>
    </row>
    <row r="111" spans="2:11" x14ac:dyDescent="0.25">
      <c r="B111" s="6"/>
      <c r="D111" s="6"/>
      <c r="E111" s="6"/>
      <c r="F111" s="6"/>
      <c r="G111" s="6"/>
      <c r="H111" s="6"/>
      <c r="I111" s="6"/>
      <c r="J111" s="6"/>
      <c r="K111" s="6"/>
    </row>
    <row r="112" spans="2:11" x14ac:dyDescent="0.25">
      <c r="B112" s="6"/>
      <c r="D112" s="6"/>
      <c r="E112" s="6"/>
      <c r="F112" s="6"/>
      <c r="G112" s="6"/>
      <c r="H112" s="6"/>
      <c r="I112" s="6"/>
      <c r="J112" s="6"/>
      <c r="K112" s="6"/>
    </row>
    <row r="113" spans="2:11" x14ac:dyDescent="0.25">
      <c r="B113" s="6"/>
      <c r="D113" s="6"/>
      <c r="E113" s="6"/>
      <c r="F113" s="6"/>
      <c r="G113" s="6"/>
      <c r="H113" s="6"/>
      <c r="I113" s="6"/>
      <c r="J113" s="6"/>
      <c r="K113" s="6"/>
    </row>
    <row r="114" spans="2:11" x14ac:dyDescent="0.25">
      <c r="B114" s="6"/>
      <c r="D114" s="6"/>
      <c r="E114" s="6"/>
      <c r="F114" s="6"/>
      <c r="G114" s="6"/>
      <c r="H114" s="6"/>
      <c r="I114" s="6"/>
      <c r="J114" s="6"/>
      <c r="K114" s="6"/>
    </row>
    <row r="115" spans="2:11" x14ac:dyDescent="0.25">
      <c r="B115" s="6"/>
      <c r="D115" s="6"/>
      <c r="E115" s="6"/>
      <c r="F115" s="6"/>
      <c r="G115" s="6"/>
      <c r="H115" s="6"/>
      <c r="I115" s="6"/>
      <c r="J115" s="6"/>
      <c r="K115" s="6"/>
    </row>
    <row r="116" spans="2:11" x14ac:dyDescent="0.25">
      <c r="B116" s="6"/>
      <c r="D116" s="6"/>
      <c r="E116" s="6"/>
      <c r="F116" s="6"/>
      <c r="G116" s="6"/>
      <c r="H116" s="6"/>
      <c r="I116" s="6"/>
      <c r="J116" s="6"/>
      <c r="K116" s="6"/>
    </row>
    <row r="117" spans="2:11" x14ac:dyDescent="0.25">
      <c r="B117" s="6"/>
      <c r="D117" s="6"/>
      <c r="E117" s="6"/>
      <c r="F117" s="6"/>
      <c r="G117" s="6"/>
      <c r="H117" s="6"/>
      <c r="I117" s="6"/>
      <c r="J117" s="6"/>
      <c r="K117" s="6"/>
    </row>
    <row r="118" spans="2:11" x14ac:dyDescent="0.25">
      <c r="B118" s="6"/>
      <c r="D118" s="6"/>
      <c r="E118" s="6"/>
      <c r="F118" s="6"/>
      <c r="G118" s="6"/>
      <c r="H118" s="6"/>
      <c r="I118" s="6"/>
      <c r="J118" s="6"/>
      <c r="K118" s="6"/>
    </row>
    <row r="119" spans="2:11" x14ac:dyDescent="0.25">
      <c r="B119" s="6"/>
      <c r="D119" s="6"/>
      <c r="E119" s="6"/>
      <c r="F119" s="6"/>
      <c r="G119" s="6"/>
      <c r="H119" s="6"/>
      <c r="I119" s="6"/>
      <c r="J119" s="6"/>
      <c r="K119" s="6"/>
    </row>
    <row r="120" spans="2:11" x14ac:dyDescent="0.25">
      <c r="B120" s="6"/>
      <c r="D120" s="6"/>
      <c r="E120" s="6"/>
      <c r="F120" s="6"/>
      <c r="G120" s="6"/>
      <c r="H120" s="6"/>
      <c r="I120" s="6"/>
      <c r="J120" s="6"/>
      <c r="K120" s="6"/>
    </row>
    <row r="121" spans="2:11" x14ac:dyDescent="0.25">
      <c r="B121" s="6"/>
      <c r="D121" s="6"/>
      <c r="E121" s="6"/>
      <c r="F121" s="6"/>
      <c r="G121" s="6"/>
      <c r="H121" s="6"/>
      <c r="I121" s="6"/>
      <c r="J121" s="6"/>
      <c r="K121" s="6"/>
    </row>
    <row r="122" spans="2:11" x14ac:dyDescent="0.25">
      <c r="B122" s="6"/>
      <c r="D122" s="6"/>
      <c r="E122" s="6"/>
      <c r="F122" s="6"/>
      <c r="G122" s="6"/>
      <c r="H122" s="6"/>
      <c r="I122" s="6"/>
      <c r="J122" s="6"/>
      <c r="K122" s="6"/>
    </row>
    <row r="123" spans="2:11" x14ac:dyDescent="0.25">
      <c r="B123" s="6"/>
      <c r="D123" s="6"/>
      <c r="E123" s="6"/>
      <c r="F123" s="6"/>
      <c r="G123" s="6"/>
      <c r="H123" s="6"/>
      <c r="I123" s="6"/>
      <c r="J123" s="6"/>
      <c r="K123" s="6"/>
    </row>
    <row r="124" spans="2:11" x14ac:dyDescent="0.25">
      <c r="B124" s="6"/>
      <c r="D124" s="6"/>
      <c r="E124" s="6"/>
      <c r="F124" s="6"/>
      <c r="G124" s="6"/>
      <c r="H124" s="6"/>
      <c r="I124" s="6"/>
      <c r="J124" s="6"/>
      <c r="K124" s="6"/>
    </row>
    <row r="125" spans="2:11" x14ac:dyDescent="0.25">
      <c r="B125" s="6"/>
      <c r="D125" s="6"/>
      <c r="E125" s="6"/>
      <c r="F125" s="6"/>
      <c r="G125" s="6"/>
      <c r="H125" s="6"/>
      <c r="I125" s="6"/>
      <c r="J125" s="6"/>
      <c r="K125" s="6"/>
    </row>
    <row r="126" spans="2:11" x14ac:dyDescent="0.25">
      <c r="B126" s="6"/>
      <c r="D126" s="6"/>
      <c r="E126" s="6"/>
      <c r="F126" s="6"/>
      <c r="G126" s="6"/>
      <c r="H126" s="6"/>
      <c r="I126" s="6"/>
      <c r="J126" s="6"/>
      <c r="K126" s="6"/>
    </row>
    <row r="127" spans="2:11" x14ac:dyDescent="0.25">
      <c r="B127" s="6"/>
      <c r="D127" s="6"/>
      <c r="E127" s="6"/>
      <c r="F127" s="6"/>
      <c r="G127" s="6"/>
      <c r="H127" s="6"/>
      <c r="I127" s="6"/>
      <c r="J127" s="6"/>
      <c r="K127" s="6"/>
    </row>
    <row r="128" spans="2:11" x14ac:dyDescent="0.25">
      <c r="B128" s="6"/>
      <c r="D128" s="6"/>
      <c r="E128" s="6"/>
      <c r="F128" s="6"/>
      <c r="G128" s="6"/>
      <c r="H128" s="6"/>
      <c r="I128" s="6"/>
      <c r="J128" s="6"/>
      <c r="K128" s="6"/>
    </row>
    <row r="129" spans="2:11" x14ac:dyDescent="0.25">
      <c r="B129" s="6"/>
      <c r="D129" s="6"/>
      <c r="E129" s="6"/>
      <c r="F129" s="6"/>
      <c r="G129" s="6"/>
      <c r="H129" s="6"/>
      <c r="I129" s="6"/>
      <c r="J129" s="6"/>
      <c r="K129" s="6"/>
    </row>
    <row r="130" spans="2:11" x14ac:dyDescent="0.25">
      <c r="B130" s="6"/>
      <c r="D130" s="6"/>
      <c r="E130" s="6"/>
      <c r="F130" s="6"/>
      <c r="G130" s="6"/>
      <c r="H130" s="6"/>
      <c r="I130" s="6"/>
      <c r="J130" s="6"/>
      <c r="K130" s="6"/>
    </row>
    <row r="131" spans="2:11" x14ac:dyDescent="0.25">
      <c r="B131" s="6"/>
      <c r="D131" s="6"/>
      <c r="E131" s="6"/>
      <c r="F131" s="6"/>
      <c r="G131" s="6"/>
      <c r="H131" s="6"/>
      <c r="I131" s="6"/>
      <c r="J131" s="6"/>
      <c r="K131" s="6"/>
    </row>
    <row r="132" spans="2:11" x14ac:dyDescent="0.25">
      <c r="B132" s="6"/>
      <c r="D132" s="6"/>
      <c r="E132" s="6"/>
      <c r="F132" s="6"/>
      <c r="G132" s="6"/>
      <c r="H132" s="6"/>
      <c r="I132" s="6"/>
      <c r="J132" s="6"/>
      <c r="K132" s="6"/>
    </row>
    <row r="133" spans="2:11" x14ac:dyDescent="0.25">
      <c r="B133" s="6"/>
      <c r="D133" s="6"/>
      <c r="E133" s="6"/>
      <c r="F133" s="6"/>
      <c r="G133" s="6"/>
      <c r="H133" s="6"/>
      <c r="I133" s="6"/>
      <c r="J133" s="6"/>
      <c r="K133" s="6"/>
    </row>
    <row r="134" spans="2:11" x14ac:dyDescent="0.25">
      <c r="B134" s="6"/>
      <c r="D134" s="6"/>
      <c r="E134" s="6"/>
      <c r="F134" s="6"/>
      <c r="G134" s="6"/>
      <c r="H134" s="6"/>
      <c r="I134" s="6"/>
      <c r="J134" s="6"/>
      <c r="K134" s="6"/>
    </row>
    <row r="135" spans="2:11" x14ac:dyDescent="0.25">
      <c r="B135" s="6"/>
      <c r="D135" s="6"/>
      <c r="E135" s="6"/>
      <c r="F135" s="6"/>
      <c r="G135" s="6"/>
      <c r="H135" s="6"/>
      <c r="I135" s="6"/>
      <c r="J135" s="6"/>
      <c r="K135" s="6"/>
    </row>
    <row r="136" spans="2:11" x14ac:dyDescent="0.25">
      <c r="B136" s="6"/>
      <c r="D136" s="6"/>
      <c r="E136" s="6"/>
      <c r="F136" s="6"/>
      <c r="G136" s="6"/>
      <c r="H136" s="6"/>
      <c r="I136" s="6"/>
      <c r="J136" s="6"/>
      <c r="K136" s="6"/>
    </row>
    <row r="137" spans="2:11" x14ac:dyDescent="0.25">
      <c r="B137" s="6"/>
      <c r="D137" s="6"/>
      <c r="E137" s="6"/>
      <c r="F137" s="6"/>
      <c r="G137" s="6"/>
      <c r="H137" s="6"/>
      <c r="I137" s="6"/>
      <c r="J137" s="6"/>
      <c r="K137" s="6"/>
    </row>
    <row r="138" spans="2:11" x14ac:dyDescent="0.25">
      <c r="B138" s="6"/>
      <c r="D138" s="6"/>
      <c r="E138" s="6"/>
      <c r="F138" s="6"/>
      <c r="G138" s="6"/>
      <c r="H138" s="6"/>
      <c r="I138" s="6"/>
      <c r="J138" s="6"/>
      <c r="K138" s="6"/>
    </row>
    <row r="139" spans="2:11" x14ac:dyDescent="0.25">
      <c r="B139" s="6"/>
      <c r="D139" s="6"/>
      <c r="E139" s="6"/>
      <c r="F139" s="6"/>
      <c r="G139" s="6"/>
      <c r="H139" s="6"/>
      <c r="I139" s="6"/>
      <c r="J139" s="6"/>
      <c r="K139" s="6"/>
    </row>
    <row r="140" spans="2:11" x14ac:dyDescent="0.25">
      <c r="B140" s="6"/>
      <c r="D140" s="6"/>
      <c r="E140" s="6"/>
      <c r="F140" s="6"/>
      <c r="G140" s="6"/>
      <c r="H140" s="6"/>
      <c r="I140" s="6"/>
      <c r="J140" s="6"/>
      <c r="K140" s="6"/>
    </row>
    <row r="141" spans="2:11" x14ac:dyDescent="0.25">
      <c r="B141" s="6"/>
      <c r="D141" s="6"/>
      <c r="E141" s="6"/>
      <c r="F141" s="6"/>
      <c r="G141" s="6"/>
      <c r="H141" s="6"/>
      <c r="I141" s="6"/>
      <c r="J141" s="6"/>
      <c r="K141" s="6"/>
    </row>
    <row r="142" spans="2:11" x14ac:dyDescent="0.25">
      <c r="B142" s="6"/>
      <c r="D142" s="6"/>
      <c r="E142" s="6"/>
      <c r="F142" s="6"/>
      <c r="G142" s="6"/>
      <c r="H142" s="6"/>
      <c r="I142" s="6"/>
      <c r="J142" s="6"/>
      <c r="K142" s="6"/>
    </row>
    <row r="143" spans="2:11" x14ac:dyDescent="0.25">
      <c r="B143" s="6"/>
      <c r="D143" s="6"/>
      <c r="E143" s="6"/>
      <c r="F143" s="6"/>
      <c r="G143" s="6"/>
      <c r="H143" s="6"/>
      <c r="I143" s="6"/>
      <c r="J143" s="6"/>
      <c r="K143" s="6"/>
    </row>
    <row r="144" spans="2:11" x14ac:dyDescent="0.25">
      <c r="B144" s="6"/>
      <c r="D144" s="6"/>
      <c r="E144" s="6"/>
      <c r="F144" s="6"/>
      <c r="G144" s="6"/>
      <c r="H144" s="6"/>
      <c r="I144" s="6"/>
      <c r="J144" s="6"/>
      <c r="K144" s="6"/>
    </row>
    <row r="145" spans="2:11" x14ac:dyDescent="0.25">
      <c r="B145" s="6"/>
      <c r="D145" s="6"/>
      <c r="E145" s="6"/>
      <c r="F145" s="6"/>
      <c r="G145" s="6"/>
      <c r="H145" s="6"/>
      <c r="I145" s="6"/>
      <c r="J145" s="6"/>
      <c r="K145" s="6"/>
    </row>
    <row r="146" spans="2:11" x14ac:dyDescent="0.25">
      <c r="B146" s="6"/>
      <c r="D146" s="6"/>
      <c r="E146" s="6"/>
      <c r="F146" s="6"/>
      <c r="G146" s="6"/>
      <c r="H146" s="6"/>
      <c r="I146" s="6"/>
      <c r="J146" s="6"/>
      <c r="K146" s="6"/>
    </row>
    <row r="147" spans="2:11" x14ac:dyDescent="0.25">
      <c r="B147" s="6"/>
      <c r="D147" s="6"/>
      <c r="E147" s="6"/>
      <c r="F147" s="6"/>
      <c r="G147" s="6"/>
      <c r="H147" s="6"/>
      <c r="I147" s="6"/>
      <c r="J147" s="6"/>
      <c r="K147" s="6"/>
    </row>
    <row r="148" spans="2:11" x14ac:dyDescent="0.25">
      <c r="B148" s="6"/>
      <c r="D148" s="6"/>
      <c r="E148" s="6"/>
      <c r="F148" s="6"/>
      <c r="G148" s="6"/>
      <c r="H148" s="6"/>
      <c r="I148" s="6"/>
      <c r="J148" s="6"/>
      <c r="K148" s="6"/>
    </row>
    <row r="149" spans="2:11" x14ac:dyDescent="0.25">
      <c r="B149" s="6"/>
      <c r="D149" s="6"/>
      <c r="E149" s="6"/>
      <c r="F149" s="6"/>
      <c r="G149" s="6"/>
      <c r="H149" s="6"/>
      <c r="I149" s="6"/>
      <c r="J149" s="6"/>
      <c r="K149" s="6"/>
    </row>
    <row r="150" spans="2:11" x14ac:dyDescent="0.25">
      <c r="B150" s="6"/>
      <c r="D150" s="6"/>
      <c r="E150" s="6"/>
      <c r="F150" s="6"/>
      <c r="G150" s="6"/>
      <c r="H150" s="6"/>
      <c r="I150" s="6"/>
      <c r="J150" s="6"/>
      <c r="K150" s="6"/>
    </row>
    <row r="151" spans="2:11" x14ac:dyDescent="0.25">
      <c r="B151" s="6"/>
      <c r="D151" s="6"/>
      <c r="E151" s="6"/>
      <c r="F151" s="6"/>
      <c r="G151" s="6"/>
      <c r="H151" s="6"/>
      <c r="I151" s="6"/>
      <c r="J151" s="6"/>
      <c r="K151" s="6"/>
    </row>
    <row r="152" spans="2:11" x14ac:dyDescent="0.25">
      <c r="B152" s="6"/>
      <c r="D152" s="6"/>
      <c r="E152" s="6"/>
      <c r="F152" s="6"/>
      <c r="G152" s="6"/>
      <c r="H152" s="6"/>
      <c r="I152" s="6"/>
      <c r="J152" s="6"/>
      <c r="K152" s="6"/>
    </row>
    <row r="153" spans="2:11" x14ac:dyDescent="0.25">
      <c r="B153" s="6"/>
      <c r="D153" s="6"/>
      <c r="E153" s="6"/>
      <c r="F153" s="6"/>
      <c r="G153" s="6"/>
      <c r="H153" s="6"/>
      <c r="I153" s="6"/>
      <c r="J153" s="6"/>
      <c r="K153" s="6"/>
    </row>
    <row r="154" spans="2:11" x14ac:dyDescent="0.25">
      <c r="B154" s="6"/>
      <c r="D154" s="6"/>
      <c r="E154" s="6"/>
      <c r="F154" s="6"/>
      <c r="G154" s="6"/>
      <c r="H154" s="6"/>
      <c r="I154" s="6"/>
      <c r="J154" s="6"/>
      <c r="K154" s="6"/>
    </row>
    <row r="155" spans="2:11" x14ac:dyDescent="0.25">
      <c r="B155" s="6"/>
      <c r="D155" s="6"/>
      <c r="E155" s="6"/>
      <c r="F155" s="6"/>
      <c r="G155" s="6"/>
      <c r="H155" s="6"/>
      <c r="I155" s="6"/>
      <c r="J155" s="6"/>
      <c r="K155" s="6"/>
    </row>
    <row r="156" spans="2:11" x14ac:dyDescent="0.25">
      <c r="B156" s="6"/>
      <c r="D156" s="6"/>
      <c r="E156" s="6"/>
      <c r="F156" s="6"/>
      <c r="G156" s="6"/>
      <c r="H156" s="6"/>
      <c r="I156" s="6"/>
      <c r="J156" s="6"/>
      <c r="K156" s="6"/>
    </row>
    <row r="157" spans="2:11" x14ac:dyDescent="0.25">
      <c r="B157" s="6"/>
      <c r="D157" s="6"/>
      <c r="E157" s="6"/>
      <c r="F157" s="6"/>
      <c r="G157" s="6"/>
      <c r="H157" s="6"/>
      <c r="I157" s="6"/>
      <c r="J157" s="6"/>
      <c r="K157" s="6"/>
    </row>
    <row r="158" spans="2:11" x14ac:dyDescent="0.25">
      <c r="B158" s="6"/>
      <c r="D158" s="6"/>
      <c r="E158" s="6"/>
      <c r="F158" s="6"/>
      <c r="G158" s="6"/>
      <c r="H158" s="6"/>
      <c r="I158" s="6"/>
      <c r="J158" s="6"/>
      <c r="K158" s="6"/>
    </row>
    <row r="159" spans="2:11" x14ac:dyDescent="0.25">
      <c r="B159" s="6"/>
      <c r="D159" s="6"/>
      <c r="E159" s="6"/>
      <c r="F159" s="6"/>
      <c r="G159" s="6"/>
      <c r="H159" s="6"/>
      <c r="I159" s="6"/>
      <c r="J159" s="6"/>
      <c r="K159" s="6"/>
    </row>
    <row r="160" spans="2:11" x14ac:dyDescent="0.25">
      <c r="B160" s="6"/>
      <c r="D160" s="6"/>
      <c r="E160" s="6"/>
      <c r="F160" s="6"/>
      <c r="G160" s="6"/>
      <c r="H160" s="6"/>
      <c r="I160" s="6"/>
      <c r="J160" s="6"/>
      <c r="K160" s="6"/>
    </row>
    <row r="161" spans="2:11" x14ac:dyDescent="0.25">
      <c r="B161" s="6"/>
      <c r="D161" s="6"/>
      <c r="E161" s="6"/>
      <c r="F161" s="6"/>
      <c r="G161" s="6"/>
      <c r="H161" s="6"/>
      <c r="I161" s="6"/>
      <c r="J161" s="6"/>
      <c r="K161" s="6"/>
    </row>
    <row r="162" spans="2:11" x14ac:dyDescent="0.25">
      <c r="B162" s="6"/>
      <c r="D162" s="6"/>
      <c r="E162" s="6"/>
      <c r="F162" s="6"/>
      <c r="G162" s="6"/>
      <c r="H162" s="6"/>
      <c r="I162" s="6"/>
      <c r="J162" s="6"/>
      <c r="K162" s="6"/>
    </row>
    <row r="163" spans="2:11" x14ac:dyDescent="0.25">
      <c r="B163" s="6"/>
      <c r="D163" s="6"/>
      <c r="E163" s="6"/>
      <c r="F163" s="6"/>
      <c r="G163" s="6"/>
      <c r="H163" s="6"/>
      <c r="I163" s="6"/>
      <c r="J163" s="6"/>
      <c r="K163" s="6"/>
    </row>
    <row r="164" spans="2:11" x14ac:dyDescent="0.25">
      <c r="B164" s="6"/>
      <c r="D164" s="6"/>
      <c r="E164" s="6"/>
      <c r="F164" s="6"/>
      <c r="G164" s="6"/>
      <c r="H164" s="6"/>
      <c r="I164" s="6"/>
      <c r="J164" s="6"/>
      <c r="K164" s="6"/>
    </row>
    <row r="165" spans="2:11" x14ac:dyDescent="0.25">
      <c r="B165" s="6"/>
      <c r="D165" s="6"/>
      <c r="E165" s="6"/>
      <c r="F165" s="6"/>
      <c r="G165" s="6"/>
      <c r="H165" s="6"/>
      <c r="I165" s="6"/>
      <c r="J165" s="6"/>
      <c r="K165" s="6"/>
    </row>
    <row r="166" spans="2:11" x14ac:dyDescent="0.25">
      <c r="B166" s="6"/>
      <c r="D166" s="6"/>
      <c r="E166" s="6"/>
      <c r="F166" s="6"/>
      <c r="G166" s="6"/>
      <c r="H166" s="6"/>
      <c r="I166" s="6"/>
      <c r="J166" s="6"/>
      <c r="K166" s="6"/>
    </row>
    <row r="167" spans="2:11" x14ac:dyDescent="0.25">
      <c r="B167" s="6"/>
      <c r="D167" s="6"/>
      <c r="E167" s="6"/>
      <c r="F167" s="6"/>
      <c r="G167" s="6"/>
      <c r="H167" s="6"/>
      <c r="I167" s="6"/>
      <c r="J167" s="6"/>
      <c r="K167" s="6"/>
    </row>
    <row r="168" spans="2:11" x14ac:dyDescent="0.25">
      <c r="B168" s="6"/>
      <c r="D168" s="6"/>
      <c r="E168" s="6"/>
      <c r="F168" s="6"/>
      <c r="G168" s="6"/>
      <c r="H168" s="6"/>
      <c r="I168" s="6"/>
      <c r="J168" s="6"/>
      <c r="K168" s="6"/>
    </row>
    <row r="169" spans="2:11" x14ac:dyDescent="0.25">
      <c r="B169" s="6"/>
      <c r="D169" s="6"/>
      <c r="E169" s="6"/>
      <c r="F169" s="6"/>
      <c r="G169" s="6"/>
      <c r="H169" s="6"/>
      <c r="I169" s="6"/>
      <c r="J169" s="6"/>
      <c r="K169" s="6"/>
    </row>
    <row r="170" spans="2:11" x14ac:dyDescent="0.25">
      <c r="B170" s="6"/>
      <c r="D170" s="6"/>
      <c r="E170" s="6"/>
      <c r="F170" s="6"/>
      <c r="G170" s="6"/>
      <c r="H170" s="6"/>
      <c r="I170" s="6"/>
      <c r="J170" s="6"/>
      <c r="K170" s="6"/>
    </row>
    <row r="171" spans="2:11" x14ac:dyDescent="0.25">
      <c r="B171" s="6"/>
      <c r="D171" s="6"/>
      <c r="E171" s="6"/>
      <c r="F171" s="6"/>
      <c r="G171" s="6"/>
      <c r="H171" s="6"/>
      <c r="I171" s="6"/>
      <c r="J171" s="6"/>
      <c r="K171" s="6"/>
    </row>
    <row r="172" spans="2:11" x14ac:dyDescent="0.25">
      <c r="B172" s="6"/>
      <c r="D172" s="6"/>
      <c r="E172" s="6"/>
      <c r="F172" s="6"/>
      <c r="G172" s="6"/>
      <c r="H172" s="6"/>
      <c r="I172" s="6"/>
      <c r="J172" s="6"/>
      <c r="K172" s="6"/>
    </row>
    <row r="173" spans="2:11" x14ac:dyDescent="0.25">
      <c r="B173" s="6"/>
      <c r="D173" s="6"/>
      <c r="E173" s="6"/>
      <c r="F173" s="6"/>
      <c r="G173" s="6"/>
      <c r="H173" s="6"/>
      <c r="I173" s="6"/>
      <c r="J173" s="6"/>
      <c r="K173" s="6"/>
    </row>
    <row r="174" spans="2:11" x14ac:dyDescent="0.25">
      <c r="B174" s="6"/>
      <c r="D174" s="6"/>
      <c r="E174" s="6"/>
      <c r="F174" s="6"/>
      <c r="G174" s="6"/>
      <c r="H174" s="6"/>
      <c r="I174" s="6"/>
      <c r="J174" s="6"/>
      <c r="K174" s="6"/>
    </row>
    <row r="175" spans="2:11" x14ac:dyDescent="0.25">
      <c r="B175" s="6"/>
      <c r="D175" s="6"/>
      <c r="E175" s="6"/>
      <c r="F175" s="6"/>
      <c r="G175" s="6"/>
      <c r="H175" s="6"/>
      <c r="I175" s="6"/>
      <c r="J175" s="6"/>
      <c r="K175" s="6"/>
    </row>
    <row r="176" spans="2:11" x14ac:dyDescent="0.25">
      <c r="B176" s="6"/>
      <c r="D176" s="6"/>
      <c r="E176" s="6"/>
      <c r="F176" s="6"/>
      <c r="G176" s="6"/>
      <c r="H176" s="6"/>
      <c r="I176" s="6"/>
      <c r="J176" s="6"/>
      <c r="K176" s="6"/>
    </row>
    <row r="177" spans="2:11" x14ac:dyDescent="0.25">
      <c r="B177" s="6"/>
      <c r="D177" s="6"/>
      <c r="E177" s="6"/>
      <c r="F177" s="6"/>
      <c r="G177" s="6"/>
      <c r="H177" s="6"/>
      <c r="I177" s="6"/>
      <c r="J177" s="6"/>
      <c r="K177" s="6"/>
    </row>
    <row r="178" spans="2:11" x14ac:dyDescent="0.25">
      <c r="B178" s="6"/>
      <c r="D178" s="6"/>
      <c r="E178" s="6"/>
      <c r="F178" s="6"/>
      <c r="G178" s="6"/>
      <c r="H178" s="6"/>
      <c r="I178" s="6"/>
      <c r="J178" s="6"/>
      <c r="K178" s="6"/>
    </row>
    <row r="179" spans="2:11" x14ac:dyDescent="0.25">
      <c r="B179" s="6"/>
      <c r="D179" s="6"/>
      <c r="E179" s="6"/>
      <c r="F179" s="6"/>
      <c r="G179" s="6"/>
      <c r="H179" s="6"/>
      <c r="I179" s="6"/>
      <c r="J179" s="6"/>
      <c r="K179" s="6"/>
    </row>
    <row r="180" spans="2:11" x14ac:dyDescent="0.25">
      <c r="B180" s="6"/>
      <c r="D180" s="6"/>
      <c r="E180" s="6"/>
      <c r="F180" s="6"/>
      <c r="G180" s="6"/>
      <c r="H180" s="6"/>
      <c r="I180" s="6"/>
      <c r="J180" s="6"/>
      <c r="K180" s="6"/>
    </row>
    <row r="181" spans="2:11" x14ac:dyDescent="0.25">
      <c r="B181" s="6"/>
      <c r="D181" s="6"/>
      <c r="E181" s="6"/>
      <c r="F181" s="6"/>
      <c r="G181" s="6"/>
      <c r="H181" s="6"/>
      <c r="I181" s="6"/>
      <c r="J181" s="6"/>
      <c r="K181" s="6"/>
    </row>
    <row r="182" spans="2:11" x14ac:dyDescent="0.25">
      <c r="B182" s="6"/>
      <c r="D182" s="6"/>
      <c r="E182" s="6"/>
      <c r="F182" s="6"/>
      <c r="G182" s="6"/>
      <c r="H182" s="6"/>
      <c r="I182" s="6"/>
      <c r="J182" s="6"/>
      <c r="K182" s="6"/>
    </row>
    <row r="183" spans="2:11" x14ac:dyDescent="0.25">
      <c r="B183" s="6"/>
      <c r="D183" s="6"/>
      <c r="E183" s="6"/>
      <c r="F183" s="6"/>
      <c r="G183" s="6"/>
      <c r="H183" s="6"/>
      <c r="I183" s="6"/>
      <c r="J183" s="6"/>
      <c r="K183" s="6"/>
    </row>
    <row r="184" spans="2:11" x14ac:dyDescent="0.25">
      <c r="B184" s="6"/>
      <c r="D184" s="6"/>
      <c r="E184" s="6"/>
      <c r="F184" s="6"/>
      <c r="G184" s="6"/>
      <c r="H184" s="6"/>
      <c r="I184" s="6"/>
      <c r="J184" s="6"/>
      <c r="K184" s="6"/>
    </row>
    <row r="185" spans="2:11" x14ac:dyDescent="0.25">
      <c r="B185" s="6"/>
      <c r="D185" s="6"/>
      <c r="E185" s="6"/>
      <c r="F185" s="6"/>
      <c r="G185" s="6"/>
      <c r="H185" s="6"/>
      <c r="I185" s="6"/>
      <c r="J185" s="6"/>
      <c r="K185" s="6"/>
    </row>
    <row r="186" spans="2:11" x14ac:dyDescent="0.25">
      <c r="B186" s="6"/>
      <c r="D186" s="6"/>
      <c r="E186" s="6"/>
      <c r="F186" s="6"/>
      <c r="G186" s="6"/>
      <c r="H186" s="6"/>
      <c r="I186" s="6"/>
      <c r="J186" s="6"/>
      <c r="K186" s="6"/>
    </row>
    <row r="187" spans="2:11" x14ac:dyDescent="0.25">
      <c r="B187" s="6"/>
      <c r="D187" s="6"/>
      <c r="E187" s="6"/>
      <c r="F187" s="6"/>
      <c r="G187" s="6"/>
      <c r="H187" s="6"/>
      <c r="I187" s="6"/>
      <c r="J187" s="6"/>
      <c r="K187" s="6"/>
    </row>
    <row r="188" spans="2:11" x14ac:dyDescent="0.25">
      <c r="B188" s="6"/>
      <c r="D188" s="6"/>
      <c r="E188" s="6"/>
      <c r="F188" s="6"/>
      <c r="G188" s="6"/>
      <c r="H188" s="6"/>
      <c r="I188" s="6"/>
      <c r="J188" s="6"/>
      <c r="K188" s="6"/>
    </row>
    <row r="189" spans="2:11" x14ac:dyDescent="0.25">
      <c r="B189" s="6"/>
      <c r="D189" s="6"/>
      <c r="E189" s="6"/>
      <c r="F189" s="6"/>
      <c r="G189" s="6"/>
      <c r="H189" s="6"/>
      <c r="I189" s="6"/>
      <c r="J189" s="6"/>
      <c r="K189" s="6"/>
    </row>
  </sheetData>
  <mergeCells count="37">
    <mergeCell ref="A1:P1"/>
    <mergeCell ref="A2:P2"/>
    <mergeCell ref="A3:P3"/>
    <mergeCell ref="A4:D4"/>
    <mergeCell ref="A5:P5"/>
    <mergeCell ref="B54:B60"/>
    <mergeCell ref="D41:L41"/>
    <mergeCell ref="D42:L42"/>
    <mergeCell ref="B44:E44"/>
    <mergeCell ref="B45:B51"/>
    <mergeCell ref="B53:E53"/>
    <mergeCell ref="D21:L21"/>
    <mergeCell ref="D22:L22"/>
    <mergeCell ref="D23:L23"/>
    <mergeCell ref="D24:L24"/>
    <mergeCell ref="J25:J26"/>
    <mergeCell ref="B15:B24"/>
    <mergeCell ref="L25:L26"/>
    <mergeCell ref="B67:G68"/>
    <mergeCell ref="B86:B97"/>
    <mergeCell ref="B71:D71"/>
    <mergeCell ref="B73:B78"/>
    <mergeCell ref="B79:B80"/>
    <mergeCell ref="D79:D80"/>
    <mergeCell ref="B81:B85"/>
    <mergeCell ref="C25:C26"/>
    <mergeCell ref="D25:D26"/>
    <mergeCell ref="E25:E26"/>
    <mergeCell ref="F25:F26"/>
    <mergeCell ref="G25:G26"/>
    <mergeCell ref="K25:K26"/>
    <mergeCell ref="D15:L15"/>
    <mergeCell ref="B10:D10"/>
    <mergeCell ref="F10:S10"/>
    <mergeCell ref="F11:S11"/>
    <mergeCell ref="E12:R12"/>
    <mergeCell ref="E13:R13"/>
  </mergeCells>
  <conditionalFormatting sqref="F10">
    <cfRule type="notContainsBlanks" dxfId="82" priority="5">
      <formula>LEN(TRIM(F10))&gt;0</formula>
    </cfRule>
  </conditionalFormatting>
  <conditionalFormatting sqref="F11:S11">
    <cfRule type="expression" dxfId="81" priority="3">
      <formula>E11="NO SE REPORTA"</formula>
    </cfRule>
    <cfRule type="expression" dxfId="80" priority="4">
      <formula>E10="NO APLICA"</formula>
    </cfRule>
  </conditionalFormatting>
  <conditionalFormatting sqref="E12:R12">
    <cfRule type="expression" dxfId="79" priority="1">
      <formula>E11="SI SE REPORTA"</formula>
    </cfRule>
  </conditionalFormatting>
  <dataValidations count="4">
    <dataValidation type="whole" operator="greaterThanOrEqual" allowBlank="1" showErrorMessage="1" errorTitle="ERROR" error="Escriba un número igual o mayor que 0" promptTitle="ERROR" prompt="Escriba un número igual o mayor que 0" sqref="E17:F19">
      <formula1>0</formula1>
    </dataValidation>
    <dataValidation type="whole" operator="greaterThanOrEqual" allowBlank="1" showInputMessage="1" showErrorMessage="1" errorTitle="ERROR" error="Valor en PESOS (sin centavos)" sqref="H27:K39">
      <formula1>0</formula1>
    </dataValidation>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s>
  <pageMargins left="0.25" right="0.25" top="0.75" bottom="0.75" header="0.3" footer="0.3"/>
  <pageSetup paperSize="178" orientation="landscape" horizontalDpi="1200" verticalDpi="12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9"/>
  <sheetViews>
    <sheetView showGridLines="0" zoomScale="98" zoomScaleNormal="98" workbookViewId="0">
      <selection activeCell="D25" sqref="D25:P25"/>
    </sheetView>
  </sheetViews>
  <sheetFormatPr baseColWidth="10" defaultRowHeight="14.3" x14ac:dyDescent="0.25"/>
  <cols>
    <col min="1" max="1" width="1.875" customWidth="1"/>
    <col min="2" max="2" width="10.875" customWidth="1"/>
    <col min="3" max="3" width="5" style="86" bestFit="1" customWidth="1"/>
    <col min="4" max="4" width="34.875" customWidth="1"/>
    <col min="5" max="5" width="12.125" customWidth="1"/>
  </cols>
  <sheetData>
    <row r="1" spans="1:21" s="550" customFormat="1" ht="100.55" customHeight="1" thickBot="1" x14ac:dyDescent="0.3">
      <c r="A1" s="1022"/>
      <c r="B1" s="1023"/>
      <c r="C1" s="1023"/>
      <c r="D1" s="1023"/>
      <c r="E1" s="1023"/>
      <c r="F1" s="1023"/>
      <c r="G1" s="1023"/>
      <c r="H1" s="1023"/>
      <c r="I1" s="1023"/>
      <c r="J1" s="1023"/>
      <c r="K1" s="1023"/>
      <c r="L1" s="1023"/>
      <c r="M1" s="1023"/>
      <c r="N1" s="1023"/>
      <c r="O1" s="1023"/>
      <c r="P1" s="1024"/>
      <c r="Q1" s="412"/>
      <c r="R1" s="412"/>
    </row>
    <row r="2" spans="1:21" s="551" customFormat="1" ht="16.3" thickBot="1" x14ac:dyDescent="0.3">
      <c r="A2" s="1030" t="str">
        <f>'Datos Generales'!C5</f>
        <v>Corporación Autónoma Regional del Magdalena – CORPAMAG</v>
      </c>
      <c r="B2" s="1031"/>
      <c r="C2" s="1031"/>
      <c r="D2" s="1031"/>
      <c r="E2" s="1031"/>
      <c r="F2" s="1031"/>
      <c r="G2" s="1031"/>
      <c r="H2" s="1031"/>
      <c r="I2" s="1031"/>
      <c r="J2" s="1031"/>
      <c r="K2" s="1031"/>
      <c r="L2" s="1031"/>
      <c r="M2" s="1031"/>
      <c r="N2" s="1031"/>
      <c r="O2" s="1031"/>
      <c r="P2" s="1032"/>
      <c r="Q2" s="412"/>
      <c r="R2" s="412"/>
    </row>
    <row r="3" spans="1:21" s="551" customFormat="1" ht="16.3" thickBot="1" x14ac:dyDescent="0.3">
      <c r="A3" s="1025" t="s">
        <v>1322</v>
      </c>
      <c r="B3" s="1026"/>
      <c r="C3" s="1026"/>
      <c r="D3" s="1026"/>
      <c r="E3" s="1026"/>
      <c r="F3" s="1026"/>
      <c r="G3" s="1026"/>
      <c r="H3" s="1026"/>
      <c r="I3" s="1026"/>
      <c r="J3" s="1026"/>
      <c r="K3" s="1026"/>
      <c r="L3" s="1026"/>
      <c r="M3" s="1026"/>
      <c r="N3" s="1026"/>
      <c r="O3" s="1026"/>
      <c r="P3" s="1027"/>
      <c r="Q3" s="412"/>
      <c r="R3" s="412"/>
    </row>
    <row r="4" spans="1:21" s="551" customFormat="1" ht="16.3" thickBot="1" x14ac:dyDescent="0.3">
      <c r="A4" s="1028" t="s">
        <v>1321</v>
      </c>
      <c r="B4" s="1029"/>
      <c r="C4" s="1029"/>
      <c r="D4" s="1029"/>
      <c r="E4" s="587" t="str">
        <f>'Datos Generales'!C6</f>
        <v>2021-II</v>
      </c>
      <c r="F4" s="587"/>
      <c r="G4" s="587"/>
      <c r="H4" s="587"/>
      <c r="I4" s="587"/>
      <c r="J4" s="587"/>
      <c r="K4" s="587"/>
      <c r="L4" s="589"/>
      <c r="M4" s="589"/>
      <c r="N4" s="589"/>
      <c r="O4" s="589"/>
      <c r="P4" s="590"/>
      <c r="Q4" s="412"/>
      <c r="R4" s="412"/>
    </row>
    <row r="5" spans="1:21" s="245" customFormat="1" ht="16.5" customHeight="1" thickBot="1" x14ac:dyDescent="0.3">
      <c r="A5" s="1025" t="s">
        <v>480</v>
      </c>
      <c r="B5" s="1026"/>
      <c r="C5" s="1026"/>
      <c r="D5" s="1026"/>
      <c r="E5" s="1026"/>
      <c r="F5" s="1026"/>
      <c r="G5" s="1026"/>
      <c r="H5" s="1026"/>
      <c r="I5" s="1026"/>
      <c r="J5" s="1026"/>
      <c r="K5" s="1026"/>
      <c r="L5" s="1026"/>
      <c r="M5" s="1026"/>
      <c r="N5" s="1026"/>
      <c r="O5" s="1026"/>
      <c r="P5" s="1027"/>
    </row>
    <row r="6" spans="1:21" x14ac:dyDescent="0.25">
      <c r="B6" s="2" t="s">
        <v>1</v>
      </c>
      <c r="C6" s="75"/>
      <c r="D6" s="6"/>
      <c r="E6" s="73"/>
      <c r="F6" s="6" t="s">
        <v>128</v>
      </c>
      <c r="G6" s="6"/>
      <c r="H6" s="6"/>
      <c r="I6" s="6"/>
      <c r="J6" s="6"/>
      <c r="K6" s="6"/>
    </row>
    <row r="7" spans="1:21" ht="14.95" thickBot="1" x14ac:dyDescent="0.3">
      <c r="B7" s="74"/>
      <c r="C7" s="76"/>
      <c r="D7" s="6"/>
      <c r="E7" s="18"/>
      <c r="F7" s="6" t="s">
        <v>129</v>
      </c>
      <c r="G7" s="6"/>
      <c r="H7" s="6"/>
      <c r="I7" s="6"/>
      <c r="J7" s="6"/>
      <c r="K7" s="6"/>
    </row>
    <row r="8" spans="1:21" ht="14.95" thickBot="1" x14ac:dyDescent="0.3">
      <c r="B8" s="176" t="s">
        <v>1192</v>
      </c>
      <c r="C8" s="221">
        <v>2021</v>
      </c>
      <c r="D8" s="226">
        <f>IF(E10="NO APLICA","NO APLICA",IF(E11="NO SE REPORTA","SIN INFORMACION",+Q22))</f>
        <v>1</v>
      </c>
      <c r="E8" s="222"/>
      <c r="F8" s="6" t="s">
        <v>130</v>
      </c>
      <c r="G8" s="6"/>
      <c r="H8" s="6"/>
      <c r="I8" s="6"/>
      <c r="J8" s="6"/>
      <c r="K8" s="6"/>
    </row>
    <row r="9" spans="1:21" x14ac:dyDescent="0.25">
      <c r="B9" s="505" t="s">
        <v>1193</v>
      </c>
      <c r="D9" s="6"/>
      <c r="E9" s="6"/>
      <c r="F9" s="6"/>
      <c r="G9" s="6"/>
      <c r="H9" s="6"/>
      <c r="I9" s="6"/>
      <c r="J9" s="6"/>
      <c r="K9" s="6"/>
    </row>
    <row r="10" spans="1:21" s="412" customFormat="1" x14ac:dyDescent="0.25">
      <c r="A10" s="245"/>
      <c r="B10" s="1078" t="s">
        <v>1252</v>
      </c>
      <c r="C10" s="1078"/>
      <c r="D10" s="1078"/>
      <c r="E10" s="511" t="s">
        <v>1249</v>
      </c>
      <c r="F10" s="1085"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086"/>
      <c r="H10" s="1086"/>
      <c r="I10" s="1086"/>
      <c r="J10" s="1086"/>
      <c r="K10" s="1086"/>
      <c r="L10" s="1086"/>
      <c r="M10" s="1086"/>
      <c r="N10" s="1086"/>
      <c r="O10" s="1086"/>
      <c r="P10" s="1086"/>
      <c r="Q10" s="1086"/>
      <c r="R10" s="1086"/>
      <c r="S10" s="1086"/>
      <c r="T10" s="507"/>
      <c r="U10" s="507"/>
    </row>
    <row r="11" spans="1:21" s="412" customFormat="1" ht="14.45" customHeight="1" x14ac:dyDescent="0.25">
      <c r="A11" s="245"/>
      <c r="B11" s="508"/>
      <c r="C11" s="509"/>
      <c r="D11" s="510" t="str">
        <f>IF(E10="SI APLICA","¿El indicador no se reporta por limitaciones de información disponible? ","")</f>
        <v xml:space="preserve">¿El indicador no se reporta por limitaciones de información disponible? </v>
      </c>
      <c r="E11" s="512" t="s">
        <v>1251</v>
      </c>
      <c r="F11" s="1079"/>
      <c r="G11" s="1080"/>
      <c r="H11" s="1080"/>
      <c r="I11" s="1080"/>
      <c r="J11" s="1080"/>
      <c r="K11" s="1080"/>
      <c r="L11" s="1080"/>
      <c r="M11" s="1080"/>
      <c r="N11" s="1080"/>
      <c r="O11" s="1080"/>
      <c r="P11" s="1080"/>
      <c r="Q11" s="1080"/>
      <c r="R11" s="1080"/>
      <c r="S11" s="1080"/>
    </row>
    <row r="12" spans="1:21" s="412" customFormat="1" ht="23.45" customHeight="1" x14ac:dyDescent="0.25">
      <c r="A12" s="245"/>
      <c r="B12" s="505"/>
      <c r="C12" s="303"/>
      <c r="D12" s="510" t="str">
        <f>IF(E11="SI SE REPORTA","¿Qué programas o proyectos del Plan de Acción están asociados al indicador? ","")</f>
        <v xml:space="preserve">¿Qué programas o proyectos del Plan de Acción están asociados al indicador? </v>
      </c>
      <c r="E12" s="1081" t="s">
        <v>2712</v>
      </c>
      <c r="F12" s="1081"/>
      <c r="G12" s="1081"/>
      <c r="H12" s="1081"/>
      <c r="I12" s="1081"/>
      <c r="J12" s="1081"/>
      <c r="K12" s="1081"/>
      <c r="L12" s="1081"/>
      <c r="M12" s="1081"/>
      <c r="N12" s="1081"/>
      <c r="O12" s="1081"/>
      <c r="P12" s="1081"/>
      <c r="Q12" s="1081"/>
      <c r="R12" s="1081"/>
    </row>
    <row r="13" spans="1:21" s="412" customFormat="1" ht="21.9" customHeight="1" x14ac:dyDescent="0.25">
      <c r="A13" s="245"/>
      <c r="B13" s="505"/>
      <c r="C13" s="303"/>
      <c r="D13" s="510" t="s">
        <v>1254</v>
      </c>
      <c r="E13" s="1082"/>
      <c r="F13" s="1083"/>
      <c r="G13" s="1083"/>
      <c r="H13" s="1083"/>
      <c r="I13" s="1083"/>
      <c r="J13" s="1083"/>
      <c r="K13" s="1083"/>
      <c r="L13" s="1083"/>
      <c r="M13" s="1083"/>
      <c r="N13" s="1083"/>
      <c r="O13" s="1083"/>
      <c r="P13" s="1083"/>
      <c r="Q13" s="1083"/>
      <c r="R13" s="1084"/>
    </row>
    <row r="14" spans="1:21" s="412" customFormat="1" ht="7" customHeight="1" thickBot="1" x14ac:dyDescent="0.3">
      <c r="B14" s="505"/>
      <c r="C14" s="86"/>
      <c r="D14" s="6"/>
      <c r="E14" s="6"/>
      <c r="F14" s="6"/>
      <c r="G14" s="6"/>
      <c r="H14" s="6"/>
      <c r="I14" s="6"/>
      <c r="J14" s="6"/>
      <c r="K14" s="6"/>
    </row>
    <row r="15" spans="1:21" ht="14.95" thickBot="1" x14ac:dyDescent="0.3">
      <c r="B15" s="1187" t="s">
        <v>2</v>
      </c>
      <c r="C15" s="101"/>
      <c r="D15" s="1117" t="s">
        <v>336</v>
      </c>
      <c r="E15" s="1118"/>
      <c r="F15" s="1118"/>
      <c r="G15" s="1118"/>
      <c r="H15" s="1118"/>
      <c r="I15" s="1118"/>
      <c r="J15" s="1118"/>
      <c r="K15" s="1118"/>
      <c r="L15" s="1190"/>
      <c r="M15" s="1190"/>
      <c r="N15" s="1190"/>
      <c r="O15" s="1190"/>
      <c r="P15" s="1180"/>
      <c r="Q15" s="1181" t="s">
        <v>151</v>
      </c>
    </row>
    <row r="16" spans="1:21" ht="14.95" thickBot="1" x14ac:dyDescent="0.3">
      <c r="B16" s="1188"/>
      <c r="C16" s="108"/>
      <c r="D16" s="1124" t="s">
        <v>150</v>
      </c>
      <c r="E16" s="1184" t="s">
        <v>504</v>
      </c>
      <c r="F16" s="1185"/>
      <c r="G16" s="1185"/>
      <c r="H16" s="1185"/>
      <c r="I16" s="1185"/>
      <c r="J16" s="1186"/>
      <c r="K16" s="1184" t="s">
        <v>505</v>
      </c>
      <c r="L16" s="1194"/>
      <c r="M16" s="1194"/>
      <c r="N16" s="1194"/>
      <c r="O16" s="1194"/>
      <c r="P16" s="1195"/>
      <c r="Q16" s="1198"/>
    </row>
    <row r="17" spans="2:17" ht="14.95" thickBot="1" x14ac:dyDescent="0.3">
      <c r="B17" s="1188"/>
      <c r="C17" s="108"/>
      <c r="D17" s="1130"/>
      <c r="E17" s="1184" t="s">
        <v>506</v>
      </c>
      <c r="F17" s="1185"/>
      <c r="G17" s="1186"/>
      <c r="H17" s="1184" t="s">
        <v>507</v>
      </c>
      <c r="I17" s="1185"/>
      <c r="J17" s="1186"/>
      <c r="K17" s="1184" t="s">
        <v>506</v>
      </c>
      <c r="L17" s="1194"/>
      <c r="M17" s="1195"/>
      <c r="N17" s="1201" t="s">
        <v>507</v>
      </c>
      <c r="O17" s="1194"/>
      <c r="P17" s="1195"/>
      <c r="Q17" s="1198"/>
    </row>
    <row r="18" spans="2:17" ht="14.95" thickBot="1" x14ac:dyDescent="0.3">
      <c r="B18" s="1188"/>
      <c r="C18" s="108"/>
      <c r="D18" s="1183"/>
      <c r="E18" s="41" t="s">
        <v>508</v>
      </c>
      <c r="F18" s="41" t="s">
        <v>509</v>
      </c>
      <c r="G18" s="41" t="s">
        <v>510</v>
      </c>
      <c r="H18" s="41" t="s">
        <v>508</v>
      </c>
      <c r="I18" s="41" t="s">
        <v>509</v>
      </c>
      <c r="J18" s="41" t="s">
        <v>510</v>
      </c>
      <c r="K18" s="41" t="s">
        <v>508</v>
      </c>
      <c r="L18" s="16" t="s">
        <v>509</v>
      </c>
      <c r="M18" s="16" t="s">
        <v>510</v>
      </c>
      <c r="N18" s="16" t="s">
        <v>508</v>
      </c>
      <c r="O18" s="16" t="s">
        <v>509</v>
      </c>
      <c r="P18" s="16" t="s">
        <v>510</v>
      </c>
      <c r="Q18" s="1182"/>
    </row>
    <row r="19" spans="2:17" ht="23.8" thickBot="1" x14ac:dyDescent="0.3">
      <c r="B19" s="1188"/>
      <c r="C19" s="108"/>
      <c r="D19" s="41" t="s">
        <v>511</v>
      </c>
      <c r="E19" s="7">
        <v>5</v>
      </c>
      <c r="F19" s="7">
        <v>12</v>
      </c>
      <c r="G19" s="7">
        <v>5</v>
      </c>
      <c r="H19" s="7">
        <v>9</v>
      </c>
      <c r="I19" s="7">
        <v>19</v>
      </c>
      <c r="J19" s="7">
        <v>16</v>
      </c>
      <c r="K19" s="7">
        <v>0</v>
      </c>
      <c r="L19" s="7">
        <v>0</v>
      </c>
      <c r="M19" s="7">
        <v>0</v>
      </c>
      <c r="N19" s="7">
        <v>3</v>
      </c>
      <c r="O19" s="7">
        <v>3</v>
      </c>
      <c r="P19" s="7">
        <v>2</v>
      </c>
      <c r="Q19" s="415">
        <f>SUM(E19:P19)</f>
        <v>74</v>
      </c>
    </row>
    <row r="20" spans="2:17" ht="23.8" thickBot="1" x14ac:dyDescent="0.3">
      <c r="B20" s="1188"/>
      <c r="C20" s="108"/>
      <c r="D20" s="41" t="s">
        <v>512</v>
      </c>
      <c r="E20" s="7">
        <v>0</v>
      </c>
      <c r="F20" s="7">
        <v>0</v>
      </c>
      <c r="G20" s="7">
        <v>0</v>
      </c>
      <c r="H20" s="7">
        <v>2</v>
      </c>
      <c r="I20" s="7">
        <v>3</v>
      </c>
      <c r="J20" s="7">
        <v>2</v>
      </c>
      <c r="K20" s="7">
        <v>0</v>
      </c>
      <c r="L20" s="7">
        <v>0</v>
      </c>
      <c r="M20" s="7">
        <v>0</v>
      </c>
      <c r="N20" s="7">
        <v>3</v>
      </c>
      <c r="O20" s="7">
        <v>2</v>
      </c>
      <c r="P20" s="7">
        <v>2</v>
      </c>
      <c r="Q20" s="415">
        <f>SUM(E20:P20)</f>
        <v>14</v>
      </c>
    </row>
    <row r="21" spans="2:17" ht="23.8" thickBot="1" x14ac:dyDescent="0.3">
      <c r="B21" s="1188"/>
      <c r="C21" s="108"/>
      <c r="D21" s="41" t="s">
        <v>513</v>
      </c>
      <c r="E21" s="7">
        <v>0</v>
      </c>
      <c r="F21" s="7">
        <v>0</v>
      </c>
      <c r="G21" s="7">
        <v>0</v>
      </c>
      <c r="H21" s="7">
        <v>2</v>
      </c>
      <c r="I21" s="7">
        <v>3</v>
      </c>
      <c r="J21" s="7">
        <v>2</v>
      </c>
      <c r="K21" s="7">
        <v>0</v>
      </c>
      <c r="L21" s="7">
        <v>0</v>
      </c>
      <c r="M21" s="7">
        <v>0</v>
      </c>
      <c r="N21" s="7">
        <v>3</v>
      </c>
      <c r="O21" s="7">
        <v>2</v>
      </c>
      <c r="P21" s="7">
        <v>2</v>
      </c>
      <c r="Q21" s="415">
        <f>SUM(E21:P21)</f>
        <v>14</v>
      </c>
    </row>
    <row r="22" spans="2:17" ht="23.8" thickBot="1" x14ac:dyDescent="0.3">
      <c r="B22" s="1188"/>
      <c r="C22" s="108"/>
      <c r="D22" s="41" t="s">
        <v>480</v>
      </c>
      <c r="E22" s="143" t="str">
        <f>IFERROR(E21/E20,"N.A.")</f>
        <v>N.A.</v>
      </c>
      <c r="F22" s="143" t="str">
        <f t="shared" ref="F22:P22" si="0">IFERROR(F21/F20,"N.A.")</f>
        <v>N.A.</v>
      </c>
      <c r="G22" s="143" t="str">
        <f t="shared" si="0"/>
        <v>N.A.</v>
      </c>
      <c r="H22" s="143">
        <f t="shared" si="0"/>
        <v>1</v>
      </c>
      <c r="I22" s="143">
        <f t="shared" si="0"/>
        <v>1</v>
      </c>
      <c r="J22" s="143">
        <f t="shared" si="0"/>
        <v>1</v>
      </c>
      <c r="K22" s="143" t="str">
        <f t="shared" si="0"/>
        <v>N.A.</v>
      </c>
      <c r="L22" s="143" t="str">
        <f t="shared" si="0"/>
        <v>N.A.</v>
      </c>
      <c r="M22" s="143" t="str">
        <f t="shared" si="0"/>
        <v>N.A.</v>
      </c>
      <c r="N22" s="143">
        <f t="shared" si="0"/>
        <v>1</v>
      </c>
      <c r="O22" s="143">
        <f t="shared" si="0"/>
        <v>1</v>
      </c>
      <c r="P22" s="143">
        <f t="shared" si="0"/>
        <v>1</v>
      </c>
      <c r="Q22" s="143">
        <f>IFERROR(Q21/Q20,"N.A.")</f>
        <v>1</v>
      </c>
    </row>
    <row r="23" spans="2:17" x14ac:dyDescent="0.25">
      <c r="B23" s="1188"/>
      <c r="C23" s="102"/>
      <c r="D23" s="1122" t="s">
        <v>514</v>
      </c>
      <c r="E23" s="1123"/>
      <c r="F23" s="1123"/>
      <c r="G23" s="1123"/>
      <c r="H23" s="1123"/>
      <c r="I23" s="1123"/>
      <c r="J23" s="1123"/>
      <c r="K23" s="1123"/>
      <c r="L23" s="1191"/>
      <c r="M23" s="1191"/>
      <c r="N23" s="1191"/>
      <c r="O23" s="1191"/>
      <c r="P23" s="1176"/>
    </row>
    <row r="24" spans="2:17" x14ac:dyDescent="0.25">
      <c r="B24" s="1188"/>
      <c r="C24" s="102"/>
      <c r="D24" s="1128" t="s">
        <v>515</v>
      </c>
      <c r="E24" s="1129"/>
      <c r="F24" s="1129"/>
      <c r="G24" s="1129"/>
      <c r="H24" s="1129"/>
      <c r="I24" s="1129"/>
      <c r="J24" s="1129"/>
      <c r="K24" s="1129"/>
      <c r="L24" s="1192"/>
      <c r="M24" s="1192"/>
      <c r="N24" s="1192"/>
      <c r="O24" s="1192"/>
      <c r="P24" s="1177"/>
    </row>
    <row r="25" spans="2:17" x14ac:dyDescent="0.25">
      <c r="B25" s="1188"/>
      <c r="C25" s="102"/>
      <c r="D25" s="1128" t="s">
        <v>516</v>
      </c>
      <c r="E25" s="1129"/>
      <c r="F25" s="1129"/>
      <c r="G25" s="1129"/>
      <c r="H25" s="1129"/>
      <c r="I25" s="1129"/>
      <c r="J25" s="1129"/>
      <c r="K25" s="1129"/>
      <c r="L25" s="1192"/>
      <c r="M25" s="1192"/>
      <c r="N25" s="1192"/>
      <c r="O25" s="1192"/>
      <c r="P25" s="1177"/>
    </row>
    <row r="26" spans="2:17" x14ac:dyDescent="0.25">
      <c r="B26" s="1188"/>
      <c r="C26" s="102"/>
      <c r="D26" s="1125" t="s">
        <v>246</v>
      </c>
      <c r="E26" s="1126"/>
      <c r="F26" s="1126"/>
      <c r="G26" s="1126"/>
      <c r="H26" s="1126"/>
      <c r="I26" s="1126"/>
      <c r="J26" s="1126"/>
      <c r="K26" s="1126"/>
      <c r="L26" s="1193"/>
      <c r="M26" s="1193"/>
      <c r="N26" s="1193"/>
      <c r="O26" s="1193"/>
      <c r="P26" s="1178"/>
    </row>
    <row r="27" spans="2:17" x14ac:dyDescent="0.25">
      <c r="B27" s="1188"/>
      <c r="C27" s="102"/>
      <c r="D27" s="1125" t="s">
        <v>517</v>
      </c>
      <c r="E27" s="1126"/>
      <c r="F27" s="1126"/>
      <c r="G27" s="1126"/>
      <c r="H27" s="1126"/>
      <c r="I27" s="1126"/>
      <c r="J27" s="1126"/>
      <c r="K27" s="1126"/>
      <c r="L27" s="1193"/>
      <c r="M27" s="1193"/>
      <c r="N27" s="1193"/>
      <c r="O27" s="1193"/>
      <c r="P27" s="1178"/>
    </row>
    <row r="28" spans="2:17" ht="14.95" thickBot="1" x14ac:dyDescent="0.3">
      <c r="B28" s="1188"/>
      <c r="C28" s="102"/>
      <c r="D28" s="1128" t="s">
        <v>340</v>
      </c>
      <c r="E28" s="1129"/>
      <c r="F28" s="1129"/>
      <c r="G28" s="1129"/>
      <c r="H28" s="1129"/>
      <c r="I28" s="1129"/>
      <c r="J28" s="1129"/>
      <c r="K28" s="1129"/>
      <c r="L28" s="1192"/>
      <c r="M28" s="1192"/>
      <c r="N28" s="1192"/>
      <c r="O28" s="1192"/>
      <c r="P28" s="1177"/>
    </row>
    <row r="29" spans="2:17" ht="21.1" customHeight="1" x14ac:dyDescent="0.25">
      <c r="B29" s="1188"/>
      <c r="C29" s="1202" t="s">
        <v>19</v>
      </c>
      <c r="D29" s="1181" t="s">
        <v>270</v>
      </c>
      <c r="E29" s="1181" t="s">
        <v>518</v>
      </c>
      <c r="F29" s="1181" t="s">
        <v>519</v>
      </c>
      <c r="G29" s="1181" t="s">
        <v>520</v>
      </c>
      <c r="H29" s="209" t="s">
        <v>473</v>
      </c>
      <c r="I29" s="209" t="s">
        <v>475</v>
      </c>
      <c r="J29" s="1181" t="s">
        <v>274</v>
      </c>
      <c r="K29" s="1181" t="s">
        <v>275</v>
      </c>
      <c r="L29" s="1181" t="s">
        <v>55</v>
      </c>
      <c r="P29" s="14"/>
    </row>
    <row r="30" spans="2:17" ht="14.95" thickBot="1" x14ac:dyDescent="0.3">
      <c r="B30" s="1188"/>
      <c r="C30" s="1203"/>
      <c r="D30" s="1182"/>
      <c r="E30" s="1182"/>
      <c r="F30" s="1182"/>
      <c r="G30" s="1182"/>
      <c r="H30" s="210" t="s">
        <v>474</v>
      </c>
      <c r="I30" s="210" t="s">
        <v>476</v>
      </c>
      <c r="J30" s="1182"/>
      <c r="K30" s="1182"/>
      <c r="L30" s="1182"/>
      <c r="P30" s="14"/>
    </row>
    <row r="31" spans="2:17" ht="409.6" thickBot="1" x14ac:dyDescent="0.3">
      <c r="B31" s="1188"/>
      <c r="C31" s="379">
        <v>1</v>
      </c>
      <c r="D31" s="30" t="s">
        <v>1972</v>
      </c>
      <c r="E31" s="30" t="s">
        <v>2714</v>
      </c>
      <c r="F31" s="30" t="s">
        <v>1974</v>
      </c>
      <c r="G31" s="30" t="s">
        <v>2715</v>
      </c>
      <c r="H31" s="196">
        <v>97885712</v>
      </c>
      <c r="I31" s="196">
        <v>97885712</v>
      </c>
      <c r="J31" s="196">
        <v>97885712</v>
      </c>
      <c r="K31" s="196">
        <v>97885712</v>
      </c>
      <c r="L31" s="196" t="s">
        <v>2716</v>
      </c>
      <c r="P31" s="14"/>
    </row>
    <row r="32" spans="2:17" ht="289.39999999999998" thickBot="1" x14ac:dyDescent="0.3">
      <c r="B32" s="1188"/>
      <c r="C32" s="379">
        <v>2</v>
      </c>
      <c r="D32" s="30" t="s">
        <v>2717</v>
      </c>
      <c r="E32" s="30" t="s">
        <v>1973</v>
      </c>
      <c r="F32" s="30" t="s">
        <v>1974</v>
      </c>
      <c r="G32" s="854" t="s">
        <v>2718</v>
      </c>
      <c r="H32" s="196">
        <v>19200000</v>
      </c>
      <c r="I32" s="196">
        <v>19200000</v>
      </c>
      <c r="J32" s="196">
        <v>19200000</v>
      </c>
      <c r="K32" s="196">
        <v>19200000</v>
      </c>
      <c r="L32" s="196" t="s">
        <v>2719</v>
      </c>
      <c r="P32" s="14"/>
    </row>
    <row r="33" spans="2:16" ht="409.6" thickBot="1" x14ac:dyDescent="0.3">
      <c r="B33" s="1188"/>
      <c r="C33" s="379">
        <v>3</v>
      </c>
      <c r="D33" s="30" t="s">
        <v>2720</v>
      </c>
      <c r="E33" s="30" t="s">
        <v>2721</v>
      </c>
      <c r="F33" s="30" t="s">
        <v>1974</v>
      </c>
      <c r="G33" s="30" t="s">
        <v>2722</v>
      </c>
      <c r="H33" s="196">
        <v>59700000</v>
      </c>
      <c r="I33" s="196">
        <v>59700000</v>
      </c>
      <c r="J33" s="196">
        <v>59700000</v>
      </c>
      <c r="K33" s="196">
        <v>59700000</v>
      </c>
      <c r="L33" s="196" t="s">
        <v>2723</v>
      </c>
      <c r="P33" s="14"/>
    </row>
    <row r="34" spans="2:16" ht="289.39999999999998" thickBot="1" x14ac:dyDescent="0.3">
      <c r="B34" s="1188"/>
      <c r="C34" s="379">
        <v>4</v>
      </c>
      <c r="D34" s="855" t="s">
        <v>2724</v>
      </c>
      <c r="E34" s="855" t="s">
        <v>1942</v>
      </c>
      <c r="F34" s="855"/>
      <c r="G34" s="855" t="s">
        <v>2725</v>
      </c>
      <c r="H34" s="196">
        <v>241155000</v>
      </c>
      <c r="I34" s="196">
        <v>241155000</v>
      </c>
      <c r="J34" s="196">
        <v>241155000</v>
      </c>
      <c r="K34" s="196">
        <v>241155000</v>
      </c>
      <c r="L34" s="856" t="s">
        <v>2726</v>
      </c>
      <c r="P34" s="14"/>
    </row>
    <row r="35" spans="2:16" ht="231.65" thickBot="1" x14ac:dyDescent="0.3">
      <c r="B35" s="1188"/>
      <c r="C35" s="379">
        <v>5</v>
      </c>
      <c r="D35" s="30" t="s">
        <v>2727</v>
      </c>
      <c r="E35" s="30"/>
      <c r="F35" s="30"/>
      <c r="G35" s="30" t="s">
        <v>2728</v>
      </c>
      <c r="H35" s="196">
        <v>19200000</v>
      </c>
      <c r="I35" s="196">
        <v>19200000</v>
      </c>
      <c r="J35" s="196">
        <v>19200000</v>
      </c>
      <c r="K35" s="196">
        <v>19200000</v>
      </c>
      <c r="L35" s="196" t="s">
        <v>2729</v>
      </c>
      <c r="P35" s="14"/>
    </row>
    <row r="36" spans="2:16" ht="14.95" thickBot="1" x14ac:dyDescent="0.3">
      <c r="B36" s="1188"/>
      <c r="C36" s="379"/>
      <c r="D36" s="30"/>
      <c r="E36" s="30"/>
      <c r="F36" s="30"/>
      <c r="G36" s="30"/>
      <c r="H36" s="196"/>
      <c r="I36" s="196"/>
      <c r="J36" s="196"/>
      <c r="K36" s="196"/>
      <c r="L36" s="196"/>
      <c r="P36" s="14"/>
    </row>
    <row r="37" spans="2:16" ht="14.95" thickBot="1" x14ac:dyDescent="0.3">
      <c r="B37" s="1188"/>
      <c r="C37" s="379"/>
      <c r="D37" s="30"/>
      <c r="E37" s="30"/>
      <c r="F37" s="30"/>
      <c r="G37" s="30"/>
      <c r="H37" s="196"/>
      <c r="I37" s="196"/>
      <c r="J37" s="196"/>
      <c r="K37" s="196"/>
      <c r="L37" s="196"/>
      <c r="P37" s="14"/>
    </row>
    <row r="38" spans="2:16" ht="14.95" thickBot="1" x14ac:dyDescent="0.3">
      <c r="B38" s="1188"/>
      <c r="C38" s="379"/>
      <c r="D38" s="30"/>
      <c r="E38" s="30"/>
      <c r="F38" s="30"/>
      <c r="G38" s="30"/>
      <c r="H38" s="196"/>
      <c r="I38" s="196"/>
      <c r="J38" s="196"/>
      <c r="K38" s="196"/>
      <c r="L38" s="196"/>
      <c r="P38" s="14"/>
    </row>
    <row r="39" spans="2:16" ht="14.95" thickBot="1" x14ac:dyDescent="0.3">
      <c r="B39" s="1188"/>
      <c r="C39" s="379"/>
      <c r="D39" s="30"/>
      <c r="E39" s="30"/>
      <c r="F39" s="30"/>
      <c r="G39" s="30"/>
      <c r="H39" s="196"/>
      <c r="I39" s="196"/>
      <c r="J39" s="196"/>
      <c r="K39" s="196"/>
      <c r="L39" s="196"/>
      <c r="P39" s="14"/>
    </row>
    <row r="40" spans="2:16" ht="14.95" thickBot="1" x14ac:dyDescent="0.3">
      <c r="B40" s="1189"/>
      <c r="C40" s="110"/>
      <c r="D40" s="40" t="s">
        <v>151</v>
      </c>
      <c r="E40" s="27"/>
      <c r="F40" s="27"/>
      <c r="G40" s="27"/>
      <c r="H40" s="141">
        <f>SUM(H31:H39)</f>
        <v>437140712</v>
      </c>
      <c r="I40" s="141">
        <f>SUM(I31:I39)</f>
        <v>437140712</v>
      </c>
      <c r="J40" s="141">
        <f>SUM(J31:J39)</f>
        <v>437140712</v>
      </c>
      <c r="K40" s="141">
        <f>SUM(K31:K39)</f>
        <v>437140712</v>
      </c>
      <c r="L40" s="196"/>
      <c r="M40" s="15"/>
      <c r="N40" s="15"/>
      <c r="P40" s="11"/>
    </row>
    <row r="41" spans="2:16" ht="23.95" customHeight="1" thickBot="1" x14ac:dyDescent="0.3">
      <c r="B41" s="72" t="s">
        <v>34</v>
      </c>
      <c r="C41" s="107"/>
      <c r="D41" s="1117" t="s">
        <v>521</v>
      </c>
      <c r="E41" s="1118"/>
      <c r="F41" s="1118"/>
      <c r="G41" s="1118"/>
      <c r="H41" s="1118"/>
      <c r="I41" s="1118"/>
      <c r="J41" s="1118"/>
      <c r="K41" s="1118"/>
      <c r="L41" s="1190"/>
      <c r="M41" s="1190"/>
      <c r="N41" s="1190"/>
      <c r="O41" s="1190"/>
      <c r="P41" s="1180"/>
    </row>
    <row r="42" spans="2:16" ht="22.45" thickBot="1" x14ac:dyDescent="0.3">
      <c r="B42" s="72" t="s">
        <v>36</v>
      </c>
      <c r="C42" s="107"/>
      <c r="D42" s="1117" t="s">
        <v>346</v>
      </c>
      <c r="E42" s="1118"/>
      <c r="F42" s="1118"/>
      <c r="G42" s="1118"/>
      <c r="H42" s="1118"/>
      <c r="I42" s="1118"/>
      <c r="J42" s="1118"/>
      <c r="K42" s="1118"/>
      <c r="L42" s="1190"/>
      <c r="M42" s="1190"/>
      <c r="N42" s="1190"/>
      <c r="O42" s="1190"/>
      <c r="P42" s="1180"/>
    </row>
    <row r="43" spans="2:16" ht="14.95" thickBot="1" x14ac:dyDescent="0.3">
      <c r="B43" s="2"/>
      <c r="C43" s="75"/>
      <c r="D43" s="6"/>
      <c r="E43" s="6"/>
      <c r="F43" s="6"/>
      <c r="G43" s="6"/>
      <c r="H43" s="6"/>
      <c r="I43" s="6"/>
      <c r="J43" s="6"/>
      <c r="K43" s="6"/>
    </row>
    <row r="44" spans="2:16" ht="23.95" customHeight="1" thickBot="1" x14ac:dyDescent="0.3">
      <c r="B44" s="1114" t="s">
        <v>38</v>
      </c>
      <c r="C44" s="1115"/>
      <c r="D44" s="1115"/>
      <c r="E44" s="1116"/>
      <c r="F44" s="6"/>
      <c r="G44" s="6"/>
      <c r="H44" s="6"/>
      <c r="I44" s="6"/>
      <c r="J44" s="6"/>
      <c r="K44" s="6"/>
    </row>
    <row r="45" spans="2:16" ht="14.95" thickBot="1" x14ac:dyDescent="0.3">
      <c r="B45" s="1111">
        <v>1</v>
      </c>
      <c r="C45" s="93"/>
      <c r="D45" s="48" t="s">
        <v>39</v>
      </c>
      <c r="E45" s="31"/>
      <c r="F45" s="6"/>
      <c r="G45" s="6"/>
      <c r="H45" s="6"/>
      <c r="I45" s="6"/>
      <c r="J45" s="6"/>
      <c r="K45" s="6"/>
    </row>
    <row r="46" spans="2:16" ht="14.95" thickBot="1" x14ac:dyDescent="0.3">
      <c r="B46" s="1112"/>
      <c r="C46" s="93"/>
      <c r="D46" s="41" t="s">
        <v>40</v>
      </c>
      <c r="E46" s="31"/>
      <c r="F46" s="6"/>
      <c r="G46" s="6"/>
      <c r="H46" s="6"/>
      <c r="I46" s="6"/>
      <c r="J46" s="6"/>
      <c r="K46" s="6"/>
    </row>
    <row r="47" spans="2:16" ht="14.95" thickBot="1" x14ac:dyDescent="0.3">
      <c r="B47" s="1112"/>
      <c r="C47" s="93"/>
      <c r="D47" s="41" t="s">
        <v>41</v>
      </c>
      <c r="E47" s="31"/>
      <c r="F47" s="6"/>
      <c r="G47" s="6"/>
      <c r="H47" s="6"/>
      <c r="I47" s="6"/>
      <c r="J47" s="6"/>
      <c r="K47" s="6"/>
    </row>
    <row r="48" spans="2:16" ht="14.95" thickBot="1" x14ac:dyDescent="0.3">
      <c r="B48" s="1112"/>
      <c r="C48" s="93"/>
      <c r="D48" s="41" t="s">
        <v>42</v>
      </c>
      <c r="E48" s="31"/>
      <c r="F48" s="6"/>
      <c r="G48" s="6"/>
      <c r="H48" s="6"/>
      <c r="I48" s="6"/>
      <c r="J48" s="6"/>
      <c r="K48" s="6"/>
    </row>
    <row r="49" spans="2:11" ht="14.95" thickBot="1" x14ac:dyDescent="0.3">
      <c r="B49" s="1112"/>
      <c r="C49" s="93"/>
      <c r="D49" s="41" t="s">
        <v>43</v>
      </c>
      <c r="E49" s="31"/>
      <c r="F49" s="6"/>
      <c r="G49" s="6"/>
      <c r="H49" s="6"/>
      <c r="I49" s="6"/>
      <c r="J49" s="6"/>
      <c r="K49" s="6"/>
    </row>
    <row r="50" spans="2:11" ht="14.95" thickBot="1" x14ac:dyDescent="0.3">
      <c r="B50" s="1112"/>
      <c r="C50" s="93"/>
      <c r="D50" s="41" t="s">
        <v>44</v>
      </c>
      <c r="E50" s="31"/>
      <c r="F50" s="6"/>
      <c r="G50" s="6"/>
      <c r="H50" s="6"/>
      <c r="I50" s="6"/>
      <c r="J50" s="6"/>
      <c r="K50" s="6"/>
    </row>
    <row r="51" spans="2:11" ht="14.95" thickBot="1" x14ac:dyDescent="0.3">
      <c r="B51" s="1113"/>
      <c r="C51" s="3"/>
      <c r="D51" s="41" t="s">
        <v>45</v>
      </c>
      <c r="E51" s="31"/>
      <c r="F51" s="6"/>
      <c r="G51" s="6"/>
      <c r="H51" s="6"/>
      <c r="I51" s="6"/>
      <c r="J51" s="6"/>
      <c r="K51" s="6"/>
    </row>
    <row r="52" spans="2:11" ht="14.95" thickBot="1" x14ac:dyDescent="0.3">
      <c r="B52" s="2"/>
      <c r="C52" s="75"/>
      <c r="D52" s="6"/>
      <c r="E52" s="6"/>
      <c r="F52" s="6"/>
      <c r="G52" s="6"/>
      <c r="H52" s="6"/>
      <c r="I52" s="6"/>
      <c r="J52" s="6"/>
      <c r="K52" s="6"/>
    </row>
    <row r="53" spans="2:11" ht="14.95" thickBot="1" x14ac:dyDescent="0.3">
      <c r="B53" s="1114" t="s">
        <v>46</v>
      </c>
      <c r="C53" s="1115"/>
      <c r="D53" s="1115"/>
      <c r="E53" s="1116"/>
      <c r="F53" s="6"/>
      <c r="G53" s="6"/>
      <c r="H53" s="6"/>
      <c r="I53" s="6"/>
      <c r="J53" s="6"/>
      <c r="K53" s="6"/>
    </row>
    <row r="54" spans="2:11" ht="14.95" thickBot="1" x14ac:dyDescent="0.3">
      <c r="B54" s="1111">
        <v>1</v>
      </c>
      <c r="C54" s="93"/>
      <c r="D54" s="48" t="s">
        <v>39</v>
      </c>
      <c r="E54" s="444" t="s">
        <v>522</v>
      </c>
      <c r="F54" s="6"/>
      <c r="G54" s="6"/>
      <c r="H54" s="6"/>
      <c r="I54" s="6"/>
      <c r="J54" s="6"/>
      <c r="K54" s="6"/>
    </row>
    <row r="55" spans="2:11" ht="14.95" thickBot="1" x14ac:dyDescent="0.3">
      <c r="B55" s="1112"/>
      <c r="C55" s="93"/>
      <c r="D55" s="41" t="s">
        <v>40</v>
      </c>
      <c r="E55" s="444" t="s">
        <v>48</v>
      </c>
      <c r="F55" s="6"/>
      <c r="G55" s="6"/>
      <c r="H55" s="6"/>
      <c r="I55" s="6"/>
      <c r="J55" s="6"/>
      <c r="K55" s="6"/>
    </row>
    <row r="56" spans="2:11" ht="14.95" thickBot="1" x14ac:dyDescent="0.3">
      <c r="B56" s="1112"/>
      <c r="C56" s="93"/>
      <c r="D56" s="41" t="s">
        <v>41</v>
      </c>
      <c r="E56" s="314"/>
      <c r="F56" s="6"/>
      <c r="G56" s="6"/>
      <c r="H56" s="6"/>
      <c r="I56" s="6"/>
      <c r="J56" s="6"/>
      <c r="K56" s="6"/>
    </row>
    <row r="57" spans="2:11" ht="14.95" thickBot="1" x14ac:dyDescent="0.3">
      <c r="B57" s="1112"/>
      <c r="C57" s="93"/>
      <c r="D57" s="41" t="s">
        <v>42</v>
      </c>
      <c r="E57" s="314"/>
      <c r="F57" s="6"/>
      <c r="G57" s="6"/>
      <c r="H57" s="6"/>
      <c r="I57" s="6"/>
      <c r="J57" s="6"/>
      <c r="K57" s="6"/>
    </row>
    <row r="58" spans="2:11" ht="14.95" thickBot="1" x14ac:dyDescent="0.3">
      <c r="B58" s="1112"/>
      <c r="C58" s="93"/>
      <c r="D58" s="41" t="s">
        <v>43</v>
      </c>
      <c r="E58" s="314"/>
      <c r="F58" s="6"/>
      <c r="G58" s="6"/>
      <c r="H58" s="6"/>
      <c r="I58" s="6"/>
      <c r="J58" s="6"/>
      <c r="K58" s="6"/>
    </row>
    <row r="59" spans="2:11" ht="14.95" thickBot="1" x14ac:dyDescent="0.3">
      <c r="B59" s="1112"/>
      <c r="C59" s="93"/>
      <c r="D59" s="41" t="s">
        <v>44</v>
      </c>
      <c r="E59" s="314"/>
      <c r="F59" s="6"/>
      <c r="G59" s="6"/>
      <c r="H59" s="6"/>
      <c r="I59" s="6"/>
      <c r="J59" s="6"/>
      <c r="K59" s="6"/>
    </row>
    <row r="60" spans="2:11" ht="14.95" thickBot="1" x14ac:dyDescent="0.3">
      <c r="B60" s="1113"/>
      <c r="C60" s="3"/>
      <c r="D60" s="41" t="s">
        <v>45</v>
      </c>
      <c r="E60" s="314"/>
      <c r="F60" s="6"/>
      <c r="G60" s="6"/>
      <c r="H60" s="6"/>
      <c r="I60" s="6"/>
      <c r="J60" s="6"/>
      <c r="K60" s="6"/>
    </row>
    <row r="61" spans="2:11" x14ac:dyDescent="0.25">
      <c r="B61" s="2"/>
      <c r="C61" s="75"/>
      <c r="D61" s="6"/>
      <c r="E61" s="6"/>
      <c r="F61" s="6"/>
      <c r="G61" s="6"/>
      <c r="H61" s="6"/>
      <c r="I61" s="6"/>
      <c r="J61" s="6"/>
      <c r="K61" s="6"/>
    </row>
    <row r="62" spans="2:11" ht="14.95" thickBot="1" x14ac:dyDescent="0.3">
      <c r="B62" s="2"/>
      <c r="C62" s="75"/>
      <c r="D62" s="6"/>
      <c r="E62" s="6"/>
      <c r="F62" s="6"/>
      <c r="G62" s="6"/>
      <c r="H62" s="6"/>
      <c r="I62" s="6"/>
      <c r="J62" s="6"/>
      <c r="K62" s="6"/>
    </row>
    <row r="63" spans="2:11" ht="14.95" thickBot="1" x14ac:dyDescent="0.3">
      <c r="B63" s="1114" t="s">
        <v>49</v>
      </c>
      <c r="C63" s="1115"/>
      <c r="D63" s="1115"/>
      <c r="E63" s="1115"/>
      <c r="F63" s="1116"/>
      <c r="G63" s="6"/>
      <c r="H63" s="6"/>
      <c r="I63" s="6"/>
      <c r="J63" s="6"/>
      <c r="K63" s="6"/>
    </row>
    <row r="64" spans="2:11" ht="23.8" thickBot="1" x14ac:dyDescent="0.3">
      <c r="B64" s="47" t="s">
        <v>50</v>
      </c>
      <c r="C64" s="41" t="s">
        <v>51</v>
      </c>
      <c r="D64" s="41" t="s">
        <v>52</v>
      </c>
      <c r="E64" s="41" t="s">
        <v>53</v>
      </c>
      <c r="F64" s="6"/>
      <c r="G64" s="6"/>
      <c r="H64" s="6"/>
      <c r="I64" s="6"/>
      <c r="J64" s="6"/>
    </row>
    <row r="65" spans="2:11" ht="70" thickBot="1" x14ac:dyDescent="0.3">
      <c r="B65" s="49">
        <v>42401</v>
      </c>
      <c r="C65" s="41">
        <v>0.01</v>
      </c>
      <c r="D65" s="50" t="s">
        <v>523</v>
      </c>
      <c r="E65" s="41"/>
      <c r="F65" s="6"/>
      <c r="G65" s="6"/>
      <c r="H65" s="6"/>
      <c r="I65" s="6"/>
      <c r="J65" s="6"/>
    </row>
    <row r="66" spans="2:11" ht="14.95" thickBot="1" x14ac:dyDescent="0.3">
      <c r="B66" s="4"/>
      <c r="C66" s="94"/>
      <c r="D66" s="6"/>
      <c r="E66" s="6"/>
      <c r="F66" s="6"/>
      <c r="G66" s="6"/>
      <c r="H66" s="6"/>
      <c r="I66" s="6"/>
      <c r="J66" s="6"/>
      <c r="K66" s="6"/>
    </row>
    <row r="67" spans="2:11" ht="14.95" thickBot="1" x14ac:dyDescent="0.3">
      <c r="B67" s="5" t="s">
        <v>55</v>
      </c>
      <c r="C67" s="95"/>
      <c r="D67" s="6"/>
      <c r="E67" s="6"/>
      <c r="F67" s="6"/>
      <c r="G67" s="6"/>
      <c r="H67" s="6"/>
      <c r="I67" s="6"/>
      <c r="J67" s="6"/>
      <c r="K67" s="6"/>
    </row>
    <row r="68" spans="2:11" s="138" customFormat="1" x14ac:dyDescent="0.25">
      <c r="B68" s="1196" t="s">
        <v>524</v>
      </c>
      <c r="C68" s="1197"/>
      <c r="D68" s="1197"/>
      <c r="E68" s="1197"/>
      <c r="F68" s="1197"/>
      <c r="G68" s="1197"/>
      <c r="H68" s="137"/>
      <c r="I68" s="137"/>
      <c r="J68" s="137"/>
      <c r="K68" s="137"/>
    </row>
    <row r="69" spans="2:11" s="138" customFormat="1" x14ac:dyDescent="0.25">
      <c r="B69" s="1196" t="s">
        <v>525</v>
      </c>
      <c r="C69" s="1197"/>
      <c r="D69" s="1197"/>
      <c r="E69" s="1197"/>
      <c r="F69" s="1197"/>
      <c r="G69" s="1197"/>
      <c r="H69" s="137"/>
      <c r="I69" s="137"/>
      <c r="J69" s="137"/>
      <c r="K69" s="137"/>
    </row>
    <row r="70" spans="2:11" s="138" customFormat="1" ht="35.5" customHeight="1" x14ac:dyDescent="0.25">
      <c r="B70" s="1199"/>
      <c r="C70" s="1200"/>
      <c r="D70" s="1200"/>
      <c r="E70" s="1200"/>
      <c r="F70" s="1200"/>
      <c r="G70" s="1200"/>
      <c r="H70" s="137"/>
      <c r="I70" s="137"/>
      <c r="J70" s="137"/>
      <c r="K70" s="137"/>
    </row>
    <row r="71" spans="2:11" ht="14.95" thickBot="1" x14ac:dyDescent="0.3">
      <c r="B71" s="2"/>
      <c r="C71" s="75"/>
      <c r="D71" s="6"/>
      <c r="E71" s="6"/>
      <c r="F71" s="6"/>
      <c r="G71" s="6"/>
      <c r="H71" s="6"/>
      <c r="I71" s="6"/>
      <c r="J71" s="6"/>
      <c r="K71" s="6"/>
    </row>
    <row r="72" spans="2:11" ht="23.8" thickBot="1" x14ac:dyDescent="0.3">
      <c r="B72" s="51" t="s">
        <v>56</v>
      </c>
      <c r="C72" s="96"/>
      <c r="D72" s="6"/>
      <c r="E72" s="6"/>
      <c r="F72" s="6"/>
      <c r="G72" s="6"/>
      <c r="H72" s="6"/>
      <c r="I72" s="6"/>
      <c r="J72" s="6"/>
      <c r="K72" s="6"/>
    </row>
    <row r="73" spans="2:11" ht="14.95" thickBot="1" x14ac:dyDescent="0.3">
      <c r="B73" s="38"/>
      <c r="C73" s="87"/>
      <c r="D73" s="6"/>
      <c r="E73" s="6"/>
      <c r="F73" s="6"/>
      <c r="G73" s="6"/>
      <c r="H73" s="6"/>
      <c r="I73" s="6"/>
      <c r="J73" s="6"/>
      <c r="K73" s="6"/>
    </row>
    <row r="74" spans="2:11" ht="70" thickBot="1" x14ac:dyDescent="0.3">
      <c r="B74" s="52" t="s">
        <v>57</v>
      </c>
      <c r="C74" s="97"/>
      <c r="D74" s="43" t="s">
        <v>481</v>
      </c>
      <c r="E74" s="6"/>
      <c r="F74" s="6"/>
      <c r="G74" s="6"/>
      <c r="H74" s="6"/>
      <c r="I74" s="6"/>
      <c r="J74" s="6"/>
      <c r="K74" s="6"/>
    </row>
    <row r="75" spans="2:11" x14ac:dyDescent="0.25">
      <c r="B75" s="1111" t="s">
        <v>59</v>
      </c>
      <c r="C75" s="93"/>
      <c r="D75" s="53" t="s">
        <v>60</v>
      </c>
      <c r="E75" s="6"/>
      <c r="F75" s="6"/>
      <c r="G75" s="6"/>
      <c r="H75" s="6"/>
      <c r="I75" s="6"/>
      <c r="J75" s="6"/>
      <c r="K75" s="6"/>
    </row>
    <row r="76" spans="2:11" ht="92.4" x14ac:dyDescent="0.25">
      <c r="B76" s="1112"/>
      <c r="C76" s="93"/>
      <c r="D76" s="46" t="s">
        <v>482</v>
      </c>
      <c r="E76" s="6"/>
      <c r="F76" s="6"/>
      <c r="G76" s="6"/>
      <c r="H76" s="6"/>
      <c r="I76" s="6"/>
      <c r="J76" s="6"/>
      <c r="K76" s="6"/>
    </row>
    <row r="77" spans="2:11" x14ac:dyDescent="0.25">
      <c r="B77" s="1112"/>
      <c r="C77" s="93"/>
      <c r="D77" s="53" t="s">
        <v>63</v>
      </c>
      <c r="E77" s="6"/>
      <c r="F77" s="6"/>
      <c r="G77" s="6"/>
      <c r="H77" s="6"/>
      <c r="I77" s="6"/>
      <c r="J77" s="6"/>
      <c r="K77" s="6"/>
    </row>
    <row r="78" spans="2:11" ht="57.75" x14ac:dyDescent="0.25">
      <c r="B78" s="1112"/>
      <c r="C78" s="93"/>
      <c r="D78" s="46" t="s">
        <v>483</v>
      </c>
      <c r="E78" s="6"/>
      <c r="F78" s="6"/>
      <c r="G78" s="6"/>
      <c r="H78" s="6"/>
      <c r="I78" s="6"/>
      <c r="J78" s="6"/>
      <c r="K78" s="6"/>
    </row>
    <row r="79" spans="2:11" x14ac:dyDescent="0.25">
      <c r="B79" s="1112"/>
      <c r="C79" s="93"/>
      <c r="D79" s="46" t="s">
        <v>65</v>
      </c>
      <c r="E79" s="6"/>
      <c r="F79" s="6"/>
      <c r="G79" s="6"/>
      <c r="H79" s="6"/>
      <c r="I79" s="6"/>
      <c r="J79" s="6"/>
      <c r="K79" s="6"/>
    </row>
    <row r="80" spans="2:11" x14ac:dyDescent="0.25">
      <c r="B80" s="1112"/>
      <c r="C80" s="93"/>
      <c r="D80" s="46" t="s">
        <v>484</v>
      </c>
      <c r="E80" s="6"/>
      <c r="F80" s="6"/>
      <c r="G80" s="6"/>
      <c r="H80" s="6"/>
      <c r="I80" s="6"/>
      <c r="J80" s="6"/>
      <c r="K80" s="6"/>
    </row>
    <row r="81" spans="2:11" x14ac:dyDescent="0.25">
      <c r="B81" s="1112"/>
      <c r="C81" s="93"/>
      <c r="D81" s="46" t="s">
        <v>485</v>
      </c>
      <c r="E81" s="6"/>
      <c r="F81" s="6"/>
      <c r="G81" s="6"/>
      <c r="H81" s="6"/>
      <c r="I81" s="6"/>
      <c r="J81" s="6"/>
      <c r="K81" s="6"/>
    </row>
    <row r="82" spans="2:11" x14ac:dyDescent="0.25">
      <c r="B82" s="1112"/>
      <c r="C82" s="93"/>
      <c r="D82" s="53" t="s">
        <v>288</v>
      </c>
      <c r="E82" s="6"/>
      <c r="F82" s="6"/>
      <c r="G82" s="6"/>
      <c r="H82" s="6"/>
      <c r="I82" s="6"/>
      <c r="J82" s="6"/>
      <c r="K82" s="6"/>
    </row>
    <row r="83" spans="2:11" ht="23.8" thickBot="1" x14ac:dyDescent="0.3">
      <c r="B83" s="1113"/>
      <c r="C83" s="3"/>
      <c r="D83" s="41" t="s">
        <v>453</v>
      </c>
      <c r="E83" s="6"/>
      <c r="F83" s="6"/>
      <c r="G83" s="6"/>
      <c r="H83" s="6"/>
      <c r="I83" s="6"/>
      <c r="J83" s="6"/>
      <c r="K83" s="6"/>
    </row>
    <row r="84" spans="2:11" ht="23.8" thickBot="1" x14ac:dyDescent="0.3">
      <c r="B84" s="47" t="s">
        <v>72</v>
      </c>
      <c r="C84" s="3"/>
      <c r="D84" s="41"/>
      <c r="E84" s="6"/>
      <c r="F84" s="6"/>
      <c r="G84" s="6"/>
      <c r="H84" s="6"/>
      <c r="I84" s="6"/>
      <c r="J84" s="6"/>
      <c r="K84" s="6"/>
    </row>
    <row r="85" spans="2:11" ht="34.65" x14ac:dyDescent="0.25">
      <c r="B85" s="1111" t="s">
        <v>73</v>
      </c>
      <c r="C85" s="93"/>
      <c r="D85" s="46" t="s">
        <v>486</v>
      </c>
      <c r="E85" s="6"/>
      <c r="F85" s="6"/>
      <c r="G85" s="6"/>
      <c r="H85" s="6"/>
      <c r="I85" s="6"/>
      <c r="J85" s="6"/>
      <c r="K85" s="6"/>
    </row>
    <row r="86" spans="2:11" ht="57.75" x14ac:dyDescent="0.25">
      <c r="B86" s="1112"/>
      <c r="C86" s="93"/>
      <c r="D86" s="26" t="s">
        <v>487</v>
      </c>
      <c r="E86" s="6"/>
      <c r="F86" s="6"/>
      <c r="G86" s="6"/>
      <c r="H86" s="6"/>
      <c r="I86" s="6"/>
      <c r="J86" s="6"/>
      <c r="K86" s="6"/>
    </row>
    <row r="87" spans="2:11" ht="34.65" x14ac:dyDescent="0.25">
      <c r="B87" s="1112"/>
      <c r="C87" s="93"/>
      <c r="D87" s="26" t="s">
        <v>488</v>
      </c>
      <c r="E87" s="6"/>
      <c r="F87" s="6"/>
      <c r="G87" s="6"/>
      <c r="H87" s="6"/>
      <c r="I87" s="6"/>
      <c r="J87" s="6"/>
      <c r="K87" s="6"/>
    </row>
    <row r="88" spans="2:11" ht="34.65" x14ac:dyDescent="0.25">
      <c r="B88" s="1112"/>
      <c r="C88" s="93"/>
      <c r="D88" s="26" t="s">
        <v>489</v>
      </c>
      <c r="E88" s="6"/>
      <c r="F88" s="6"/>
      <c r="G88" s="6"/>
      <c r="H88" s="6"/>
      <c r="I88" s="6"/>
      <c r="J88" s="6"/>
      <c r="K88" s="6"/>
    </row>
    <row r="89" spans="2:11" ht="34.65" x14ac:dyDescent="0.25">
      <c r="B89" s="1112"/>
      <c r="C89" s="93"/>
      <c r="D89" s="26" t="s">
        <v>490</v>
      </c>
      <c r="E89" s="6"/>
      <c r="F89" s="6"/>
      <c r="G89" s="6"/>
      <c r="H89" s="6"/>
      <c r="I89" s="6"/>
      <c r="J89" s="6"/>
      <c r="K89" s="6"/>
    </row>
    <row r="90" spans="2:11" ht="80.849999999999994" x14ac:dyDescent="0.25">
      <c r="B90" s="1112"/>
      <c r="C90" s="93"/>
      <c r="D90" s="46" t="s">
        <v>491</v>
      </c>
      <c r="E90" s="6"/>
      <c r="F90" s="6"/>
      <c r="G90" s="6"/>
      <c r="H90" s="6"/>
      <c r="I90" s="6"/>
      <c r="J90" s="6"/>
      <c r="K90" s="6"/>
    </row>
    <row r="91" spans="2:11" ht="34.65" x14ac:dyDescent="0.25">
      <c r="B91" s="1112"/>
      <c r="C91" s="93"/>
      <c r="D91" s="46" t="s">
        <v>492</v>
      </c>
      <c r="E91" s="6"/>
      <c r="F91" s="6"/>
      <c r="G91" s="6"/>
      <c r="H91" s="6"/>
      <c r="I91" s="6"/>
      <c r="J91" s="6"/>
      <c r="K91" s="6"/>
    </row>
    <row r="92" spans="2:11" ht="34.65" x14ac:dyDescent="0.25">
      <c r="B92" s="1112"/>
      <c r="C92" s="93"/>
      <c r="D92" s="46" t="s">
        <v>493</v>
      </c>
      <c r="E92" s="6"/>
      <c r="F92" s="6"/>
      <c r="G92" s="6"/>
      <c r="H92" s="6"/>
      <c r="I92" s="6"/>
      <c r="J92" s="6"/>
      <c r="K92" s="6"/>
    </row>
    <row r="93" spans="2:11" ht="34.65" x14ac:dyDescent="0.25">
      <c r="B93" s="1112"/>
      <c r="C93" s="93"/>
      <c r="D93" s="46" t="s">
        <v>494</v>
      </c>
      <c r="E93" s="6"/>
      <c r="F93" s="6"/>
      <c r="G93" s="6"/>
      <c r="H93" s="6"/>
      <c r="I93" s="6"/>
      <c r="J93" s="6"/>
      <c r="K93" s="6"/>
    </row>
    <row r="94" spans="2:11" ht="93.1" thickBot="1" x14ac:dyDescent="0.3">
      <c r="B94" s="1113"/>
      <c r="C94" s="3"/>
      <c r="D94" s="41" t="s">
        <v>495</v>
      </c>
      <c r="E94" s="6"/>
      <c r="F94" s="6"/>
      <c r="G94" s="6"/>
      <c r="H94" s="6"/>
      <c r="I94" s="6"/>
      <c r="J94" s="6"/>
      <c r="K94" s="6"/>
    </row>
    <row r="95" spans="2:11" ht="23.1" x14ac:dyDescent="0.25">
      <c r="B95" s="1111" t="s">
        <v>90</v>
      </c>
      <c r="C95" s="93"/>
      <c r="D95" s="53" t="s">
        <v>496</v>
      </c>
      <c r="E95" s="6"/>
      <c r="F95" s="6"/>
      <c r="G95" s="6"/>
      <c r="H95" s="6"/>
      <c r="I95" s="6"/>
      <c r="J95" s="6"/>
      <c r="K95" s="6"/>
    </row>
    <row r="96" spans="2:11" x14ac:dyDescent="0.25">
      <c r="B96" s="1112"/>
      <c r="C96" s="93"/>
      <c r="D96" s="46" t="s">
        <v>497</v>
      </c>
      <c r="E96" s="6"/>
      <c r="F96" s="6"/>
      <c r="G96" s="6"/>
      <c r="H96" s="6"/>
      <c r="I96" s="6"/>
      <c r="J96" s="6"/>
      <c r="K96" s="6"/>
    </row>
    <row r="97" spans="2:11" x14ac:dyDescent="0.25">
      <c r="B97" s="1112"/>
      <c r="C97" s="93"/>
      <c r="D97" s="46" t="s">
        <v>91</v>
      </c>
      <c r="E97" s="6"/>
      <c r="F97" s="6"/>
      <c r="G97" s="6"/>
      <c r="H97" s="6"/>
      <c r="I97" s="6"/>
      <c r="J97" s="6"/>
      <c r="K97" s="6"/>
    </row>
    <row r="98" spans="2:11" ht="36" x14ac:dyDescent="0.25">
      <c r="B98" s="1112"/>
      <c r="C98" s="93"/>
      <c r="D98" s="46" t="s">
        <v>498</v>
      </c>
      <c r="E98" s="6"/>
      <c r="F98" s="6"/>
      <c r="G98" s="6"/>
      <c r="H98" s="6"/>
      <c r="I98" s="6"/>
      <c r="J98" s="6"/>
      <c r="K98" s="6"/>
    </row>
    <row r="99" spans="2:11" ht="36" x14ac:dyDescent="0.25">
      <c r="B99" s="1112"/>
      <c r="C99" s="93"/>
      <c r="D99" s="46" t="s">
        <v>499</v>
      </c>
      <c r="E99" s="6"/>
      <c r="F99" s="6"/>
      <c r="G99" s="6"/>
      <c r="H99" s="6"/>
      <c r="I99" s="6"/>
      <c r="J99" s="6"/>
      <c r="K99" s="6"/>
    </row>
    <row r="100" spans="2:11" ht="36" x14ac:dyDescent="0.25">
      <c r="B100" s="1112"/>
      <c r="C100" s="93"/>
      <c r="D100" s="46" t="s">
        <v>500</v>
      </c>
      <c r="E100" s="6"/>
      <c r="F100" s="6"/>
      <c r="G100" s="6"/>
      <c r="H100" s="6"/>
      <c r="I100" s="6"/>
      <c r="J100" s="6"/>
      <c r="K100" s="6"/>
    </row>
    <row r="101" spans="2:11" x14ac:dyDescent="0.25">
      <c r="B101" s="1112"/>
      <c r="C101" s="93"/>
      <c r="D101" s="53" t="s">
        <v>246</v>
      </c>
      <c r="E101" s="6"/>
      <c r="F101" s="6"/>
      <c r="G101" s="6"/>
      <c r="H101" s="6"/>
      <c r="I101" s="6"/>
      <c r="J101" s="6"/>
      <c r="K101" s="6"/>
    </row>
    <row r="102" spans="2:11" ht="34.65" x14ac:dyDescent="0.25">
      <c r="B102" s="1112"/>
      <c r="C102" s="93"/>
      <c r="D102" s="53" t="s">
        <v>501</v>
      </c>
      <c r="E102" s="6"/>
      <c r="F102" s="6"/>
      <c r="G102" s="6"/>
      <c r="H102" s="6"/>
      <c r="I102" s="6"/>
      <c r="J102" s="6"/>
      <c r="K102" s="6"/>
    </row>
    <row r="103" spans="2:11" x14ac:dyDescent="0.25">
      <c r="B103" s="1112"/>
      <c r="C103" s="93"/>
      <c r="D103" s="17"/>
      <c r="E103" s="6"/>
      <c r="F103" s="6"/>
      <c r="G103" s="6"/>
      <c r="H103" s="6"/>
      <c r="I103" s="6"/>
      <c r="J103" s="6"/>
      <c r="K103" s="6"/>
    </row>
    <row r="104" spans="2:11" x14ac:dyDescent="0.25">
      <c r="B104" s="1112"/>
      <c r="C104" s="93"/>
      <c r="D104" s="46" t="s">
        <v>91</v>
      </c>
      <c r="E104" s="6"/>
      <c r="F104" s="6"/>
      <c r="G104" s="6"/>
      <c r="H104" s="6"/>
      <c r="I104" s="6"/>
      <c r="J104" s="6"/>
      <c r="K104" s="6"/>
    </row>
    <row r="105" spans="2:11" ht="36" x14ac:dyDescent="0.25">
      <c r="B105" s="1112"/>
      <c r="C105" s="93"/>
      <c r="D105" s="46" t="s">
        <v>502</v>
      </c>
      <c r="E105" s="6"/>
      <c r="F105" s="6"/>
      <c r="G105" s="6"/>
      <c r="H105" s="6"/>
      <c r="I105" s="6"/>
      <c r="J105" s="6"/>
      <c r="K105" s="6"/>
    </row>
    <row r="106" spans="2:11" ht="36.700000000000003" thickBot="1" x14ac:dyDescent="0.3">
      <c r="B106" s="1113"/>
      <c r="C106" s="3"/>
      <c r="D106" s="41" t="s">
        <v>503</v>
      </c>
      <c r="E106" s="6"/>
      <c r="F106" s="6"/>
      <c r="G106" s="6"/>
      <c r="H106" s="6"/>
      <c r="I106" s="6"/>
      <c r="J106" s="6"/>
      <c r="K106" s="6"/>
    </row>
    <row r="107" spans="2:11" x14ac:dyDescent="0.25">
      <c r="B107" s="6"/>
      <c r="D107" s="6"/>
      <c r="E107" s="6"/>
      <c r="F107" s="6"/>
      <c r="G107" s="6"/>
      <c r="H107" s="6"/>
      <c r="I107" s="6"/>
      <c r="J107" s="6"/>
      <c r="K107" s="6"/>
    </row>
    <row r="108" spans="2:11" x14ac:dyDescent="0.25">
      <c r="B108" s="6"/>
      <c r="D108" s="6"/>
      <c r="E108" s="6"/>
      <c r="F108" s="6"/>
      <c r="G108" s="6"/>
      <c r="H108" s="6"/>
      <c r="I108" s="6"/>
      <c r="J108" s="6"/>
      <c r="K108" s="6"/>
    </row>
    <row r="109" spans="2:11" x14ac:dyDescent="0.25">
      <c r="B109" s="6"/>
      <c r="D109" s="6"/>
      <c r="E109" s="6"/>
      <c r="F109" s="6"/>
      <c r="G109" s="6"/>
      <c r="H109" s="6"/>
      <c r="I109" s="6"/>
      <c r="J109" s="6"/>
      <c r="K109" s="6"/>
    </row>
    <row r="110" spans="2:11" x14ac:dyDescent="0.25">
      <c r="B110" s="6"/>
      <c r="D110" s="6"/>
      <c r="E110" s="6"/>
      <c r="F110" s="6"/>
      <c r="G110" s="6"/>
      <c r="H110" s="6"/>
      <c r="I110" s="6"/>
      <c r="J110" s="6"/>
      <c r="K110" s="6"/>
    </row>
    <row r="111" spans="2:11" x14ac:dyDescent="0.25">
      <c r="B111" s="6"/>
      <c r="D111" s="6"/>
      <c r="E111" s="6"/>
      <c r="F111" s="6"/>
      <c r="G111" s="6"/>
      <c r="H111" s="6"/>
      <c r="I111" s="6"/>
      <c r="J111" s="6"/>
      <c r="K111" s="6"/>
    </row>
    <row r="112" spans="2:11" x14ac:dyDescent="0.25">
      <c r="B112" s="6"/>
      <c r="D112" s="6"/>
      <c r="E112" s="6"/>
      <c r="F112" s="6"/>
      <c r="G112" s="6"/>
      <c r="H112" s="6"/>
      <c r="I112" s="6"/>
      <c r="J112" s="6"/>
      <c r="K112" s="6"/>
    </row>
    <row r="113" spans="2:11" x14ac:dyDescent="0.25">
      <c r="B113" s="6"/>
      <c r="D113" s="6"/>
      <c r="E113" s="6"/>
      <c r="F113" s="6"/>
      <c r="G113" s="6"/>
      <c r="H113" s="6"/>
      <c r="I113" s="6"/>
      <c r="J113" s="6"/>
      <c r="K113" s="6"/>
    </row>
    <row r="114" spans="2:11" x14ac:dyDescent="0.25">
      <c r="B114" s="6"/>
      <c r="D114" s="6"/>
      <c r="E114" s="6"/>
      <c r="F114" s="6"/>
      <c r="G114" s="6"/>
      <c r="H114" s="6"/>
      <c r="I114" s="6"/>
      <c r="J114" s="6"/>
      <c r="K114" s="6"/>
    </row>
    <row r="115" spans="2:11" x14ac:dyDescent="0.25">
      <c r="B115" s="6"/>
      <c r="D115" s="6"/>
      <c r="E115" s="6"/>
      <c r="F115" s="6"/>
      <c r="G115" s="6"/>
      <c r="H115" s="6"/>
      <c r="I115" s="6"/>
      <c r="J115" s="6"/>
      <c r="K115" s="6"/>
    </row>
    <row r="116" spans="2:11" x14ac:dyDescent="0.25">
      <c r="B116" s="6"/>
      <c r="D116" s="6"/>
      <c r="E116" s="6"/>
      <c r="F116" s="6"/>
      <c r="G116" s="6"/>
      <c r="H116" s="6"/>
      <c r="I116" s="6"/>
      <c r="J116" s="6"/>
      <c r="K116" s="6"/>
    </row>
    <row r="117" spans="2:11" x14ac:dyDescent="0.25">
      <c r="B117" s="6"/>
      <c r="D117" s="6"/>
      <c r="E117" s="6"/>
      <c r="F117" s="6"/>
      <c r="G117" s="6"/>
      <c r="H117" s="6"/>
      <c r="I117" s="6"/>
      <c r="J117" s="6"/>
      <c r="K117" s="6"/>
    </row>
    <row r="118" spans="2:11" x14ac:dyDescent="0.25">
      <c r="B118" s="6"/>
      <c r="D118" s="6"/>
      <c r="E118" s="6"/>
      <c r="F118" s="6"/>
      <c r="G118" s="6"/>
      <c r="H118" s="6"/>
      <c r="I118" s="6"/>
      <c r="J118" s="6"/>
      <c r="K118" s="6"/>
    </row>
    <row r="119" spans="2:11" x14ac:dyDescent="0.25">
      <c r="B119" s="6"/>
      <c r="D119" s="6"/>
      <c r="E119" s="6"/>
      <c r="F119" s="6"/>
      <c r="G119" s="6"/>
      <c r="H119" s="6"/>
      <c r="I119" s="6"/>
      <c r="J119" s="6"/>
      <c r="K119" s="6"/>
    </row>
    <row r="120" spans="2:11" x14ac:dyDescent="0.25">
      <c r="B120" s="6"/>
      <c r="D120" s="6"/>
      <c r="E120" s="6"/>
      <c r="F120" s="6"/>
      <c r="G120" s="6"/>
      <c r="H120" s="6"/>
      <c r="I120" s="6"/>
      <c r="J120" s="6"/>
      <c r="K120" s="6"/>
    </row>
    <row r="121" spans="2:11" x14ac:dyDescent="0.25">
      <c r="B121" s="6"/>
      <c r="D121" s="6"/>
      <c r="E121" s="6"/>
      <c r="F121" s="6"/>
      <c r="G121" s="6"/>
      <c r="H121" s="6"/>
      <c r="I121" s="6"/>
      <c r="J121" s="6"/>
      <c r="K121" s="6"/>
    </row>
    <row r="122" spans="2:11" x14ac:dyDescent="0.25">
      <c r="B122" s="6"/>
      <c r="D122" s="6"/>
      <c r="E122" s="6"/>
      <c r="F122" s="6"/>
      <c r="G122" s="6"/>
      <c r="H122" s="6"/>
      <c r="I122" s="6"/>
      <c r="J122" s="6"/>
      <c r="K122" s="6"/>
    </row>
    <row r="123" spans="2:11" x14ac:dyDescent="0.25">
      <c r="B123" s="6"/>
      <c r="D123" s="6"/>
      <c r="E123" s="6"/>
      <c r="F123" s="6"/>
      <c r="G123" s="6"/>
      <c r="H123" s="6"/>
      <c r="I123" s="6"/>
      <c r="J123" s="6"/>
      <c r="K123" s="6"/>
    </row>
    <row r="124" spans="2:11" x14ac:dyDescent="0.25">
      <c r="B124" s="6"/>
      <c r="D124" s="6"/>
      <c r="E124" s="6"/>
      <c r="F124" s="6"/>
      <c r="G124" s="6"/>
      <c r="H124" s="6"/>
      <c r="I124" s="6"/>
      <c r="J124" s="6"/>
      <c r="K124" s="6"/>
    </row>
    <row r="125" spans="2:11" x14ac:dyDescent="0.25">
      <c r="B125" s="6"/>
      <c r="D125" s="6"/>
      <c r="E125" s="6"/>
      <c r="F125" s="6"/>
      <c r="G125" s="6"/>
      <c r="H125" s="6"/>
      <c r="I125" s="6"/>
      <c r="J125" s="6"/>
      <c r="K125" s="6"/>
    </row>
    <row r="126" spans="2:11" x14ac:dyDescent="0.25">
      <c r="B126" s="6"/>
      <c r="D126" s="6"/>
      <c r="E126" s="6"/>
      <c r="F126" s="6"/>
      <c r="G126" s="6"/>
      <c r="H126" s="6"/>
      <c r="I126" s="6"/>
      <c r="J126" s="6"/>
      <c r="K126" s="6"/>
    </row>
    <row r="127" spans="2:11" x14ac:dyDescent="0.25">
      <c r="B127" s="6"/>
      <c r="D127" s="6"/>
      <c r="E127" s="6"/>
      <c r="F127" s="6"/>
      <c r="G127" s="6"/>
      <c r="H127" s="6"/>
      <c r="I127" s="6"/>
      <c r="J127" s="6"/>
      <c r="K127" s="6"/>
    </row>
    <row r="128" spans="2:11" x14ac:dyDescent="0.25">
      <c r="B128" s="6"/>
      <c r="D128" s="6"/>
      <c r="E128" s="6"/>
      <c r="F128" s="6"/>
      <c r="G128" s="6"/>
      <c r="H128" s="6"/>
      <c r="I128" s="6"/>
      <c r="J128" s="6"/>
      <c r="K128" s="6"/>
    </row>
    <row r="129" spans="2:11" x14ac:dyDescent="0.25">
      <c r="B129" s="6"/>
      <c r="D129" s="6"/>
      <c r="E129" s="6"/>
      <c r="F129" s="6"/>
      <c r="G129" s="6"/>
      <c r="H129" s="6"/>
      <c r="I129" s="6"/>
      <c r="J129" s="6"/>
      <c r="K129" s="6"/>
    </row>
    <row r="130" spans="2:11" x14ac:dyDescent="0.25">
      <c r="B130" s="6"/>
      <c r="D130" s="6"/>
      <c r="E130" s="6"/>
      <c r="F130" s="6"/>
      <c r="G130" s="6"/>
      <c r="H130" s="6"/>
      <c r="I130" s="6"/>
      <c r="J130" s="6"/>
      <c r="K130" s="6"/>
    </row>
    <row r="131" spans="2:11" x14ac:dyDescent="0.25">
      <c r="B131" s="6"/>
      <c r="D131" s="6"/>
      <c r="E131" s="6"/>
      <c r="F131" s="6"/>
      <c r="G131" s="6"/>
      <c r="H131" s="6"/>
      <c r="I131" s="6"/>
      <c r="J131" s="6"/>
      <c r="K131" s="6"/>
    </row>
    <row r="132" spans="2:11" x14ac:dyDescent="0.25">
      <c r="B132" s="6"/>
      <c r="D132" s="6"/>
      <c r="E132" s="6"/>
      <c r="F132" s="6"/>
      <c r="G132" s="6"/>
      <c r="H132" s="6"/>
      <c r="I132" s="6"/>
      <c r="J132" s="6"/>
      <c r="K132" s="6"/>
    </row>
    <row r="133" spans="2:11" x14ac:dyDescent="0.25">
      <c r="B133" s="6"/>
      <c r="D133" s="6"/>
      <c r="E133" s="6"/>
      <c r="F133" s="6"/>
      <c r="G133" s="6"/>
      <c r="H133" s="6"/>
      <c r="I133" s="6"/>
      <c r="J133" s="6"/>
      <c r="K133" s="6"/>
    </row>
    <row r="134" spans="2:11" x14ac:dyDescent="0.25">
      <c r="B134" s="6"/>
      <c r="D134" s="6"/>
      <c r="E134" s="6"/>
      <c r="F134" s="6"/>
      <c r="G134" s="6"/>
      <c r="H134" s="6"/>
      <c r="I134" s="6"/>
      <c r="J134" s="6"/>
      <c r="K134" s="6"/>
    </row>
    <row r="135" spans="2:11" x14ac:dyDescent="0.25">
      <c r="B135" s="6"/>
      <c r="D135" s="6"/>
      <c r="E135" s="6"/>
      <c r="F135" s="6"/>
      <c r="G135" s="6"/>
      <c r="H135" s="6"/>
      <c r="I135" s="6"/>
      <c r="J135" s="6"/>
      <c r="K135" s="6"/>
    </row>
    <row r="136" spans="2:11" x14ac:dyDescent="0.25">
      <c r="B136" s="6"/>
      <c r="D136" s="6"/>
      <c r="E136" s="6"/>
      <c r="F136" s="6"/>
      <c r="G136" s="6"/>
      <c r="H136" s="6"/>
      <c r="I136" s="6"/>
      <c r="J136" s="6"/>
      <c r="K136" s="6"/>
    </row>
    <row r="137" spans="2:11" x14ac:dyDescent="0.25">
      <c r="B137" s="6"/>
      <c r="D137" s="6"/>
      <c r="E137" s="6"/>
      <c r="F137" s="6"/>
      <c r="G137" s="6"/>
      <c r="H137" s="6"/>
      <c r="I137" s="6"/>
      <c r="J137" s="6"/>
      <c r="K137" s="6"/>
    </row>
    <row r="138" spans="2:11" x14ac:dyDescent="0.25">
      <c r="B138" s="6"/>
      <c r="D138" s="6"/>
      <c r="E138" s="6"/>
      <c r="F138" s="6"/>
      <c r="G138" s="6"/>
      <c r="H138" s="6"/>
      <c r="I138" s="6"/>
      <c r="J138" s="6"/>
      <c r="K138" s="6"/>
    </row>
    <row r="139" spans="2:11" x14ac:dyDescent="0.25">
      <c r="B139" s="6"/>
      <c r="D139" s="6"/>
      <c r="E139" s="6"/>
      <c r="F139" s="6"/>
      <c r="G139" s="6"/>
      <c r="H139" s="6"/>
      <c r="I139" s="6"/>
      <c r="J139" s="6"/>
      <c r="K139" s="6"/>
    </row>
    <row r="140" spans="2:11" x14ac:dyDescent="0.25">
      <c r="B140" s="6"/>
      <c r="D140" s="6"/>
      <c r="E140" s="6"/>
      <c r="F140" s="6"/>
      <c r="G140" s="6"/>
      <c r="H140" s="6"/>
      <c r="I140" s="6"/>
      <c r="J140" s="6"/>
      <c r="K140" s="6"/>
    </row>
    <row r="141" spans="2:11" x14ac:dyDescent="0.25">
      <c r="B141" s="6"/>
      <c r="D141" s="6"/>
      <c r="E141" s="6"/>
      <c r="F141" s="6"/>
      <c r="G141" s="6"/>
      <c r="H141" s="6"/>
      <c r="I141" s="6"/>
      <c r="J141" s="6"/>
      <c r="K141" s="6"/>
    </row>
    <row r="142" spans="2:11" x14ac:dyDescent="0.25">
      <c r="B142" s="6"/>
      <c r="D142" s="6"/>
      <c r="E142" s="6"/>
      <c r="F142" s="6"/>
      <c r="G142" s="6"/>
      <c r="H142" s="6"/>
      <c r="I142" s="6"/>
      <c r="J142" s="6"/>
      <c r="K142" s="6"/>
    </row>
    <row r="143" spans="2:11" x14ac:dyDescent="0.25">
      <c r="B143" s="6"/>
      <c r="D143" s="6"/>
      <c r="E143" s="6"/>
      <c r="F143" s="6"/>
      <c r="G143" s="6"/>
      <c r="H143" s="6"/>
      <c r="I143" s="6"/>
      <c r="J143" s="6"/>
      <c r="K143" s="6"/>
    </row>
    <row r="144" spans="2:11" x14ac:dyDescent="0.25">
      <c r="B144" s="6"/>
      <c r="D144" s="6"/>
      <c r="E144" s="6"/>
      <c r="F144" s="6"/>
      <c r="G144" s="6"/>
      <c r="H144" s="6"/>
      <c r="I144" s="6"/>
      <c r="J144" s="6"/>
      <c r="K144" s="6"/>
    </row>
    <row r="145" spans="2:11" x14ac:dyDescent="0.25">
      <c r="B145" s="6"/>
      <c r="D145" s="6"/>
      <c r="E145" s="6"/>
      <c r="F145" s="6"/>
      <c r="G145" s="6"/>
      <c r="H145" s="6"/>
      <c r="I145" s="6"/>
      <c r="J145" s="6"/>
      <c r="K145" s="6"/>
    </row>
    <row r="146" spans="2:11" x14ac:dyDescent="0.25">
      <c r="B146" s="6"/>
      <c r="D146" s="6"/>
      <c r="E146" s="6"/>
      <c r="F146" s="6"/>
      <c r="G146" s="6"/>
      <c r="H146" s="6"/>
      <c r="I146" s="6"/>
      <c r="J146" s="6"/>
      <c r="K146" s="6"/>
    </row>
    <row r="147" spans="2:11" x14ac:dyDescent="0.25">
      <c r="B147" s="6"/>
      <c r="D147" s="6"/>
      <c r="E147" s="6"/>
      <c r="F147" s="6"/>
      <c r="G147" s="6"/>
      <c r="H147" s="6"/>
      <c r="I147" s="6"/>
      <c r="J147" s="6"/>
      <c r="K147" s="6"/>
    </row>
    <row r="148" spans="2:11" x14ac:dyDescent="0.25">
      <c r="B148" s="6"/>
      <c r="D148" s="6"/>
      <c r="E148" s="6"/>
      <c r="F148" s="6"/>
      <c r="G148" s="6"/>
      <c r="H148" s="6"/>
      <c r="I148" s="6"/>
      <c r="J148" s="6"/>
      <c r="K148" s="6"/>
    </row>
    <row r="149" spans="2:11" x14ac:dyDescent="0.25">
      <c r="B149" s="6"/>
      <c r="D149" s="6"/>
      <c r="E149" s="6"/>
      <c r="F149" s="6"/>
      <c r="G149" s="6"/>
      <c r="H149" s="6"/>
      <c r="I149" s="6"/>
      <c r="J149" s="6"/>
      <c r="K149" s="6"/>
    </row>
    <row r="150" spans="2:11" x14ac:dyDescent="0.25">
      <c r="B150" s="6"/>
      <c r="D150" s="6"/>
      <c r="E150" s="6"/>
      <c r="F150" s="6"/>
      <c r="G150" s="6"/>
      <c r="H150" s="6"/>
      <c r="I150" s="6"/>
      <c r="J150" s="6"/>
      <c r="K150" s="6"/>
    </row>
    <row r="151" spans="2:11" x14ac:dyDescent="0.25">
      <c r="B151" s="6"/>
      <c r="D151" s="6"/>
      <c r="E151" s="6"/>
      <c r="F151" s="6"/>
      <c r="G151" s="6"/>
      <c r="H151" s="6"/>
      <c r="I151" s="6"/>
      <c r="J151" s="6"/>
      <c r="K151" s="6"/>
    </row>
    <row r="152" spans="2:11" x14ac:dyDescent="0.25">
      <c r="B152" s="6"/>
      <c r="D152" s="6"/>
      <c r="E152" s="6"/>
      <c r="F152" s="6"/>
      <c r="G152" s="6"/>
      <c r="H152" s="6"/>
      <c r="I152" s="6"/>
      <c r="J152" s="6"/>
      <c r="K152" s="6"/>
    </row>
    <row r="153" spans="2:11" x14ac:dyDescent="0.25">
      <c r="B153" s="6"/>
      <c r="D153" s="6"/>
      <c r="E153" s="6"/>
      <c r="F153" s="6"/>
      <c r="G153" s="6"/>
      <c r="H153" s="6"/>
      <c r="I153" s="6"/>
      <c r="J153" s="6"/>
      <c r="K153" s="6"/>
    </row>
    <row r="154" spans="2:11" x14ac:dyDescent="0.25">
      <c r="B154" s="6"/>
      <c r="D154" s="6"/>
      <c r="E154" s="6"/>
      <c r="F154" s="6"/>
      <c r="G154" s="6"/>
      <c r="H154" s="6"/>
      <c r="I154" s="6"/>
      <c r="J154" s="6"/>
      <c r="K154" s="6"/>
    </row>
    <row r="155" spans="2:11" x14ac:dyDescent="0.25">
      <c r="B155" s="6"/>
      <c r="D155" s="6"/>
      <c r="E155" s="6"/>
      <c r="F155" s="6"/>
      <c r="G155" s="6"/>
      <c r="H155" s="6"/>
      <c r="I155" s="6"/>
      <c r="J155" s="6"/>
      <c r="K155" s="6"/>
    </row>
    <row r="156" spans="2:11" x14ac:dyDescent="0.25">
      <c r="B156" s="6"/>
      <c r="D156" s="6"/>
      <c r="E156" s="6"/>
      <c r="F156" s="6"/>
      <c r="G156" s="6"/>
      <c r="H156" s="6"/>
      <c r="I156" s="6"/>
      <c r="J156" s="6"/>
      <c r="K156" s="6"/>
    </row>
    <row r="157" spans="2:11" x14ac:dyDescent="0.25">
      <c r="B157" s="6"/>
      <c r="D157" s="6"/>
      <c r="E157" s="6"/>
      <c r="F157" s="6"/>
      <c r="G157" s="6"/>
      <c r="H157" s="6"/>
      <c r="I157" s="6"/>
      <c r="J157" s="6"/>
      <c r="K157" s="6"/>
    </row>
    <row r="158" spans="2:11" x14ac:dyDescent="0.25">
      <c r="B158" s="6"/>
      <c r="D158" s="6"/>
      <c r="E158" s="6"/>
      <c r="F158" s="6"/>
      <c r="G158" s="6"/>
      <c r="H158" s="6"/>
      <c r="I158" s="6"/>
      <c r="J158" s="6"/>
      <c r="K158" s="6"/>
    </row>
    <row r="159" spans="2:11" x14ac:dyDescent="0.25">
      <c r="B159" s="6"/>
      <c r="D159" s="6"/>
      <c r="E159" s="6"/>
      <c r="F159" s="6"/>
      <c r="G159" s="6"/>
      <c r="H159" s="6"/>
      <c r="I159" s="6"/>
      <c r="J159" s="6"/>
      <c r="K159" s="6"/>
    </row>
    <row r="160" spans="2:11" x14ac:dyDescent="0.25">
      <c r="B160" s="6"/>
      <c r="D160" s="6"/>
      <c r="E160" s="6"/>
      <c r="F160" s="6"/>
      <c r="G160" s="6"/>
      <c r="H160" s="6"/>
      <c r="I160" s="6"/>
      <c r="J160" s="6"/>
      <c r="K160" s="6"/>
    </row>
    <row r="161" spans="2:11" x14ac:dyDescent="0.25">
      <c r="B161" s="6"/>
      <c r="D161" s="6"/>
      <c r="E161" s="6"/>
      <c r="F161" s="6"/>
      <c r="G161" s="6"/>
      <c r="H161" s="6"/>
      <c r="I161" s="6"/>
      <c r="J161" s="6"/>
      <c r="K161" s="6"/>
    </row>
    <row r="162" spans="2:11" x14ac:dyDescent="0.25">
      <c r="B162" s="6"/>
      <c r="D162" s="6"/>
      <c r="E162" s="6"/>
      <c r="F162" s="6"/>
      <c r="G162" s="6"/>
      <c r="H162" s="6"/>
      <c r="I162" s="6"/>
      <c r="J162" s="6"/>
      <c r="K162" s="6"/>
    </row>
    <row r="163" spans="2:11" x14ac:dyDescent="0.25">
      <c r="B163" s="6"/>
      <c r="D163" s="6"/>
      <c r="E163" s="6"/>
      <c r="F163" s="6"/>
      <c r="G163" s="6"/>
      <c r="H163" s="6"/>
      <c r="I163" s="6"/>
      <c r="J163" s="6"/>
      <c r="K163" s="6"/>
    </row>
    <row r="164" spans="2:11" x14ac:dyDescent="0.25">
      <c r="B164" s="6"/>
      <c r="D164" s="6"/>
      <c r="E164" s="6"/>
      <c r="F164" s="6"/>
      <c r="G164" s="6"/>
      <c r="H164" s="6"/>
      <c r="I164" s="6"/>
      <c r="J164" s="6"/>
      <c r="K164" s="6"/>
    </row>
    <row r="165" spans="2:11" x14ac:dyDescent="0.25">
      <c r="B165" s="6"/>
      <c r="D165" s="6"/>
      <c r="E165" s="6"/>
      <c r="F165" s="6"/>
      <c r="G165" s="6"/>
      <c r="H165" s="6"/>
      <c r="I165" s="6"/>
      <c r="J165" s="6"/>
      <c r="K165" s="6"/>
    </row>
    <row r="166" spans="2:11" x14ac:dyDescent="0.25">
      <c r="B166" s="6"/>
      <c r="D166" s="6"/>
      <c r="E166" s="6"/>
      <c r="F166" s="6"/>
      <c r="G166" s="6"/>
      <c r="H166" s="6"/>
      <c r="I166" s="6"/>
      <c r="J166" s="6"/>
      <c r="K166" s="6"/>
    </row>
    <row r="167" spans="2:11" x14ac:dyDescent="0.25">
      <c r="B167" s="6"/>
      <c r="D167" s="6"/>
      <c r="E167" s="6"/>
      <c r="F167" s="6"/>
      <c r="G167" s="6"/>
      <c r="H167" s="6"/>
      <c r="I167" s="6"/>
      <c r="J167" s="6"/>
      <c r="K167" s="6"/>
    </row>
    <row r="168" spans="2:11" x14ac:dyDescent="0.25">
      <c r="B168" s="6"/>
      <c r="D168" s="6"/>
      <c r="E168" s="6"/>
      <c r="F168" s="6"/>
      <c r="G168" s="6"/>
      <c r="H168" s="6"/>
      <c r="I168" s="6"/>
      <c r="J168" s="6"/>
      <c r="K168" s="6"/>
    </row>
    <row r="169" spans="2:11" x14ac:dyDescent="0.25">
      <c r="B169" s="6"/>
      <c r="D169" s="6"/>
      <c r="E169" s="6"/>
      <c r="F169" s="6"/>
      <c r="G169" s="6"/>
      <c r="H169" s="6"/>
      <c r="I169" s="6"/>
      <c r="J169" s="6"/>
      <c r="K169" s="6"/>
    </row>
    <row r="170" spans="2:11" x14ac:dyDescent="0.25">
      <c r="B170" s="6"/>
      <c r="D170" s="6"/>
      <c r="E170" s="6"/>
      <c r="F170" s="6"/>
      <c r="G170" s="6"/>
      <c r="H170" s="6"/>
      <c r="I170" s="6"/>
      <c r="J170" s="6"/>
      <c r="K170" s="6"/>
    </row>
    <row r="171" spans="2:11" x14ac:dyDescent="0.25">
      <c r="B171" s="6"/>
      <c r="D171" s="6"/>
      <c r="E171" s="6"/>
      <c r="F171" s="6"/>
      <c r="G171" s="6"/>
      <c r="H171" s="6"/>
      <c r="I171" s="6"/>
      <c r="J171" s="6"/>
      <c r="K171" s="6"/>
    </row>
    <row r="172" spans="2:11" x14ac:dyDescent="0.25">
      <c r="B172" s="6"/>
      <c r="D172" s="6"/>
      <c r="E172" s="6"/>
      <c r="F172" s="6"/>
      <c r="G172" s="6"/>
      <c r="H172" s="6"/>
      <c r="I172" s="6"/>
      <c r="J172" s="6"/>
      <c r="K172" s="6"/>
    </row>
    <row r="173" spans="2:11" x14ac:dyDescent="0.25">
      <c r="B173" s="6"/>
      <c r="D173" s="6"/>
      <c r="E173" s="6"/>
      <c r="F173" s="6"/>
      <c r="G173" s="6"/>
      <c r="H173" s="6"/>
      <c r="I173" s="6"/>
      <c r="J173" s="6"/>
      <c r="K173" s="6"/>
    </row>
    <row r="174" spans="2:11" x14ac:dyDescent="0.25">
      <c r="B174" s="6"/>
      <c r="D174" s="6"/>
      <c r="E174" s="6"/>
      <c r="F174" s="6"/>
      <c r="G174" s="6"/>
      <c r="H174" s="6"/>
      <c r="I174" s="6"/>
      <c r="J174" s="6"/>
      <c r="K174" s="6"/>
    </row>
    <row r="175" spans="2:11" x14ac:dyDescent="0.25">
      <c r="B175" s="6"/>
      <c r="D175" s="6"/>
      <c r="E175" s="6"/>
      <c r="F175" s="6"/>
      <c r="G175" s="6"/>
      <c r="H175" s="6"/>
      <c r="I175" s="6"/>
      <c r="J175" s="6"/>
      <c r="K175" s="6"/>
    </row>
    <row r="176" spans="2:11" x14ac:dyDescent="0.25">
      <c r="B176" s="6"/>
      <c r="D176" s="6"/>
      <c r="E176" s="6"/>
      <c r="F176" s="6"/>
      <c r="G176" s="6"/>
      <c r="H176" s="6"/>
      <c r="I176" s="6"/>
      <c r="J176" s="6"/>
      <c r="K176" s="6"/>
    </row>
    <row r="177" spans="2:11" x14ac:dyDescent="0.25">
      <c r="B177" s="6"/>
      <c r="D177" s="6"/>
      <c r="E177" s="6"/>
      <c r="F177" s="6"/>
      <c r="G177" s="6"/>
      <c r="H177" s="6"/>
      <c r="I177" s="6"/>
      <c r="J177" s="6"/>
      <c r="K177" s="6"/>
    </row>
    <row r="178" spans="2:11" x14ac:dyDescent="0.25">
      <c r="B178" s="6"/>
      <c r="D178" s="6"/>
      <c r="E178" s="6"/>
      <c r="F178" s="6"/>
      <c r="G178" s="6"/>
      <c r="H178" s="6"/>
      <c r="I178" s="6"/>
      <c r="J178" s="6"/>
      <c r="K178" s="6"/>
    </row>
    <row r="179" spans="2:11" x14ac:dyDescent="0.25">
      <c r="B179" s="6"/>
      <c r="D179" s="6"/>
      <c r="E179" s="6"/>
      <c r="F179" s="6"/>
      <c r="G179" s="6"/>
      <c r="H179" s="6"/>
      <c r="I179" s="6"/>
      <c r="J179" s="6"/>
      <c r="K179" s="6"/>
    </row>
  </sheetData>
  <mergeCells count="47">
    <mergeCell ref="A1:P1"/>
    <mergeCell ref="A2:P2"/>
    <mergeCell ref="A3:P3"/>
    <mergeCell ref="A4:D4"/>
    <mergeCell ref="A5:P5"/>
    <mergeCell ref="Q15:Q18"/>
    <mergeCell ref="B75:B83"/>
    <mergeCell ref="B85:B94"/>
    <mergeCell ref="B70:G70"/>
    <mergeCell ref="B45:B51"/>
    <mergeCell ref="B53:E53"/>
    <mergeCell ref="B54:B60"/>
    <mergeCell ref="K17:M17"/>
    <mergeCell ref="N17:P17"/>
    <mergeCell ref="K29:K30"/>
    <mergeCell ref="D42:P42"/>
    <mergeCell ref="B44:E44"/>
    <mergeCell ref="D27:P27"/>
    <mergeCell ref="D28:P28"/>
    <mergeCell ref="C29:C30"/>
    <mergeCell ref="D29:D30"/>
    <mergeCell ref="B95:B106"/>
    <mergeCell ref="D16:D18"/>
    <mergeCell ref="E16:J16"/>
    <mergeCell ref="E17:G17"/>
    <mergeCell ref="H17:J17"/>
    <mergeCell ref="B15:B40"/>
    <mergeCell ref="D15:P15"/>
    <mergeCell ref="D23:P23"/>
    <mergeCell ref="D24:P24"/>
    <mergeCell ref="D25:P25"/>
    <mergeCell ref="D26:P26"/>
    <mergeCell ref="K16:P16"/>
    <mergeCell ref="B63:F63"/>
    <mergeCell ref="D41:P41"/>
    <mergeCell ref="B68:G68"/>
    <mergeCell ref="B69:G69"/>
    <mergeCell ref="E29:E30"/>
    <mergeCell ref="F29:F30"/>
    <mergeCell ref="G29:G30"/>
    <mergeCell ref="J29:J30"/>
    <mergeCell ref="L29:L30"/>
    <mergeCell ref="B10:D10"/>
    <mergeCell ref="F10:S10"/>
    <mergeCell ref="F11:S11"/>
    <mergeCell ref="E12:R12"/>
    <mergeCell ref="E13:R13"/>
  </mergeCells>
  <conditionalFormatting sqref="F10">
    <cfRule type="notContainsBlanks" dxfId="78" priority="4">
      <formula>LEN(TRIM(F10))&gt;0</formula>
    </cfRule>
  </conditionalFormatting>
  <conditionalFormatting sqref="F11:S11">
    <cfRule type="expression" dxfId="77" priority="2">
      <formula>E11="NO SE REPORTA"</formula>
    </cfRule>
    <cfRule type="expression" dxfId="76" priority="3">
      <formula>E10="NO APLICA"</formula>
    </cfRule>
  </conditionalFormatting>
  <conditionalFormatting sqref="E12:R12">
    <cfRule type="expression" dxfId="75" priority="1">
      <formula>E11="SI SE REPORTA"</formula>
    </cfRule>
  </conditionalFormatting>
  <dataValidations count="4">
    <dataValidation type="whole" operator="greaterThanOrEqual" allowBlank="1" showErrorMessage="1" errorTitle="ERROR" error="Escriba un número igual o mayor que 0" promptTitle="ERROR" prompt="Escriba un número igual o mayor que 0" sqref="E19:P21">
      <formula1>0</formula1>
    </dataValidation>
    <dataValidation type="whole" operator="greaterThanOrEqual" allowBlank="1" showInputMessage="1" showErrorMessage="1" errorTitle="ERROR" error="Valor en PESOS (sin centavos)" sqref="H35:K39 J31:L31 J32:K34 H31:I34">
      <formula1>0</formula1>
    </dataValidation>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s>
  <pageMargins left="0.25" right="0.25" top="0.75" bottom="0.75" header="0.3" footer="0.3"/>
  <pageSetup paperSize="178" orientation="landscape" horizontalDpi="1200" verticalDpi="1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0"/>
  <sheetViews>
    <sheetView showGridLines="0" zoomScale="98" zoomScaleNormal="98" workbookViewId="0">
      <selection activeCell="O21" sqref="O21"/>
    </sheetView>
  </sheetViews>
  <sheetFormatPr baseColWidth="10" defaultRowHeight="14.3" x14ac:dyDescent="0.25"/>
  <cols>
    <col min="1" max="1" width="1.875" customWidth="1"/>
    <col min="2" max="2" width="12.875" customWidth="1"/>
    <col min="3" max="3" width="5" style="86" bestFit="1" customWidth="1"/>
    <col min="4" max="4" width="34.875" customWidth="1"/>
    <col min="5" max="5" width="12.125" customWidth="1"/>
  </cols>
  <sheetData>
    <row r="1" spans="1:21" s="550" customFormat="1" ht="100.55" customHeight="1" thickBot="1" x14ac:dyDescent="0.3">
      <c r="A1" s="1022"/>
      <c r="B1" s="1023"/>
      <c r="C1" s="1023"/>
      <c r="D1" s="1023"/>
      <c r="E1" s="1023"/>
      <c r="F1" s="1023"/>
      <c r="G1" s="1023"/>
      <c r="H1" s="1023"/>
      <c r="I1" s="1023"/>
      <c r="J1" s="1023"/>
      <c r="K1" s="1023"/>
      <c r="L1" s="1023"/>
      <c r="M1" s="1023"/>
      <c r="N1" s="1023"/>
      <c r="O1" s="1023"/>
      <c r="P1" s="1024"/>
      <c r="Q1" s="412"/>
      <c r="R1" s="412"/>
    </row>
    <row r="2" spans="1:21" s="551" customFormat="1" ht="16.3" thickBot="1" x14ac:dyDescent="0.3">
      <c r="A2" s="1030" t="str">
        <f>'Datos Generales'!C5</f>
        <v>Corporación Autónoma Regional del Magdalena – CORPAMAG</v>
      </c>
      <c r="B2" s="1031"/>
      <c r="C2" s="1031"/>
      <c r="D2" s="1031"/>
      <c r="E2" s="1031"/>
      <c r="F2" s="1031"/>
      <c r="G2" s="1031"/>
      <c r="H2" s="1031"/>
      <c r="I2" s="1031"/>
      <c r="J2" s="1031"/>
      <c r="K2" s="1031"/>
      <c r="L2" s="1031"/>
      <c r="M2" s="1031"/>
      <c r="N2" s="1031"/>
      <c r="O2" s="1031"/>
      <c r="P2" s="1032"/>
      <c r="Q2" s="412"/>
      <c r="R2" s="412"/>
    </row>
    <row r="3" spans="1:21" s="551" customFormat="1" ht="16.3" thickBot="1" x14ac:dyDescent="0.3">
      <c r="A3" s="1025" t="s">
        <v>1322</v>
      </c>
      <c r="B3" s="1026"/>
      <c r="C3" s="1026"/>
      <c r="D3" s="1026"/>
      <c r="E3" s="1026"/>
      <c r="F3" s="1026"/>
      <c r="G3" s="1026"/>
      <c r="H3" s="1026"/>
      <c r="I3" s="1026"/>
      <c r="J3" s="1026"/>
      <c r="K3" s="1026"/>
      <c r="L3" s="1026"/>
      <c r="M3" s="1026"/>
      <c r="N3" s="1026"/>
      <c r="O3" s="1026"/>
      <c r="P3" s="1027"/>
      <c r="Q3" s="412"/>
      <c r="R3" s="412"/>
    </row>
    <row r="4" spans="1:21" s="551" customFormat="1" ht="16.3" thickBot="1" x14ac:dyDescent="0.3">
      <c r="A4" s="1028" t="s">
        <v>1321</v>
      </c>
      <c r="B4" s="1029"/>
      <c r="C4" s="1029"/>
      <c r="D4" s="1029"/>
      <c r="E4" s="587" t="str">
        <f>'Datos Generales'!C6</f>
        <v>2021-II</v>
      </c>
      <c r="F4" s="587"/>
      <c r="G4" s="587"/>
      <c r="H4" s="587"/>
      <c r="I4" s="587"/>
      <c r="J4" s="587"/>
      <c r="K4" s="587"/>
      <c r="L4" s="589"/>
      <c r="M4" s="589"/>
      <c r="N4" s="589"/>
      <c r="O4" s="589"/>
      <c r="P4" s="590"/>
      <c r="Q4" s="412"/>
      <c r="R4" s="412"/>
    </row>
    <row r="5" spans="1:21" s="245" customFormat="1" ht="16.5" customHeight="1" thickBot="1" x14ac:dyDescent="0.3">
      <c r="A5" s="1025" t="s">
        <v>526</v>
      </c>
      <c r="B5" s="1026"/>
      <c r="C5" s="1026"/>
      <c r="D5" s="1026"/>
      <c r="E5" s="1026"/>
      <c r="F5" s="1026"/>
      <c r="G5" s="1026"/>
      <c r="H5" s="1026"/>
      <c r="I5" s="1026"/>
      <c r="J5" s="1026"/>
      <c r="K5" s="1026"/>
      <c r="L5" s="1026"/>
      <c r="M5" s="1026"/>
      <c r="N5" s="1026"/>
      <c r="O5" s="1026"/>
      <c r="P5" s="1027"/>
    </row>
    <row r="6" spans="1:21" x14ac:dyDescent="0.25">
      <c r="B6" s="2" t="s">
        <v>1</v>
      </c>
      <c r="C6" s="75"/>
      <c r="D6" s="6"/>
      <c r="E6" s="73"/>
      <c r="F6" s="6" t="s">
        <v>128</v>
      </c>
      <c r="G6" s="6"/>
      <c r="H6" s="6"/>
      <c r="I6" s="6"/>
      <c r="J6" s="6"/>
      <c r="K6" s="6"/>
    </row>
    <row r="7" spans="1:21" ht="14.95" thickBot="1" x14ac:dyDescent="0.3">
      <c r="B7" s="74"/>
      <c r="C7" s="76"/>
      <c r="D7" s="6"/>
      <c r="E7" s="18"/>
      <c r="F7" s="6" t="s">
        <v>129</v>
      </c>
      <c r="G7" s="6"/>
      <c r="H7" s="6"/>
      <c r="I7" s="6"/>
      <c r="J7" s="6"/>
      <c r="K7" s="6"/>
    </row>
    <row r="8" spans="1:21" ht="14.95" thickBot="1" x14ac:dyDescent="0.3">
      <c r="B8" s="177" t="s">
        <v>1192</v>
      </c>
      <c r="C8" s="221">
        <v>2021</v>
      </c>
      <c r="D8" s="226">
        <f>IF(E10="NO APLICA","NO APLICA",IF(E11="NO SE REPORTA","SIN INFORMACION",+K21))</f>
        <v>1</v>
      </c>
      <c r="E8" s="222"/>
      <c r="F8" s="6" t="s">
        <v>130</v>
      </c>
      <c r="G8" s="6"/>
      <c r="H8" s="6"/>
      <c r="I8" s="6"/>
      <c r="J8" s="6"/>
      <c r="K8" s="6"/>
    </row>
    <row r="9" spans="1:21" x14ac:dyDescent="0.25">
      <c r="B9" s="505" t="s">
        <v>1193</v>
      </c>
      <c r="C9" s="87"/>
      <c r="D9" s="6"/>
      <c r="E9" s="6"/>
      <c r="F9" s="6"/>
      <c r="G9" s="6"/>
      <c r="H9" s="6"/>
      <c r="I9" s="6"/>
      <c r="J9" s="6"/>
      <c r="K9" s="6"/>
    </row>
    <row r="10" spans="1:21" s="412" customFormat="1" x14ac:dyDescent="0.25">
      <c r="A10" s="245"/>
      <c r="B10" s="1078" t="s">
        <v>1252</v>
      </c>
      <c r="C10" s="1078"/>
      <c r="D10" s="1078"/>
      <c r="E10" s="511" t="s">
        <v>1249</v>
      </c>
      <c r="F10" s="1085"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086"/>
      <c r="H10" s="1086"/>
      <c r="I10" s="1086"/>
      <c r="J10" s="1086"/>
      <c r="K10" s="1086"/>
      <c r="L10" s="1086"/>
      <c r="M10" s="1086"/>
      <c r="N10" s="1086"/>
      <c r="O10" s="1086"/>
      <c r="P10" s="1086"/>
      <c r="Q10" s="1086"/>
      <c r="R10" s="1086"/>
      <c r="S10" s="1086"/>
      <c r="T10" s="507"/>
      <c r="U10" s="507"/>
    </row>
    <row r="11" spans="1:21" s="412" customFormat="1" ht="14.45" customHeight="1" x14ac:dyDescent="0.25">
      <c r="A11" s="245"/>
      <c r="B11" s="508"/>
      <c r="C11" s="509"/>
      <c r="D11" s="510" t="str">
        <f>IF(E10="SI APLICA","¿El indicador no se reporta por limitaciones de información disponible? ","")</f>
        <v xml:space="preserve">¿El indicador no se reporta por limitaciones de información disponible? </v>
      </c>
      <c r="E11" s="512" t="s">
        <v>1251</v>
      </c>
      <c r="F11" s="1079"/>
      <c r="G11" s="1080"/>
      <c r="H11" s="1080"/>
      <c r="I11" s="1080"/>
      <c r="J11" s="1080"/>
      <c r="K11" s="1080"/>
      <c r="L11" s="1080"/>
      <c r="M11" s="1080"/>
      <c r="N11" s="1080"/>
      <c r="O11" s="1080"/>
      <c r="P11" s="1080"/>
      <c r="Q11" s="1080"/>
      <c r="R11" s="1080"/>
      <c r="S11" s="1080"/>
    </row>
    <row r="12" spans="1:21" s="412" customFormat="1" ht="23.45" customHeight="1" x14ac:dyDescent="0.25">
      <c r="A12" s="245"/>
      <c r="B12" s="505"/>
      <c r="C12" s="303"/>
      <c r="D12" s="510" t="str">
        <f>IF(E11="SI SE REPORTA","¿Qué programas o proyectos del Plan de Acción están asociados al indicador? ","")</f>
        <v xml:space="preserve">¿Qué programas o proyectos del Plan de Acción están asociados al indicador? </v>
      </c>
      <c r="E12" s="1081" t="s">
        <v>2713</v>
      </c>
      <c r="F12" s="1081"/>
      <c r="G12" s="1081"/>
      <c r="H12" s="1081"/>
      <c r="I12" s="1081"/>
      <c r="J12" s="1081"/>
      <c r="K12" s="1081"/>
      <c r="L12" s="1081"/>
      <c r="M12" s="1081"/>
      <c r="N12" s="1081"/>
      <c r="O12" s="1081"/>
      <c r="P12" s="1081"/>
      <c r="Q12" s="1081"/>
      <c r="R12" s="1081"/>
    </row>
    <row r="13" spans="1:21" s="412" customFormat="1" ht="21.9" customHeight="1" x14ac:dyDescent="0.25">
      <c r="A13" s="245"/>
      <c r="B13" s="505"/>
      <c r="C13" s="303"/>
      <c r="D13" s="510" t="s">
        <v>1254</v>
      </c>
      <c r="E13" s="1082"/>
      <c r="F13" s="1083"/>
      <c r="G13" s="1083"/>
      <c r="H13" s="1083"/>
      <c r="I13" s="1083"/>
      <c r="J13" s="1083"/>
      <c r="K13" s="1083"/>
      <c r="L13" s="1083"/>
      <c r="M13" s="1083"/>
      <c r="N13" s="1083"/>
      <c r="O13" s="1083"/>
      <c r="P13" s="1083"/>
      <c r="Q13" s="1083"/>
      <c r="R13" s="1084"/>
    </row>
    <row r="14" spans="1:21" s="412" customFormat="1" ht="7" customHeight="1" thickBot="1" x14ac:dyDescent="0.3">
      <c r="B14" s="505"/>
      <c r="C14" s="87"/>
      <c r="D14" s="6"/>
      <c r="E14" s="6"/>
      <c r="F14" s="6"/>
      <c r="G14" s="6"/>
      <c r="H14" s="6"/>
      <c r="I14" s="6"/>
      <c r="J14" s="6"/>
      <c r="K14" s="6"/>
    </row>
    <row r="15" spans="1:21" ht="14.95" thickBot="1" x14ac:dyDescent="0.3">
      <c r="B15" s="1187" t="s">
        <v>2</v>
      </c>
      <c r="C15" s="101"/>
      <c r="D15" s="1122" t="s">
        <v>336</v>
      </c>
      <c r="E15" s="1123"/>
      <c r="F15" s="1123"/>
      <c r="G15" s="1123"/>
      <c r="H15" s="1123"/>
      <c r="I15" s="1123"/>
      <c r="J15" s="1123"/>
      <c r="K15" s="1123"/>
      <c r="L15" s="1176"/>
    </row>
    <row r="16" spans="1:21" ht="14.95" thickBot="1" x14ac:dyDescent="0.3">
      <c r="B16" s="1188"/>
      <c r="C16" s="108"/>
      <c r="D16" s="1124"/>
      <c r="E16" s="1117" t="s">
        <v>546</v>
      </c>
      <c r="F16" s="1118"/>
      <c r="G16" s="1119"/>
      <c r="H16" s="1117" t="s">
        <v>547</v>
      </c>
      <c r="I16" s="1118"/>
      <c r="J16" s="1119"/>
      <c r="K16" s="1111" t="s">
        <v>466</v>
      </c>
      <c r="L16" s="14"/>
    </row>
    <row r="17" spans="2:12" ht="14.95" thickBot="1" x14ac:dyDescent="0.3">
      <c r="B17" s="1188"/>
      <c r="C17" s="108"/>
      <c r="D17" s="1163"/>
      <c r="E17" s="65" t="s">
        <v>506</v>
      </c>
      <c r="F17" s="65" t="s">
        <v>507</v>
      </c>
      <c r="G17" s="65" t="s">
        <v>548</v>
      </c>
      <c r="H17" s="65" t="s">
        <v>506</v>
      </c>
      <c r="I17" s="65" t="s">
        <v>507</v>
      </c>
      <c r="J17" s="65" t="s">
        <v>548</v>
      </c>
      <c r="K17" s="1113"/>
      <c r="L17" s="14"/>
    </row>
    <row r="18" spans="2:12" ht="14.95" thickBot="1" x14ac:dyDescent="0.3">
      <c r="B18" s="1188"/>
      <c r="C18" s="108"/>
      <c r="D18" s="41" t="s">
        <v>549</v>
      </c>
      <c r="E18" s="7">
        <v>1</v>
      </c>
      <c r="F18" s="7">
        <v>1</v>
      </c>
      <c r="G18" s="42">
        <f>+E18+F18</f>
        <v>2</v>
      </c>
      <c r="H18" s="7">
        <v>1</v>
      </c>
      <c r="I18" s="7">
        <v>1</v>
      </c>
      <c r="J18" s="42">
        <f>+H18+I18</f>
        <v>2</v>
      </c>
      <c r="K18" s="42">
        <f>+G18+J18</f>
        <v>4</v>
      </c>
      <c r="L18" s="14"/>
    </row>
    <row r="19" spans="2:12" ht="23.8" thickBot="1" x14ac:dyDescent="0.3">
      <c r="B19" s="1188"/>
      <c r="C19" s="108"/>
      <c r="D19" s="41" t="s">
        <v>550</v>
      </c>
      <c r="E19" s="7">
        <v>0</v>
      </c>
      <c r="F19" s="7">
        <v>1</v>
      </c>
      <c r="G19" s="42">
        <f>+E19+F19</f>
        <v>1</v>
      </c>
      <c r="H19" s="7">
        <v>0</v>
      </c>
      <c r="I19" s="7">
        <v>1</v>
      </c>
      <c r="J19" s="42">
        <f>+H19+I19</f>
        <v>1</v>
      </c>
      <c r="K19" s="42">
        <f>+G19+J19</f>
        <v>2</v>
      </c>
      <c r="L19" s="14"/>
    </row>
    <row r="20" spans="2:12" ht="23.8" thickBot="1" x14ac:dyDescent="0.3">
      <c r="B20" s="1188"/>
      <c r="C20" s="108"/>
      <c r="D20" s="41" t="s">
        <v>551</v>
      </c>
      <c r="E20" s="7">
        <v>0</v>
      </c>
      <c r="F20" s="7">
        <v>1</v>
      </c>
      <c r="G20" s="42">
        <f>+E20+F20</f>
        <v>1</v>
      </c>
      <c r="H20" s="7">
        <v>0</v>
      </c>
      <c r="I20" s="7">
        <v>1</v>
      </c>
      <c r="J20" s="42">
        <f>+H20+I20</f>
        <v>1</v>
      </c>
      <c r="K20" s="42">
        <f>+G20+J20</f>
        <v>2</v>
      </c>
      <c r="L20" s="14"/>
    </row>
    <row r="21" spans="2:12" ht="23.8" thickBot="1" x14ac:dyDescent="0.3">
      <c r="B21" s="1188"/>
      <c r="C21" s="108"/>
      <c r="D21" s="41" t="s">
        <v>526</v>
      </c>
      <c r="E21" s="195" t="str">
        <f>IFERROR(E20/E19,"N.A.")</f>
        <v>N.A.</v>
      </c>
      <c r="F21" s="195">
        <f t="shared" ref="F21:K21" si="0">IFERROR(F20/F19,"N.A.")</f>
        <v>1</v>
      </c>
      <c r="G21" s="195">
        <f t="shared" si="0"/>
        <v>1</v>
      </c>
      <c r="H21" s="195" t="str">
        <f t="shared" si="0"/>
        <v>N.A.</v>
      </c>
      <c r="I21" s="195">
        <f t="shared" si="0"/>
        <v>1</v>
      </c>
      <c r="J21" s="143">
        <f t="shared" si="0"/>
        <v>1</v>
      </c>
      <c r="K21" s="143">
        <f t="shared" si="0"/>
        <v>1</v>
      </c>
      <c r="L21" s="14"/>
    </row>
    <row r="22" spans="2:12" x14ac:dyDescent="0.25">
      <c r="B22" s="1188"/>
      <c r="C22" s="102"/>
      <c r="D22" s="1128"/>
      <c r="E22" s="1129"/>
      <c r="F22" s="1129"/>
      <c r="G22" s="1129"/>
      <c r="H22" s="1129"/>
      <c r="I22" s="1129"/>
      <c r="J22" s="1129"/>
      <c r="K22" s="1129"/>
      <c r="L22" s="1177"/>
    </row>
    <row r="23" spans="2:12" x14ac:dyDescent="0.25">
      <c r="B23" s="1188"/>
      <c r="C23" s="102"/>
      <c r="D23" s="1125" t="s">
        <v>246</v>
      </c>
      <c r="E23" s="1126"/>
      <c r="F23" s="1126"/>
      <c r="G23" s="1126"/>
      <c r="H23" s="1126"/>
      <c r="I23" s="1126"/>
      <c r="J23" s="1126"/>
      <c r="K23" s="1126"/>
      <c r="L23" s="1178"/>
    </row>
    <row r="24" spans="2:12" x14ac:dyDescent="0.25">
      <c r="B24" s="1188"/>
      <c r="C24" s="102"/>
      <c r="D24" s="1125" t="s">
        <v>552</v>
      </c>
      <c r="E24" s="1126"/>
      <c r="F24" s="1126"/>
      <c r="G24" s="1126"/>
      <c r="H24" s="1126"/>
      <c r="I24" s="1126"/>
      <c r="J24" s="1126"/>
      <c r="K24" s="1126"/>
      <c r="L24" s="1178"/>
    </row>
    <row r="25" spans="2:12" ht="14.95" thickBot="1" x14ac:dyDescent="0.3">
      <c r="B25" s="1188"/>
      <c r="C25" s="102"/>
      <c r="D25" s="1161" t="s">
        <v>340</v>
      </c>
      <c r="E25" s="1162"/>
      <c r="F25" s="1162"/>
      <c r="G25" s="1162"/>
      <c r="H25" s="1162"/>
      <c r="I25" s="1162"/>
      <c r="J25" s="1162"/>
      <c r="K25" s="1162"/>
      <c r="L25" s="1179"/>
    </row>
    <row r="26" spans="2:12" ht="21.1" customHeight="1" x14ac:dyDescent="0.25">
      <c r="B26" s="1188"/>
      <c r="C26" s="1202" t="s">
        <v>19</v>
      </c>
      <c r="D26" s="1181" t="s">
        <v>270</v>
      </c>
      <c r="E26" s="1166" t="s">
        <v>518</v>
      </c>
      <c r="F26" s="1166" t="s">
        <v>519</v>
      </c>
      <c r="G26" s="1166" t="s">
        <v>520</v>
      </c>
      <c r="H26" s="211" t="s">
        <v>473</v>
      </c>
      <c r="I26" s="211" t="s">
        <v>475</v>
      </c>
      <c r="J26" s="1166" t="s">
        <v>274</v>
      </c>
      <c r="K26" s="1166" t="s">
        <v>275</v>
      </c>
      <c r="L26" s="1166" t="s">
        <v>55</v>
      </c>
    </row>
    <row r="27" spans="2:12" ht="14.95" thickBot="1" x14ac:dyDescent="0.3">
      <c r="B27" s="1188"/>
      <c r="C27" s="1203"/>
      <c r="D27" s="1182"/>
      <c r="E27" s="1167"/>
      <c r="F27" s="1167"/>
      <c r="G27" s="1167"/>
      <c r="H27" s="212" t="s">
        <v>474</v>
      </c>
      <c r="I27" s="212" t="s">
        <v>476</v>
      </c>
      <c r="J27" s="1167"/>
      <c r="K27" s="1167"/>
      <c r="L27" s="1167"/>
    </row>
    <row r="28" spans="2:12" ht="231.65" thickBot="1" x14ac:dyDescent="0.3">
      <c r="B28" s="1188"/>
      <c r="C28" s="378">
        <v>1</v>
      </c>
      <c r="D28" s="30" t="s">
        <v>2730</v>
      </c>
      <c r="E28" s="31" t="s">
        <v>2731</v>
      </c>
      <c r="F28" s="30" t="s">
        <v>507</v>
      </c>
      <c r="G28" s="30" t="s">
        <v>2732</v>
      </c>
      <c r="H28" s="196">
        <v>29000000</v>
      </c>
      <c r="I28" s="196">
        <v>29000000</v>
      </c>
      <c r="J28" s="196">
        <v>29000000</v>
      </c>
      <c r="K28" s="196">
        <v>29000000</v>
      </c>
      <c r="L28" s="196" t="s">
        <v>2733</v>
      </c>
    </row>
    <row r="29" spans="2:12" ht="335.55" thickBot="1" x14ac:dyDescent="0.3">
      <c r="B29" s="1188"/>
      <c r="C29" s="378">
        <v>2</v>
      </c>
      <c r="D29" s="30" t="s">
        <v>2734</v>
      </c>
      <c r="E29" s="31" t="s">
        <v>1942</v>
      </c>
      <c r="F29" s="31" t="s">
        <v>507</v>
      </c>
      <c r="G29" s="30" t="s">
        <v>2735</v>
      </c>
      <c r="H29" s="196">
        <v>62700000</v>
      </c>
      <c r="I29" s="196">
        <v>62700000</v>
      </c>
      <c r="J29" s="196">
        <v>62700000</v>
      </c>
      <c r="K29" s="196">
        <v>62700000</v>
      </c>
      <c r="L29" s="196" t="s">
        <v>2736</v>
      </c>
    </row>
    <row r="30" spans="2:12" ht="14.95" thickBot="1" x14ac:dyDescent="0.3">
      <c r="B30" s="1188"/>
      <c r="C30" s="378"/>
      <c r="D30" s="31"/>
      <c r="E30" s="31"/>
      <c r="F30" s="31"/>
      <c r="G30" s="31"/>
      <c r="H30" s="217"/>
      <c r="I30" s="217"/>
      <c r="J30" s="217"/>
      <c r="K30" s="217"/>
      <c r="L30" s="217"/>
    </row>
    <row r="31" spans="2:12" ht="14.95" thickBot="1" x14ac:dyDescent="0.3">
      <c r="B31" s="1188"/>
      <c r="C31" s="378"/>
      <c r="D31" s="31"/>
      <c r="E31" s="31"/>
      <c r="F31" s="31"/>
      <c r="G31" s="31"/>
      <c r="H31" s="217"/>
      <c r="I31" s="217"/>
      <c r="J31" s="217"/>
      <c r="K31" s="217"/>
      <c r="L31" s="217"/>
    </row>
    <row r="32" spans="2:12" ht="14.95" thickBot="1" x14ac:dyDescent="0.3">
      <c r="B32" s="1188"/>
      <c r="C32" s="378"/>
      <c r="D32" s="31"/>
      <c r="E32" s="31"/>
      <c r="F32" s="31"/>
      <c r="G32" s="31"/>
      <c r="H32" s="217"/>
      <c r="I32" s="217"/>
      <c r="J32" s="217"/>
      <c r="K32" s="217"/>
      <c r="L32" s="217"/>
    </row>
    <row r="33" spans="2:12" ht="14.95" thickBot="1" x14ac:dyDescent="0.3">
      <c r="B33" s="1188"/>
      <c r="C33" s="378"/>
      <c r="D33" s="31"/>
      <c r="E33" s="31"/>
      <c r="F33" s="31"/>
      <c r="G33" s="31"/>
      <c r="H33" s="217"/>
      <c r="I33" s="217"/>
      <c r="J33" s="217"/>
      <c r="K33" s="217"/>
      <c r="L33" s="217"/>
    </row>
    <row r="34" spans="2:12" ht="14.95" thickBot="1" x14ac:dyDescent="0.3">
      <c r="B34" s="1188"/>
      <c r="C34" s="378"/>
      <c r="D34" s="31"/>
      <c r="E34" s="31"/>
      <c r="F34" s="31"/>
      <c r="G34" s="31"/>
      <c r="H34" s="217"/>
      <c r="I34" s="217"/>
      <c r="J34" s="217"/>
      <c r="K34" s="217"/>
      <c r="L34" s="217"/>
    </row>
    <row r="35" spans="2:12" ht="14.95" thickBot="1" x14ac:dyDescent="0.3">
      <c r="B35" s="1188"/>
      <c r="C35" s="378"/>
      <c r="D35" s="31"/>
      <c r="E35" s="31"/>
      <c r="F35" s="31"/>
      <c r="G35" s="31"/>
      <c r="H35" s="217"/>
      <c r="I35" s="217"/>
      <c r="J35" s="217"/>
      <c r="K35" s="217"/>
      <c r="L35" s="217"/>
    </row>
    <row r="36" spans="2:12" ht="14.95" thickBot="1" x14ac:dyDescent="0.3">
      <c r="B36" s="1188"/>
      <c r="C36" s="378"/>
      <c r="D36" s="31"/>
      <c r="E36" s="31"/>
      <c r="F36" s="31"/>
      <c r="G36" s="31"/>
      <c r="H36" s="217"/>
      <c r="I36" s="217"/>
      <c r="J36" s="217"/>
      <c r="K36" s="217"/>
      <c r="L36" s="217"/>
    </row>
    <row r="37" spans="2:12" ht="14.95" thickBot="1" x14ac:dyDescent="0.3">
      <c r="B37" s="1189"/>
      <c r="C37" s="109"/>
      <c r="D37" s="27"/>
      <c r="E37" s="40" t="s">
        <v>151</v>
      </c>
      <c r="F37" s="27"/>
      <c r="G37" s="27"/>
      <c r="H37" s="200">
        <f>SUM(H28:H36)</f>
        <v>91700000</v>
      </c>
      <c r="I37" s="200">
        <f>SUM(I28:I36)</f>
        <v>91700000</v>
      </c>
      <c r="J37" s="200">
        <f>SUM(J28:J36)</f>
        <v>91700000</v>
      </c>
      <c r="K37" s="200">
        <f>SUM(K28:K36)</f>
        <v>91700000</v>
      </c>
      <c r="L37" s="217"/>
    </row>
    <row r="38" spans="2:12" ht="36" customHeight="1" thickBot="1" x14ac:dyDescent="0.3">
      <c r="B38" s="72" t="s">
        <v>34</v>
      </c>
      <c r="C38" s="107"/>
      <c r="D38" s="1117" t="s">
        <v>553</v>
      </c>
      <c r="E38" s="1118"/>
      <c r="F38" s="1118"/>
      <c r="G38" s="1118"/>
      <c r="H38" s="1118"/>
      <c r="I38" s="1118"/>
      <c r="J38" s="1118"/>
      <c r="K38" s="1118"/>
      <c r="L38" s="1180"/>
    </row>
    <row r="39" spans="2:12" ht="23.95" customHeight="1" thickBot="1" x14ac:dyDescent="0.3">
      <c r="B39" s="72" t="s">
        <v>36</v>
      </c>
      <c r="C39" s="107"/>
      <c r="D39" s="1117" t="s">
        <v>554</v>
      </c>
      <c r="E39" s="1118"/>
      <c r="F39" s="1118"/>
      <c r="G39" s="1118"/>
      <c r="H39" s="1118"/>
      <c r="I39" s="1118"/>
      <c r="J39" s="1118"/>
      <c r="K39" s="1118"/>
      <c r="L39" s="1180"/>
    </row>
    <row r="40" spans="2:12" ht="14.95" thickBot="1" x14ac:dyDescent="0.3">
      <c r="B40" s="2"/>
      <c r="C40" s="75"/>
      <c r="D40" s="6"/>
      <c r="E40" s="6"/>
      <c r="F40" s="6"/>
      <c r="G40" s="6"/>
      <c r="H40" s="6"/>
      <c r="I40" s="6"/>
      <c r="J40" s="6"/>
      <c r="K40" s="6"/>
    </row>
    <row r="41" spans="2:12" ht="23.95" customHeight="1" thickBot="1" x14ac:dyDescent="0.3">
      <c r="B41" s="1114" t="s">
        <v>38</v>
      </c>
      <c r="C41" s="1115"/>
      <c r="D41" s="1115"/>
      <c r="E41" s="1116"/>
      <c r="F41" s="6"/>
      <c r="G41" s="6"/>
      <c r="H41" s="6"/>
      <c r="I41" s="6"/>
      <c r="J41" s="6"/>
      <c r="K41" s="6"/>
    </row>
    <row r="42" spans="2:12" ht="14.95" thickBot="1" x14ac:dyDescent="0.3">
      <c r="B42" s="1111">
        <v>1</v>
      </c>
      <c r="C42" s="93"/>
      <c r="D42" s="48" t="s">
        <v>39</v>
      </c>
      <c r="E42" s="31"/>
      <c r="F42" s="6"/>
      <c r="G42" s="6"/>
      <c r="H42" s="6"/>
      <c r="I42" s="6"/>
      <c r="J42" s="6"/>
      <c r="K42" s="6"/>
    </row>
    <row r="43" spans="2:12" ht="14.95" thickBot="1" x14ac:dyDescent="0.3">
      <c r="B43" s="1112"/>
      <c r="C43" s="93"/>
      <c r="D43" s="41" t="s">
        <v>40</v>
      </c>
      <c r="E43" s="31"/>
      <c r="F43" s="6"/>
      <c r="G43" s="6"/>
      <c r="H43" s="6"/>
      <c r="I43" s="6"/>
      <c r="J43" s="6"/>
      <c r="K43" s="6"/>
    </row>
    <row r="44" spans="2:12" ht="14.95" thickBot="1" x14ac:dyDescent="0.3">
      <c r="B44" s="1112"/>
      <c r="C44" s="93"/>
      <c r="D44" s="41" t="s">
        <v>41</v>
      </c>
      <c r="E44" s="31"/>
      <c r="F44" s="6"/>
      <c r="G44" s="6"/>
      <c r="H44" s="6"/>
      <c r="I44" s="6"/>
      <c r="J44" s="6"/>
      <c r="K44" s="6"/>
    </row>
    <row r="45" spans="2:12" ht="14.95" thickBot="1" x14ac:dyDescent="0.3">
      <c r="B45" s="1112"/>
      <c r="C45" s="93"/>
      <c r="D45" s="41" t="s">
        <v>42</v>
      </c>
      <c r="E45" s="31"/>
      <c r="F45" s="6"/>
      <c r="G45" s="6"/>
      <c r="H45" s="6"/>
      <c r="I45" s="6"/>
      <c r="J45" s="6"/>
      <c r="K45" s="6"/>
    </row>
    <row r="46" spans="2:12" ht="14.95" thickBot="1" x14ac:dyDescent="0.3">
      <c r="B46" s="1112"/>
      <c r="C46" s="93"/>
      <c r="D46" s="41" t="s">
        <v>43</v>
      </c>
      <c r="E46" s="31"/>
      <c r="F46" s="6"/>
      <c r="G46" s="6"/>
      <c r="H46" s="6"/>
      <c r="I46" s="6"/>
      <c r="J46" s="6"/>
      <c r="K46" s="6"/>
    </row>
    <row r="47" spans="2:12" ht="14.95" thickBot="1" x14ac:dyDescent="0.3">
      <c r="B47" s="1112"/>
      <c r="C47" s="93"/>
      <c r="D47" s="41" t="s">
        <v>44</v>
      </c>
      <c r="E47" s="31"/>
      <c r="F47" s="6"/>
      <c r="G47" s="6"/>
      <c r="H47" s="6"/>
      <c r="I47" s="6"/>
      <c r="J47" s="6"/>
      <c r="K47" s="6"/>
    </row>
    <row r="48" spans="2:12" ht="14.95" thickBot="1" x14ac:dyDescent="0.3">
      <c r="B48" s="1113"/>
      <c r="C48" s="3"/>
      <c r="D48" s="41" t="s">
        <v>45</v>
      </c>
      <c r="E48" s="31"/>
      <c r="F48" s="6"/>
      <c r="G48" s="6"/>
      <c r="H48" s="6"/>
      <c r="I48" s="6"/>
      <c r="J48" s="6"/>
      <c r="K48" s="6"/>
    </row>
    <row r="49" spans="2:11" ht="14.95" thickBot="1" x14ac:dyDescent="0.3">
      <c r="B49" s="2"/>
      <c r="C49" s="75"/>
      <c r="D49" s="6"/>
      <c r="E49" s="6"/>
      <c r="F49" s="6"/>
      <c r="G49" s="6"/>
      <c r="H49" s="6"/>
      <c r="I49" s="6"/>
      <c r="J49" s="6"/>
      <c r="K49" s="6"/>
    </row>
    <row r="50" spans="2:11" ht="14.95" thickBot="1" x14ac:dyDescent="0.3">
      <c r="B50" s="1114" t="s">
        <v>46</v>
      </c>
      <c r="C50" s="1115"/>
      <c r="D50" s="1115"/>
      <c r="E50" s="1116"/>
      <c r="F50" s="6"/>
      <c r="G50" s="6"/>
      <c r="H50" s="6"/>
      <c r="I50" s="6"/>
      <c r="J50" s="6"/>
      <c r="K50" s="6"/>
    </row>
    <row r="51" spans="2:11" ht="14.95" thickBot="1" x14ac:dyDescent="0.3">
      <c r="B51" s="1111">
        <v>1</v>
      </c>
      <c r="C51" s="93"/>
      <c r="D51" s="48" t="s">
        <v>39</v>
      </c>
      <c r="E51" s="504" t="s">
        <v>47</v>
      </c>
      <c r="F51" s="6"/>
      <c r="G51" s="6"/>
      <c r="H51" s="6"/>
      <c r="I51" s="6"/>
      <c r="J51" s="6"/>
      <c r="K51" s="6"/>
    </row>
    <row r="52" spans="2:11" ht="14.95" thickBot="1" x14ac:dyDescent="0.3">
      <c r="B52" s="1112"/>
      <c r="C52" s="93"/>
      <c r="D52" s="41" t="s">
        <v>40</v>
      </c>
      <c r="E52" s="504" t="s">
        <v>48</v>
      </c>
      <c r="F52" s="6"/>
      <c r="G52" s="6"/>
      <c r="H52" s="6"/>
      <c r="I52" s="6"/>
      <c r="J52" s="6"/>
      <c r="K52" s="6"/>
    </row>
    <row r="53" spans="2:11" ht="14.95" thickBot="1" x14ac:dyDescent="0.3">
      <c r="B53" s="1112"/>
      <c r="C53" s="93"/>
      <c r="D53" s="41" t="s">
        <v>41</v>
      </c>
      <c r="E53" s="314"/>
      <c r="F53" s="6"/>
      <c r="G53" s="6"/>
      <c r="H53" s="6"/>
      <c r="I53" s="6"/>
      <c r="J53" s="6"/>
      <c r="K53" s="6"/>
    </row>
    <row r="54" spans="2:11" ht="14.95" thickBot="1" x14ac:dyDescent="0.3">
      <c r="B54" s="1112"/>
      <c r="C54" s="93"/>
      <c r="D54" s="41" t="s">
        <v>42</v>
      </c>
      <c r="E54" s="314"/>
      <c r="F54" s="6"/>
      <c r="G54" s="6"/>
      <c r="H54" s="6"/>
      <c r="I54" s="6"/>
      <c r="J54" s="6"/>
      <c r="K54" s="6"/>
    </row>
    <row r="55" spans="2:11" ht="14.95" thickBot="1" x14ac:dyDescent="0.3">
      <c r="B55" s="1112"/>
      <c r="C55" s="93"/>
      <c r="D55" s="41" t="s">
        <v>43</v>
      </c>
      <c r="E55" s="314"/>
      <c r="F55" s="6"/>
      <c r="G55" s="6"/>
      <c r="H55" s="6"/>
      <c r="I55" s="6"/>
      <c r="J55" s="6"/>
      <c r="K55" s="6"/>
    </row>
    <row r="56" spans="2:11" ht="14.95" thickBot="1" x14ac:dyDescent="0.3">
      <c r="B56" s="1112"/>
      <c r="C56" s="93"/>
      <c r="D56" s="41" t="s">
        <v>44</v>
      </c>
      <c r="E56" s="314"/>
      <c r="F56" s="6"/>
      <c r="G56" s="6"/>
      <c r="H56" s="6"/>
      <c r="I56" s="6"/>
      <c r="J56" s="6"/>
      <c r="K56" s="6"/>
    </row>
    <row r="57" spans="2:11" ht="14.95" thickBot="1" x14ac:dyDescent="0.3">
      <c r="B57" s="1113"/>
      <c r="C57" s="3"/>
      <c r="D57" s="41" t="s">
        <v>45</v>
      </c>
      <c r="E57" s="314"/>
      <c r="F57" s="6"/>
      <c r="G57" s="6"/>
      <c r="H57" s="6"/>
      <c r="I57" s="6"/>
      <c r="J57" s="6"/>
      <c r="K57" s="6"/>
    </row>
    <row r="58" spans="2:11" ht="14.95" thickBot="1" x14ac:dyDescent="0.3">
      <c r="B58" s="2"/>
      <c r="C58" s="75"/>
      <c r="D58" s="6"/>
      <c r="E58" s="6"/>
      <c r="F58" s="6"/>
      <c r="G58" s="6"/>
      <c r="H58" s="6"/>
      <c r="I58" s="6"/>
      <c r="J58" s="6"/>
      <c r="K58" s="6"/>
    </row>
    <row r="59" spans="2:11" ht="14.95" customHeight="1" thickBot="1" x14ac:dyDescent="0.3">
      <c r="B59" s="120" t="s">
        <v>49</v>
      </c>
      <c r="C59" s="121"/>
      <c r="D59" s="121"/>
      <c r="E59" s="122"/>
      <c r="G59" s="6"/>
      <c r="H59" s="6"/>
      <c r="I59" s="6"/>
      <c r="J59" s="6"/>
      <c r="K59" s="6"/>
    </row>
    <row r="60" spans="2:11" ht="23.8" thickBot="1" x14ac:dyDescent="0.3">
      <c r="B60" s="47" t="s">
        <v>50</v>
      </c>
      <c r="C60" s="41" t="s">
        <v>51</v>
      </c>
      <c r="D60" s="41" t="s">
        <v>52</v>
      </c>
      <c r="E60" s="41" t="s">
        <v>53</v>
      </c>
      <c r="F60" s="6"/>
      <c r="G60" s="6"/>
      <c r="H60" s="6"/>
      <c r="I60" s="6"/>
      <c r="J60" s="6"/>
    </row>
    <row r="61" spans="2:11" ht="70" thickBot="1" x14ac:dyDescent="0.3">
      <c r="B61" s="49">
        <v>42401</v>
      </c>
      <c r="C61" s="41">
        <v>0.01</v>
      </c>
      <c r="D61" s="50" t="s">
        <v>555</v>
      </c>
      <c r="E61" s="41"/>
      <c r="F61" s="6"/>
      <c r="G61" s="6"/>
      <c r="H61" s="6"/>
      <c r="I61" s="6"/>
      <c r="J61" s="6"/>
    </row>
    <row r="62" spans="2:11" ht="14.95" thickBot="1" x14ac:dyDescent="0.3">
      <c r="B62" s="4"/>
      <c r="C62" s="94"/>
      <c r="D62" s="6"/>
      <c r="E62" s="6"/>
      <c r="F62" s="6"/>
      <c r="G62" s="6"/>
      <c r="H62" s="6"/>
      <c r="I62" s="6"/>
      <c r="J62" s="6"/>
      <c r="K62" s="6"/>
    </row>
    <row r="63" spans="2:11" x14ac:dyDescent="0.25">
      <c r="B63" s="135" t="s">
        <v>55</v>
      </c>
      <c r="C63" s="95"/>
      <c r="D63" s="6"/>
      <c r="E63" s="6"/>
      <c r="F63" s="6"/>
      <c r="G63" s="6"/>
      <c r="H63" s="6"/>
      <c r="I63" s="6"/>
      <c r="J63" s="6"/>
      <c r="K63" s="6"/>
    </row>
    <row r="64" spans="2:11" ht="81" customHeight="1" x14ac:dyDescent="0.25">
      <c r="B64" s="1204" t="s">
        <v>556</v>
      </c>
      <c r="C64" s="1205"/>
      <c r="D64" s="1206"/>
      <c r="E64" s="6"/>
      <c r="F64" s="6"/>
      <c r="G64" s="6"/>
      <c r="H64" s="6"/>
      <c r="I64" s="6"/>
      <c r="J64" s="6"/>
      <c r="K64" s="6"/>
    </row>
    <row r="65" spans="2:11" x14ac:dyDescent="0.25">
      <c r="B65" s="1207"/>
      <c r="C65" s="1208"/>
      <c r="D65" s="1209"/>
      <c r="E65" s="6"/>
      <c r="F65" s="6"/>
      <c r="G65" s="6"/>
      <c r="H65" s="6"/>
      <c r="I65" s="6"/>
      <c r="J65" s="6"/>
      <c r="K65" s="6"/>
    </row>
    <row r="66" spans="2:11" x14ac:dyDescent="0.25">
      <c r="B66" s="2"/>
      <c r="C66" s="75"/>
      <c r="D66" s="6"/>
      <c r="E66" s="6"/>
      <c r="F66" s="6"/>
      <c r="G66" s="6"/>
      <c r="H66" s="6"/>
      <c r="I66" s="6"/>
      <c r="J66" s="6"/>
      <c r="K66" s="6"/>
    </row>
    <row r="67" spans="2:11" ht="14.95" thickBot="1" x14ac:dyDescent="0.3">
      <c r="B67" s="6"/>
      <c r="D67" s="6"/>
      <c r="E67" s="6"/>
      <c r="F67" s="6"/>
      <c r="G67" s="6"/>
      <c r="H67" s="6"/>
      <c r="I67" s="6"/>
      <c r="J67" s="6"/>
      <c r="K67" s="6"/>
    </row>
    <row r="68" spans="2:11" ht="23.8" thickBot="1" x14ac:dyDescent="0.3">
      <c r="B68" s="51" t="s">
        <v>450</v>
      </c>
      <c r="C68" s="96"/>
      <c r="D68" s="6"/>
      <c r="E68" s="6"/>
      <c r="F68" s="6"/>
      <c r="G68" s="6"/>
      <c r="H68" s="6"/>
      <c r="I68" s="6"/>
      <c r="J68" s="6"/>
      <c r="K68" s="6"/>
    </row>
    <row r="69" spans="2:11" ht="14.95" thickBot="1" x14ac:dyDescent="0.3">
      <c r="B69" s="38"/>
      <c r="C69" s="87"/>
      <c r="D69" s="6"/>
      <c r="E69" s="6"/>
      <c r="F69" s="6"/>
      <c r="G69" s="6"/>
      <c r="H69" s="6"/>
      <c r="I69" s="6"/>
      <c r="J69" s="6"/>
      <c r="K69" s="6"/>
    </row>
    <row r="70" spans="2:11" ht="70" thickBot="1" x14ac:dyDescent="0.3">
      <c r="B70" s="52" t="s">
        <v>57</v>
      </c>
      <c r="C70" s="97"/>
      <c r="D70" s="43" t="s">
        <v>527</v>
      </c>
      <c r="E70" s="6"/>
      <c r="F70" s="6"/>
      <c r="G70" s="6"/>
      <c r="H70" s="6"/>
      <c r="I70" s="6"/>
      <c r="J70" s="6"/>
      <c r="K70" s="6"/>
    </row>
    <row r="71" spans="2:11" x14ac:dyDescent="0.25">
      <c r="B71" s="1111" t="s">
        <v>59</v>
      </c>
      <c r="C71" s="93"/>
      <c r="D71" s="53" t="s">
        <v>60</v>
      </c>
      <c r="E71" s="6"/>
      <c r="F71" s="6"/>
      <c r="G71" s="6"/>
      <c r="H71" s="6"/>
      <c r="I71" s="6"/>
      <c r="J71" s="6"/>
      <c r="K71" s="6"/>
    </row>
    <row r="72" spans="2:11" ht="92.4" x14ac:dyDescent="0.25">
      <c r="B72" s="1112"/>
      <c r="C72" s="93"/>
      <c r="D72" s="46" t="s">
        <v>528</v>
      </c>
      <c r="E72" s="6"/>
      <c r="F72" s="6"/>
      <c r="G72" s="6"/>
      <c r="H72" s="6"/>
      <c r="I72" s="6"/>
      <c r="J72" s="6"/>
      <c r="K72" s="6"/>
    </row>
    <row r="73" spans="2:11" x14ac:dyDescent="0.25">
      <c r="B73" s="1112"/>
      <c r="C73" s="93"/>
      <c r="D73" s="53" t="s">
        <v>63</v>
      </c>
      <c r="E73" s="6"/>
      <c r="F73" s="6"/>
      <c r="G73" s="6"/>
      <c r="H73" s="6"/>
      <c r="I73" s="6"/>
      <c r="J73" s="6"/>
      <c r="K73" s="6"/>
    </row>
    <row r="74" spans="2:11" x14ac:dyDescent="0.25">
      <c r="B74" s="1112"/>
      <c r="C74" s="93"/>
      <c r="D74" s="46" t="s">
        <v>165</v>
      </c>
      <c r="E74" s="6"/>
      <c r="F74" s="6"/>
      <c r="G74" s="6"/>
      <c r="H74" s="6"/>
      <c r="I74" s="6"/>
      <c r="J74" s="6"/>
      <c r="K74" s="6"/>
    </row>
    <row r="75" spans="2:11" ht="23.1" x14ac:dyDescent="0.25">
      <c r="B75" s="1112"/>
      <c r="C75" s="93"/>
      <c r="D75" s="46" t="s">
        <v>529</v>
      </c>
      <c r="E75" s="6"/>
      <c r="F75" s="6"/>
      <c r="G75" s="6"/>
      <c r="H75" s="6"/>
      <c r="I75" s="6"/>
      <c r="J75" s="6"/>
      <c r="K75" s="6"/>
    </row>
    <row r="76" spans="2:11" x14ac:dyDescent="0.25">
      <c r="B76" s="1112"/>
      <c r="C76" s="93"/>
      <c r="D76" s="46" t="s">
        <v>530</v>
      </c>
      <c r="E76" s="6"/>
      <c r="F76" s="6"/>
      <c r="G76" s="6"/>
      <c r="H76" s="6"/>
      <c r="I76" s="6"/>
      <c r="J76" s="6"/>
      <c r="K76" s="6"/>
    </row>
    <row r="77" spans="2:11" x14ac:dyDescent="0.25">
      <c r="B77" s="1112"/>
      <c r="C77" s="93"/>
      <c r="D77" s="46" t="s">
        <v>531</v>
      </c>
      <c r="E77" s="6"/>
      <c r="F77" s="6"/>
      <c r="G77" s="6"/>
      <c r="H77" s="6"/>
      <c r="I77" s="6"/>
      <c r="J77" s="6"/>
      <c r="K77" s="6"/>
    </row>
    <row r="78" spans="2:11" ht="23.1" x14ac:dyDescent="0.25">
      <c r="B78" s="1112"/>
      <c r="C78" s="93"/>
      <c r="D78" s="46" t="s">
        <v>532</v>
      </c>
      <c r="E78" s="6"/>
      <c r="F78" s="6"/>
      <c r="G78" s="6"/>
      <c r="H78" s="6"/>
      <c r="I78" s="6"/>
      <c r="J78" s="6"/>
      <c r="K78" s="6"/>
    </row>
    <row r="79" spans="2:11" ht="23.1" x14ac:dyDescent="0.25">
      <c r="B79" s="1112"/>
      <c r="C79" s="93"/>
      <c r="D79" s="46" t="s">
        <v>533</v>
      </c>
      <c r="E79" s="6"/>
      <c r="F79" s="6"/>
      <c r="G79" s="6"/>
      <c r="H79" s="6"/>
      <c r="I79" s="6"/>
      <c r="J79" s="6"/>
      <c r="K79" s="6"/>
    </row>
    <row r="80" spans="2:11" x14ac:dyDescent="0.25">
      <c r="B80" s="1112"/>
      <c r="C80" s="93"/>
      <c r="D80" s="53" t="s">
        <v>288</v>
      </c>
      <c r="E80" s="6"/>
      <c r="F80" s="6"/>
      <c r="G80" s="6"/>
      <c r="H80" s="6"/>
      <c r="I80" s="6"/>
      <c r="J80" s="6"/>
      <c r="K80" s="6"/>
    </row>
    <row r="81" spans="2:11" ht="23.1" x14ac:dyDescent="0.25">
      <c r="B81" s="1112"/>
      <c r="C81" s="93"/>
      <c r="D81" s="46" t="s">
        <v>353</v>
      </c>
      <c r="E81" s="6"/>
      <c r="F81" s="6"/>
      <c r="G81" s="6"/>
      <c r="H81" s="6"/>
      <c r="I81" s="6"/>
      <c r="J81" s="6"/>
      <c r="K81" s="6"/>
    </row>
    <row r="82" spans="2:11" ht="34.65" x14ac:dyDescent="0.25">
      <c r="B82" s="1112"/>
      <c r="C82" s="93"/>
      <c r="D82" s="46" t="s">
        <v>534</v>
      </c>
      <c r="E82" s="6"/>
      <c r="F82" s="6"/>
      <c r="G82" s="6"/>
      <c r="H82" s="6"/>
      <c r="I82" s="6"/>
      <c r="J82" s="6"/>
      <c r="K82" s="6"/>
    </row>
    <row r="83" spans="2:11" ht="70" thickBot="1" x14ac:dyDescent="0.3">
      <c r="B83" s="1113"/>
      <c r="C83" s="3"/>
      <c r="D83" s="41" t="s">
        <v>535</v>
      </c>
      <c r="E83" s="6"/>
      <c r="F83" s="6"/>
      <c r="G83" s="6"/>
      <c r="H83" s="6"/>
      <c r="I83" s="6"/>
      <c r="J83" s="6"/>
      <c r="K83" s="6"/>
    </row>
    <row r="84" spans="2:11" ht="23.8" thickBot="1" x14ac:dyDescent="0.3">
      <c r="B84" s="47" t="s">
        <v>72</v>
      </c>
      <c r="C84" s="3"/>
      <c r="D84" s="41"/>
      <c r="E84" s="6"/>
      <c r="F84" s="6"/>
      <c r="G84" s="6"/>
      <c r="H84" s="6"/>
      <c r="I84" s="6"/>
      <c r="J84" s="6"/>
      <c r="K84" s="6"/>
    </row>
    <row r="85" spans="2:11" ht="69.3" x14ac:dyDescent="0.25">
      <c r="B85" s="1111" t="s">
        <v>73</v>
      </c>
      <c r="C85" s="93"/>
      <c r="D85" s="46" t="s">
        <v>536</v>
      </c>
      <c r="E85" s="6"/>
      <c r="F85" s="6"/>
      <c r="G85" s="6"/>
      <c r="H85" s="6"/>
      <c r="I85" s="6"/>
      <c r="J85" s="6"/>
      <c r="K85" s="6"/>
    </row>
    <row r="86" spans="2:11" ht="92.4" x14ac:dyDescent="0.25">
      <c r="B86" s="1112"/>
      <c r="C86" s="93"/>
      <c r="D86" s="46" t="s">
        <v>537</v>
      </c>
      <c r="E86" s="6"/>
      <c r="F86" s="6"/>
      <c r="G86" s="6"/>
      <c r="H86" s="6"/>
      <c r="I86" s="6"/>
      <c r="J86" s="6"/>
      <c r="K86" s="6"/>
    </row>
    <row r="87" spans="2:11" ht="115.5" x14ac:dyDescent="0.25">
      <c r="B87" s="1112"/>
      <c r="C87" s="93"/>
      <c r="D87" s="46" t="s">
        <v>538</v>
      </c>
      <c r="E87" s="6"/>
      <c r="F87" s="6"/>
      <c r="G87" s="6"/>
      <c r="H87" s="6"/>
      <c r="I87" s="6"/>
      <c r="J87" s="6"/>
      <c r="K87" s="6"/>
    </row>
    <row r="88" spans="2:11" ht="127.7" thickBot="1" x14ac:dyDescent="0.3">
      <c r="B88" s="1113"/>
      <c r="C88" s="3"/>
      <c r="D88" s="41" t="s">
        <v>539</v>
      </c>
      <c r="E88" s="6"/>
      <c r="F88" s="6"/>
      <c r="G88" s="6"/>
      <c r="H88" s="6"/>
      <c r="I88" s="6"/>
      <c r="J88" s="6"/>
      <c r="K88" s="6"/>
    </row>
    <row r="89" spans="2:11" ht="23.1" x14ac:dyDescent="0.25">
      <c r="B89" s="1111" t="s">
        <v>90</v>
      </c>
      <c r="C89" s="93"/>
      <c r="D89" s="53" t="s">
        <v>526</v>
      </c>
      <c r="E89" s="6"/>
      <c r="F89" s="6"/>
      <c r="G89" s="6"/>
      <c r="H89" s="6"/>
      <c r="I89" s="6"/>
      <c r="J89" s="6"/>
      <c r="K89" s="6"/>
    </row>
    <row r="90" spans="2:11" x14ac:dyDescent="0.25">
      <c r="B90" s="1112"/>
      <c r="C90" s="93"/>
      <c r="D90" s="46" t="s">
        <v>497</v>
      </c>
      <c r="E90" s="6"/>
      <c r="F90" s="6"/>
      <c r="G90" s="6"/>
      <c r="H90" s="6"/>
      <c r="I90" s="6"/>
      <c r="J90" s="6"/>
      <c r="K90" s="6"/>
    </row>
    <row r="91" spans="2:11" x14ac:dyDescent="0.25">
      <c r="B91" s="1112"/>
      <c r="C91" s="93"/>
      <c r="D91" s="46" t="s">
        <v>91</v>
      </c>
      <c r="E91" s="6"/>
      <c r="F91" s="6"/>
      <c r="G91" s="6"/>
      <c r="H91" s="6"/>
      <c r="I91" s="6"/>
      <c r="J91" s="6"/>
      <c r="K91" s="6"/>
    </row>
    <row r="92" spans="2:11" ht="36" x14ac:dyDescent="0.25">
      <c r="B92" s="1112"/>
      <c r="C92" s="93"/>
      <c r="D92" s="46" t="s">
        <v>540</v>
      </c>
      <c r="E92" s="6"/>
      <c r="F92" s="6"/>
      <c r="G92" s="6"/>
      <c r="H92" s="6"/>
      <c r="I92" s="6"/>
      <c r="J92" s="6"/>
      <c r="K92" s="6"/>
    </row>
    <row r="93" spans="2:11" ht="36" x14ac:dyDescent="0.25">
      <c r="B93" s="1112"/>
      <c r="C93" s="93"/>
      <c r="D93" s="46" t="s">
        <v>541</v>
      </c>
      <c r="E93" s="6"/>
      <c r="F93" s="6"/>
      <c r="G93" s="6"/>
      <c r="H93" s="6"/>
      <c r="I93" s="6"/>
      <c r="J93" s="6"/>
      <c r="K93" s="6"/>
    </row>
    <row r="94" spans="2:11" ht="36" x14ac:dyDescent="0.25">
      <c r="B94" s="1112"/>
      <c r="C94" s="93"/>
      <c r="D94" s="46" t="s">
        <v>542</v>
      </c>
      <c r="E94" s="6"/>
      <c r="F94" s="6"/>
      <c r="G94" s="6"/>
      <c r="H94" s="6"/>
      <c r="I94" s="6"/>
      <c r="J94" s="6"/>
      <c r="K94" s="6"/>
    </row>
    <row r="95" spans="2:11" ht="69.3" x14ac:dyDescent="0.25">
      <c r="B95" s="1112"/>
      <c r="C95" s="93"/>
      <c r="D95" s="54" t="s">
        <v>235</v>
      </c>
      <c r="E95" s="6"/>
      <c r="F95" s="6"/>
      <c r="G95" s="6"/>
      <c r="H95" s="6"/>
      <c r="I95" s="6"/>
      <c r="J95" s="6"/>
      <c r="K95" s="6"/>
    </row>
    <row r="96" spans="2:11" x14ac:dyDescent="0.25">
      <c r="B96" s="1112"/>
      <c r="C96" s="93"/>
      <c r="D96" s="53" t="s">
        <v>246</v>
      </c>
      <c r="E96" s="6"/>
      <c r="F96" s="6"/>
      <c r="G96" s="6"/>
      <c r="H96" s="6"/>
      <c r="I96" s="6"/>
      <c r="J96" s="6"/>
      <c r="K96" s="6"/>
    </row>
    <row r="97" spans="2:11" ht="23.1" x14ac:dyDescent="0.25">
      <c r="B97" s="1112"/>
      <c r="C97" s="93"/>
      <c r="D97" s="53" t="s">
        <v>543</v>
      </c>
      <c r="E97" s="6"/>
      <c r="F97" s="6"/>
      <c r="G97" s="6"/>
      <c r="H97" s="6"/>
      <c r="I97" s="6"/>
      <c r="J97" s="6"/>
      <c r="K97" s="6"/>
    </row>
    <row r="98" spans="2:11" x14ac:dyDescent="0.25">
      <c r="B98" s="1112"/>
      <c r="C98" s="93"/>
      <c r="D98" s="17"/>
      <c r="E98" s="6"/>
      <c r="F98" s="6"/>
      <c r="G98" s="6"/>
      <c r="H98" s="6"/>
      <c r="I98" s="6"/>
      <c r="J98" s="6"/>
      <c r="K98" s="6"/>
    </row>
    <row r="99" spans="2:11" x14ac:dyDescent="0.25">
      <c r="B99" s="1112"/>
      <c r="C99" s="93"/>
      <c r="D99" s="46" t="s">
        <v>91</v>
      </c>
      <c r="E99" s="6"/>
      <c r="F99" s="6"/>
      <c r="G99" s="6"/>
      <c r="H99" s="6"/>
      <c r="I99" s="6"/>
      <c r="J99" s="6"/>
      <c r="K99" s="6"/>
    </row>
    <row r="100" spans="2:11" ht="36" x14ac:dyDescent="0.25">
      <c r="B100" s="1112"/>
      <c r="C100" s="93"/>
      <c r="D100" s="46" t="s">
        <v>544</v>
      </c>
      <c r="E100" s="6"/>
      <c r="F100" s="6"/>
      <c r="G100" s="6"/>
      <c r="H100" s="6"/>
      <c r="I100" s="6"/>
      <c r="J100" s="6"/>
      <c r="K100" s="6"/>
    </row>
    <row r="101" spans="2:11" ht="36.700000000000003" thickBot="1" x14ac:dyDescent="0.3">
      <c r="B101" s="1113"/>
      <c r="C101" s="3"/>
      <c r="D101" s="41" t="s">
        <v>545</v>
      </c>
      <c r="E101" s="6"/>
      <c r="F101" s="6"/>
      <c r="G101" s="6"/>
      <c r="H101" s="6"/>
      <c r="I101" s="6"/>
      <c r="J101" s="6"/>
      <c r="K101" s="6"/>
    </row>
    <row r="102" spans="2:11" x14ac:dyDescent="0.25">
      <c r="B102" s="6"/>
      <c r="D102" s="6"/>
      <c r="E102" s="6"/>
      <c r="F102" s="6"/>
      <c r="G102" s="6"/>
      <c r="H102" s="6"/>
      <c r="I102" s="6"/>
      <c r="J102" s="6"/>
      <c r="K102" s="6"/>
    </row>
    <row r="103" spans="2:11" x14ac:dyDescent="0.25">
      <c r="B103" s="6"/>
      <c r="D103" s="6"/>
      <c r="E103" s="6"/>
      <c r="F103" s="6"/>
      <c r="G103" s="6"/>
      <c r="H103" s="6"/>
      <c r="I103" s="6"/>
      <c r="J103" s="6"/>
      <c r="K103" s="6"/>
    </row>
    <row r="104" spans="2:11" x14ac:dyDescent="0.25">
      <c r="B104" s="6"/>
      <c r="D104" s="6"/>
      <c r="E104" s="6"/>
      <c r="F104" s="6"/>
      <c r="G104" s="6"/>
      <c r="H104" s="6"/>
      <c r="I104" s="6"/>
      <c r="J104" s="6"/>
      <c r="K104" s="6"/>
    </row>
    <row r="105" spans="2:11" x14ac:dyDescent="0.25">
      <c r="B105" s="6"/>
      <c r="D105" s="6"/>
      <c r="E105" s="6"/>
      <c r="F105" s="6"/>
      <c r="G105" s="6"/>
      <c r="H105" s="6"/>
      <c r="I105" s="6"/>
      <c r="J105" s="6"/>
      <c r="K105" s="6"/>
    </row>
    <row r="106" spans="2:11" x14ac:dyDescent="0.25">
      <c r="B106" s="6"/>
      <c r="D106" s="6"/>
      <c r="E106" s="6"/>
      <c r="F106" s="6"/>
      <c r="G106" s="6"/>
      <c r="H106" s="6"/>
      <c r="I106" s="6"/>
      <c r="J106" s="6"/>
      <c r="K106" s="6"/>
    </row>
    <row r="107" spans="2:11" x14ac:dyDescent="0.25">
      <c r="B107" s="6"/>
      <c r="D107" s="6"/>
      <c r="E107" s="6"/>
      <c r="F107" s="6"/>
      <c r="G107" s="6"/>
      <c r="H107" s="6"/>
      <c r="I107" s="6"/>
      <c r="J107" s="6"/>
      <c r="K107" s="6"/>
    </row>
    <row r="108" spans="2:11" x14ac:dyDescent="0.25">
      <c r="B108" s="6"/>
      <c r="D108" s="6"/>
      <c r="E108" s="6"/>
      <c r="F108" s="6"/>
      <c r="G108" s="6"/>
      <c r="H108" s="6"/>
      <c r="I108" s="6"/>
      <c r="J108" s="6"/>
      <c r="K108" s="6"/>
    </row>
    <row r="109" spans="2:11" x14ac:dyDescent="0.25">
      <c r="B109" s="6"/>
      <c r="D109" s="6"/>
      <c r="E109" s="6"/>
      <c r="F109" s="6"/>
      <c r="G109" s="6"/>
      <c r="H109" s="6"/>
      <c r="I109" s="6"/>
      <c r="J109" s="6"/>
      <c r="K109" s="6"/>
    </row>
    <row r="110" spans="2:11" x14ac:dyDescent="0.25">
      <c r="B110" s="6"/>
      <c r="D110" s="6"/>
      <c r="E110" s="6"/>
      <c r="F110" s="6"/>
      <c r="G110" s="6"/>
      <c r="H110" s="6"/>
      <c r="I110" s="6"/>
      <c r="J110" s="6"/>
      <c r="K110" s="6"/>
    </row>
    <row r="111" spans="2:11" x14ac:dyDescent="0.25">
      <c r="B111" s="6"/>
      <c r="D111" s="6"/>
      <c r="E111" s="6"/>
      <c r="F111" s="6"/>
      <c r="G111" s="6"/>
      <c r="H111" s="6"/>
      <c r="I111" s="6"/>
      <c r="J111" s="6"/>
      <c r="K111" s="6"/>
    </row>
    <row r="112" spans="2:11" x14ac:dyDescent="0.25">
      <c r="B112" s="6"/>
      <c r="D112" s="6"/>
      <c r="E112" s="6"/>
      <c r="F112" s="6"/>
      <c r="G112" s="6"/>
      <c r="H112" s="6"/>
      <c r="I112" s="6"/>
      <c r="J112" s="6"/>
      <c r="K112" s="6"/>
    </row>
    <row r="113" spans="2:11" x14ac:dyDescent="0.25">
      <c r="B113" s="6"/>
      <c r="D113" s="6"/>
      <c r="E113" s="6"/>
      <c r="F113" s="6"/>
      <c r="G113" s="6"/>
      <c r="H113" s="6"/>
      <c r="I113" s="6"/>
      <c r="J113" s="6"/>
      <c r="K113" s="6"/>
    </row>
    <row r="114" spans="2:11" x14ac:dyDescent="0.25">
      <c r="B114" s="6"/>
      <c r="D114" s="6"/>
      <c r="E114" s="6"/>
      <c r="F114" s="6"/>
      <c r="G114" s="6"/>
      <c r="H114" s="6"/>
      <c r="I114" s="6"/>
      <c r="J114" s="6"/>
      <c r="K114" s="6"/>
    </row>
    <row r="115" spans="2:11" x14ac:dyDescent="0.25">
      <c r="B115" s="6"/>
      <c r="D115" s="6"/>
      <c r="E115" s="6"/>
      <c r="F115" s="6"/>
      <c r="G115" s="6"/>
      <c r="H115" s="6"/>
      <c r="I115" s="6"/>
      <c r="J115" s="6"/>
      <c r="K115" s="6"/>
    </row>
    <row r="116" spans="2:11" x14ac:dyDescent="0.25">
      <c r="B116" s="6"/>
      <c r="D116" s="6"/>
      <c r="E116" s="6"/>
      <c r="F116" s="6"/>
      <c r="G116" s="6"/>
      <c r="H116" s="6"/>
      <c r="I116" s="6"/>
      <c r="J116" s="6"/>
      <c r="K116" s="6"/>
    </row>
    <row r="117" spans="2:11" x14ac:dyDescent="0.25">
      <c r="B117" s="6"/>
      <c r="D117" s="6"/>
      <c r="E117" s="6"/>
      <c r="F117" s="6"/>
      <c r="G117" s="6"/>
      <c r="H117" s="6"/>
      <c r="I117" s="6"/>
      <c r="J117" s="6"/>
      <c r="K117" s="6"/>
    </row>
    <row r="118" spans="2:11" x14ac:dyDescent="0.25">
      <c r="B118" s="6"/>
      <c r="D118" s="6"/>
      <c r="E118" s="6"/>
      <c r="F118" s="6"/>
      <c r="G118" s="6"/>
      <c r="H118" s="6"/>
      <c r="I118" s="6"/>
      <c r="J118" s="6"/>
      <c r="K118" s="6"/>
    </row>
    <row r="119" spans="2:11" x14ac:dyDescent="0.25">
      <c r="B119" s="6"/>
      <c r="D119" s="6"/>
      <c r="E119" s="6"/>
      <c r="F119" s="6"/>
      <c r="G119" s="6"/>
      <c r="H119" s="6"/>
      <c r="I119" s="6"/>
      <c r="J119" s="6"/>
      <c r="K119" s="6"/>
    </row>
    <row r="120" spans="2:11" x14ac:dyDescent="0.25">
      <c r="B120" s="6"/>
      <c r="D120" s="6"/>
      <c r="E120" s="6"/>
      <c r="F120" s="6"/>
      <c r="G120" s="6"/>
      <c r="H120" s="6"/>
      <c r="I120" s="6"/>
      <c r="J120" s="6"/>
      <c r="K120" s="6"/>
    </row>
    <row r="121" spans="2:11" x14ac:dyDescent="0.25">
      <c r="B121" s="6"/>
      <c r="D121" s="6"/>
      <c r="E121" s="6"/>
      <c r="F121" s="6"/>
      <c r="G121" s="6"/>
      <c r="H121" s="6"/>
      <c r="I121" s="6"/>
      <c r="J121" s="6"/>
      <c r="K121" s="6"/>
    </row>
    <row r="122" spans="2:11" x14ac:dyDescent="0.25">
      <c r="B122" s="6"/>
      <c r="D122" s="6"/>
      <c r="E122" s="6"/>
      <c r="F122" s="6"/>
      <c r="G122" s="6"/>
      <c r="H122" s="6"/>
      <c r="I122" s="6"/>
      <c r="J122" s="6"/>
      <c r="K122" s="6"/>
    </row>
    <row r="123" spans="2:11" x14ac:dyDescent="0.25">
      <c r="B123" s="6"/>
      <c r="D123" s="6"/>
      <c r="E123" s="6"/>
      <c r="F123" s="6"/>
      <c r="G123" s="6"/>
      <c r="H123" s="6"/>
      <c r="I123" s="6"/>
      <c r="J123" s="6"/>
      <c r="K123" s="6"/>
    </row>
    <row r="124" spans="2:11" x14ac:dyDescent="0.25">
      <c r="B124" s="6"/>
      <c r="D124" s="6"/>
      <c r="E124" s="6"/>
      <c r="F124" s="6"/>
      <c r="G124" s="6"/>
      <c r="H124" s="6"/>
      <c r="I124" s="6"/>
      <c r="J124" s="6"/>
      <c r="K124" s="6"/>
    </row>
    <row r="125" spans="2:11" x14ac:dyDescent="0.25">
      <c r="B125" s="6"/>
      <c r="D125" s="6"/>
      <c r="E125" s="6"/>
      <c r="F125" s="6"/>
      <c r="G125" s="6"/>
      <c r="H125" s="6"/>
      <c r="I125" s="6"/>
      <c r="J125" s="6"/>
      <c r="K125" s="6"/>
    </row>
    <row r="126" spans="2:11" x14ac:dyDescent="0.25">
      <c r="B126" s="6"/>
      <c r="D126" s="6"/>
      <c r="E126" s="6"/>
      <c r="F126" s="6"/>
      <c r="G126" s="6"/>
      <c r="H126" s="6"/>
      <c r="I126" s="6"/>
      <c r="J126" s="6"/>
      <c r="K126" s="6"/>
    </row>
    <row r="127" spans="2:11" x14ac:dyDescent="0.25">
      <c r="B127" s="6"/>
      <c r="D127" s="6"/>
      <c r="E127" s="6"/>
      <c r="F127" s="6"/>
      <c r="G127" s="6"/>
      <c r="H127" s="6"/>
      <c r="I127" s="6"/>
      <c r="J127" s="6"/>
      <c r="K127" s="6"/>
    </row>
    <row r="128" spans="2:11" x14ac:dyDescent="0.25">
      <c r="B128" s="6"/>
      <c r="D128" s="6"/>
      <c r="E128" s="6"/>
      <c r="F128" s="6"/>
      <c r="G128" s="6"/>
      <c r="H128" s="6"/>
      <c r="I128" s="6"/>
      <c r="J128" s="6"/>
      <c r="K128" s="6"/>
    </row>
    <row r="129" spans="2:11" x14ac:dyDescent="0.25">
      <c r="B129" s="6"/>
      <c r="D129" s="6"/>
      <c r="E129" s="6"/>
      <c r="F129" s="6"/>
      <c r="G129" s="6"/>
      <c r="H129" s="6"/>
      <c r="I129" s="6"/>
      <c r="J129" s="6"/>
      <c r="K129" s="6"/>
    </row>
    <row r="130" spans="2:11" x14ac:dyDescent="0.25">
      <c r="B130" s="6"/>
      <c r="D130" s="6"/>
      <c r="E130" s="6"/>
      <c r="F130" s="6"/>
      <c r="G130" s="6"/>
      <c r="H130" s="6"/>
      <c r="I130" s="6"/>
      <c r="J130" s="6"/>
      <c r="K130" s="6"/>
    </row>
    <row r="131" spans="2:11" x14ac:dyDescent="0.25">
      <c r="B131" s="6"/>
      <c r="D131" s="6"/>
      <c r="E131" s="6"/>
      <c r="F131" s="6"/>
      <c r="G131" s="6"/>
      <c r="H131" s="6"/>
      <c r="I131" s="6"/>
      <c r="J131" s="6"/>
      <c r="K131" s="6"/>
    </row>
    <row r="132" spans="2:11" x14ac:dyDescent="0.25">
      <c r="B132" s="6"/>
      <c r="D132" s="6"/>
      <c r="E132" s="6"/>
      <c r="F132" s="6"/>
      <c r="G132" s="6"/>
      <c r="H132" s="6"/>
      <c r="I132" s="6"/>
      <c r="J132" s="6"/>
      <c r="K132" s="6"/>
    </row>
    <row r="133" spans="2:11" x14ac:dyDescent="0.25">
      <c r="B133" s="6"/>
      <c r="D133" s="6"/>
      <c r="E133" s="6"/>
      <c r="F133" s="6"/>
      <c r="G133" s="6"/>
      <c r="H133" s="6"/>
      <c r="I133" s="6"/>
      <c r="J133" s="6"/>
      <c r="K133" s="6"/>
    </row>
    <row r="134" spans="2:11" x14ac:dyDescent="0.25">
      <c r="B134" s="6"/>
      <c r="D134" s="6"/>
      <c r="E134" s="6"/>
      <c r="F134" s="6"/>
      <c r="G134" s="6"/>
      <c r="H134" s="6"/>
      <c r="I134" s="6"/>
      <c r="J134" s="6"/>
      <c r="K134" s="6"/>
    </row>
    <row r="135" spans="2:11" x14ac:dyDescent="0.25">
      <c r="B135" s="6"/>
      <c r="D135" s="6"/>
      <c r="E135" s="6"/>
      <c r="F135" s="6"/>
      <c r="G135" s="6"/>
      <c r="H135" s="6"/>
      <c r="I135" s="6"/>
      <c r="J135" s="6"/>
      <c r="K135" s="6"/>
    </row>
    <row r="136" spans="2:11" x14ac:dyDescent="0.25">
      <c r="B136" s="6"/>
      <c r="D136" s="6"/>
      <c r="E136" s="6"/>
      <c r="F136" s="6"/>
      <c r="G136" s="6"/>
      <c r="H136" s="6"/>
      <c r="I136" s="6"/>
      <c r="J136" s="6"/>
      <c r="K136" s="6"/>
    </row>
    <row r="137" spans="2:11" x14ac:dyDescent="0.25">
      <c r="B137" s="6"/>
      <c r="D137" s="6"/>
      <c r="E137" s="6"/>
      <c r="F137" s="6"/>
      <c r="G137" s="6"/>
      <c r="H137" s="6"/>
      <c r="I137" s="6"/>
      <c r="J137" s="6"/>
      <c r="K137" s="6"/>
    </row>
    <row r="138" spans="2:11" x14ac:dyDescent="0.25">
      <c r="B138" s="6"/>
      <c r="D138" s="6"/>
      <c r="E138" s="6"/>
      <c r="F138" s="6"/>
      <c r="G138" s="6"/>
      <c r="H138" s="6"/>
      <c r="I138" s="6"/>
      <c r="J138" s="6"/>
      <c r="K138" s="6"/>
    </row>
    <row r="139" spans="2:11" x14ac:dyDescent="0.25">
      <c r="B139" s="6"/>
      <c r="D139" s="6"/>
      <c r="E139" s="6"/>
      <c r="F139" s="6"/>
      <c r="G139" s="6"/>
      <c r="H139" s="6"/>
      <c r="I139" s="6"/>
      <c r="J139" s="6"/>
      <c r="K139" s="6"/>
    </row>
    <row r="140" spans="2:11" x14ac:dyDescent="0.25">
      <c r="B140" s="6"/>
      <c r="D140" s="6"/>
      <c r="E140" s="6"/>
      <c r="F140" s="6"/>
      <c r="G140" s="6"/>
      <c r="H140" s="6"/>
      <c r="I140" s="6"/>
      <c r="J140" s="6"/>
      <c r="K140" s="6"/>
    </row>
    <row r="141" spans="2:11" x14ac:dyDescent="0.25">
      <c r="B141" s="6"/>
      <c r="D141" s="6"/>
      <c r="E141" s="6"/>
      <c r="F141" s="6"/>
      <c r="G141" s="6"/>
      <c r="H141" s="6"/>
      <c r="I141" s="6"/>
      <c r="J141" s="6"/>
      <c r="K141" s="6"/>
    </row>
    <row r="142" spans="2:11" x14ac:dyDescent="0.25">
      <c r="B142" s="6"/>
      <c r="D142" s="6"/>
      <c r="E142" s="6"/>
      <c r="F142" s="6"/>
      <c r="G142" s="6"/>
      <c r="H142" s="6"/>
      <c r="I142" s="6"/>
      <c r="J142" s="6"/>
      <c r="K142" s="6"/>
    </row>
    <row r="143" spans="2:11" x14ac:dyDescent="0.25">
      <c r="B143" s="6"/>
      <c r="D143" s="6"/>
      <c r="E143" s="6"/>
      <c r="F143" s="6"/>
      <c r="G143" s="6"/>
      <c r="H143" s="6"/>
      <c r="I143" s="6"/>
      <c r="J143" s="6"/>
      <c r="K143" s="6"/>
    </row>
    <row r="144" spans="2:11" x14ac:dyDescent="0.25">
      <c r="B144" s="6"/>
      <c r="D144" s="6"/>
      <c r="E144" s="6"/>
      <c r="F144" s="6"/>
      <c r="G144" s="6"/>
      <c r="H144" s="6"/>
      <c r="I144" s="6"/>
      <c r="J144" s="6"/>
      <c r="K144" s="6"/>
    </row>
    <row r="145" spans="2:11" x14ac:dyDescent="0.25">
      <c r="B145" s="6"/>
      <c r="D145" s="6"/>
      <c r="E145" s="6"/>
      <c r="F145" s="6"/>
      <c r="G145" s="6"/>
      <c r="H145" s="6"/>
      <c r="I145" s="6"/>
      <c r="J145" s="6"/>
      <c r="K145" s="6"/>
    </row>
    <row r="146" spans="2:11" x14ac:dyDescent="0.25">
      <c r="B146" s="6"/>
      <c r="D146" s="6"/>
      <c r="E146" s="6"/>
      <c r="F146" s="6"/>
      <c r="G146" s="6"/>
      <c r="H146" s="6"/>
      <c r="I146" s="6"/>
      <c r="J146" s="6"/>
      <c r="K146" s="6"/>
    </row>
    <row r="147" spans="2:11" x14ac:dyDescent="0.25">
      <c r="B147" s="6"/>
      <c r="D147" s="6"/>
      <c r="E147" s="6"/>
      <c r="F147" s="6"/>
      <c r="G147" s="6"/>
      <c r="H147" s="6"/>
      <c r="I147" s="6"/>
      <c r="J147" s="6"/>
      <c r="K147" s="6"/>
    </row>
    <row r="148" spans="2:11" x14ac:dyDescent="0.25">
      <c r="B148" s="6"/>
      <c r="D148" s="6"/>
      <c r="E148" s="6"/>
      <c r="F148" s="6"/>
      <c r="G148" s="6"/>
      <c r="H148" s="6"/>
      <c r="I148" s="6"/>
      <c r="J148" s="6"/>
      <c r="K148" s="6"/>
    </row>
    <row r="149" spans="2:11" x14ac:dyDescent="0.25">
      <c r="B149" s="6"/>
      <c r="D149" s="6"/>
      <c r="E149" s="6"/>
      <c r="F149" s="6"/>
      <c r="G149" s="6"/>
      <c r="H149" s="6"/>
      <c r="I149" s="6"/>
      <c r="J149" s="6"/>
      <c r="K149" s="6"/>
    </row>
    <row r="150" spans="2:11" x14ac:dyDescent="0.25">
      <c r="B150" s="6"/>
      <c r="D150" s="6"/>
      <c r="E150" s="6"/>
      <c r="F150" s="6"/>
      <c r="G150" s="6"/>
      <c r="H150" s="6"/>
      <c r="I150" s="6"/>
      <c r="J150" s="6"/>
      <c r="K150" s="6"/>
    </row>
    <row r="151" spans="2:11" x14ac:dyDescent="0.25">
      <c r="B151" s="6"/>
      <c r="D151" s="6"/>
      <c r="E151" s="6"/>
      <c r="F151" s="6"/>
      <c r="G151" s="6"/>
      <c r="H151" s="6"/>
      <c r="I151" s="6"/>
      <c r="J151" s="6"/>
      <c r="K151" s="6"/>
    </row>
    <row r="152" spans="2:11" x14ac:dyDescent="0.25">
      <c r="B152" s="6"/>
      <c r="D152" s="6"/>
      <c r="E152" s="6"/>
      <c r="F152" s="6"/>
      <c r="G152" s="6"/>
      <c r="H152" s="6"/>
      <c r="I152" s="6"/>
      <c r="J152" s="6"/>
      <c r="K152" s="6"/>
    </row>
    <row r="153" spans="2:11" x14ac:dyDescent="0.25">
      <c r="B153" s="6"/>
      <c r="D153" s="6"/>
      <c r="E153" s="6"/>
      <c r="F153" s="6"/>
      <c r="G153" s="6"/>
      <c r="H153" s="6"/>
      <c r="I153" s="6"/>
      <c r="J153" s="6"/>
      <c r="K153" s="6"/>
    </row>
    <row r="154" spans="2:11" x14ac:dyDescent="0.25">
      <c r="B154" s="6"/>
      <c r="D154" s="6"/>
      <c r="E154" s="6"/>
      <c r="F154" s="6"/>
      <c r="G154" s="6"/>
      <c r="H154" s="6"/>
      <c r="I154" s="6"/>
      <c r="J154" s="6"/>
      <c r="K154" s="6"/>
    </row>
    <row r="155" spans="2:11" x14ac:dyDescent="0.25">
      <c r="B155" s="6"/>
      <c r="D155" s="6"/>
      <c r="E155" s="6"/>
      <c r="F155" s="6"/>
      <c r="G155" s="6"/>
      <c r="H155" s="6"/>
      <c r="I155" s="6"/>
      <c r="J155" s="6"/>
      <c r="K155" s="6"/>
    </row>
    <row r="156" spans="2:11" x14ac:dyDescent="0.25">
      <c r="B156" s="6"/>
      <c r="D156" s="6"/>
      <c r="E156" s="6"/>
      <c r="F156" s="6"/>
      <c r="G156" s="6"/>
      <c r="H156" s="6"/>
      <c r="I156" s="6"/>
      <c r="J156" s="6"/>
      <c r="K156" s="6"/>
    </row>
    <row r="157" spans="2:11" x14ac:dyDescent="0.25">
      <c r="B157" s="6"/>
      <c r="D157" s="6"/>
      <c r="E157" s="6"/>
      <c r="F157" s="6"/>
      <c r="G157" s="6"/>
      <c r="H157" s="6"/>
      <c r="I157" s="6"/>
      <c r="J157" s="6"/>
      <c r="K157" s="6"/>
    </row>
    <row r="158" spans="2:11" x14ac:dyDescent="0.25">
      <c r="B158" s="6"/>
      <c r="D158" s="6"/>
      <c r="E158" s="6"/>
      <c r="F158" s="6"/>
      <c r="G158" s="6"/>
      <c r="H158" s="6"/>
      <c r="I158" s="6"/>
      <c r="J158" s="6"/>
      <c r="K158" s="6"/>
    </row>
    <row r="159" spans="2:11" x14ac:dyDescent="0.25">
      <c r="B159" s="6"/>
      <c r="D159" s="6"/>
      <c r="E159" s="6"/>
      <c r="F159" s="6"/>
      <c r="G159" s="6"/>
      <c r="H159" s="6"/>
      <c r="I159" s="6"/>
      <c r="J159" s="6"/>
      <c r="K159" s="6"/>
    </row>
    <row r="160" spans="2:11" x14ac:dyDescent="0.25">
      <c r="B160" s="6"/>
      <c r="D160" s="6"/>
      <c r="E160" s="6"/>
      <c r="F160" s="6"/>
      <c r="G160" s="6"/>
      <c r="H160" s="6"/>
      <c r="I160" s="6"/>
      <c r="J160" s="6"/>
      <c r="K160" s="6"/>
    </row>
    <row r="161" spans="2:11" x14ac:dyDescent="0.25">
      <c r="B161" s="6"/>
      <c r="D161" s="6"/>
      <c r="E161" s="6"/>
      <c r="F161" s="6"/>
      <c r="G161" s="6"/>
      <c r="H161" s="6"/>
      <c r="I161" s="6"/>
      <c r="J161" s="6"/>
      <c r="K161" s="6"/>
    </row>
    <row r="162" spans="2:11" x14ac:dyDescent="0.25">
      <c r="B162" s="6"/>
      <c r="D162" s="6"/>
      <c r="E162" s="6"/>
      <c r="F162" s="6"/>
      <c r="G162" s="6"/>
      <c r="H162" s="6"/>
      <c r="I162" s="6"/>
      <c r="J162" s="6"/>
      <c r="K162" s="6"/>
    </row>
    <row r="163" spans="2:11" x14ac:dyDescent="0.25">
      <c r="B163" s="6"/>
      <c r="D163" s="6"/>
      <c r="E163" s="6"/>
      <c r="F163" s="6"/>
      <c r="G163" s="6"/>
      <c r="H163" s="6"/>
      <c r="I163" s="6"/>
      <c r="J163" s="6"/>
      <c r="K163" s="6"/>
    </row>
    <row r="164" spans="2:11" x14ac:dyDescent="0.25">
      <c r="B164" s="6"/>
      <c r="D164" s="6"/>
      <c r="E164" s="6"/>
      <c r="F164" s="6"/>
      <c r="G164" s="6"/>
      <c r="H164" s="6"/>
      <c r="I164" s="6"/>
      <c r="J164" s="6"/>
      <c r="K164" s="6"/>
    </row>
    <row r="165" spans="2:11" x14ac:dyDescent="0.25">
      <c r="B165" s="6"/>
      <c r="D165" s="6"/>
      <c r="E165" s="6"/>
      <c r="F165" s="6"/>
      <c r="G165" s="6"/>
      <c r="H165" s="6"/>
      <c r="I165" s="6"/>
      <c r="J165" s="6"/>
      <c r="K165" s="6"/>
    </row>
    <row r="166" spans="2:11" x14ac:dyDescent="0.25">
      <c r="B166" s="6"/>
      <c r="D166" s="6"/>
      <c r="E166" s="6"/>
      <c r="F166" s="6"/>
      <c r="G166" s="6"/>
      <c r="H166" s="6"/>
      <c r="I166" s="6"/>
      <c r="J166" s="6"/>
      <c r="K166" s="6"/>
    </row>
    <row r="167" spans="2:11" x14ac:dyDescent="0.25">
      <c r="B167" s="6"/>
      <c r="D167" s="6"/>
      <c r="E167" s="6"/>
      <c r="F167" s="6"/>
      <c r="G167" s="6"/>
      <c r="H167" s="6"/>
      <c r="I167" s="6"/>
      <c r="J167" s="6"/>
      <c r="K167" s="6"/>
    </row>
    <row r="168" spans="2:11" x14ac:dyDescent="0.25">
      <c r="B168" s="6"/>
      <c r="D168" s="6"/>
      <c r="E168" s="6"/>
      <c r="F168" s="6"/>
      <c r="G168" s="6"/>
      <c r="H168" s="6"/>
      <c r="I168" s="6"/>
      <c r="J168" s="6"/>
      <c r="K168" s="6"/>
    </row>
    <row r="169" spans="2:11" x14ac:dyDescent="0.25">
      <c r="B169" s="6"/>
      <c r="D169" s="6"/>
      <c r="E169" s="6"/>
      <c r="F169" s="6"/>
      <c r="G169" s="6"/>
      <c r="H169" s="6"/>
      <c r="I169" s="6"/>
      <c r="J169" s="6"/>
      <c r="K169" s="6"/>
    </row>
    <row r="170" spans="2:11" x14ac:dyDescent="0.25">
      <c r="B170" s="6"/>
      <c r="D170" s="6"/>
      <c r="E170" s="6"/>
      <c r="F170" s="6"/>
      <c r="G170" s="6"/>
      <c r="H170" s="6"/>
      <c r="I170" s="6"/>
      <c r="J170" s="6"/>
      <c r="K170" s="6"/>
    </row>
    <row r="171" spans="2:11" x14ac:dyDescent="0.25">
      <c r="B171" s="6"/>
      <c r="D171" s="6"/>
      <c r="E171" s="6"/>
      <c r="F171" s="6"/>
      <c r="G171" s="6"/>
      <c r="H171" s="6"/>
      <c r="I171" s="6"/>
      <c r="J171" s="6"/>
      <c r="K171" s="6"/>
    </row>
    <row r="172" spans="2:11" x14ac:dyDescent="0.25">
      <c r="B172" s="6"/>
      <c r="D172" s="6"/>
      <c r="E172" s="6"/>
      <c r="F172" s="6"/>
      <c r="G172" s="6"/>
      <c r="H172" s="6"/>
      <c r="I172" s="6"/>
      <c r="J172" s="6"/>
      <c r="K172" s="6"/>
    </row>
    <row r="173" spans="2:11" x14ac:dyDescent="0.25">
      <c r="B173" s="6"/>
      <c r="D173" s="6"/>
      <c r="E173" s="6"/>
      <c r="F173" s="6"/>
      <c r="G173" s="6"/>
      <c r="H173" s="6"/>
      <c r="I173" s="6"/>
      <c r="J173" s="6"/>
      <c r="K173" s="6"/>
    </row>
    <row r="174" spans="2:11" x14ac:dyDescent="0.25">
      <c r="B174" s="6"/>
      <c r="D174" s="6"/>
      <c r="E174" s="6"/>
      <c r="F174" s="6"/>
      <c r="G174" s="6"/>
      <c r="H174" s="6"/>
      <c r="I174" s="6"/>
      <c r="J174" s="6"/>
      <c r="K174" s="6"/>
    </row>
    <row r="175" spans="2:11" x14ac:dyDescent="0.25">
      <c r="B175" s="6"/>
      <c r="D175" s="6"/>
      <c r="E175" s="6"/>
      <c r="F175" s="6"/>
      <c r="G175" s="6"/>
      <c r="H175" s="6"/>
      <c r="I175" s="6"/>
      <c r="J175" s="6"/>
      <c r="K175" s="6"/>
    </row>
    <row r="176" spans="2:11" x14ac:dyDescent="0.25">
      <c r="B176" s="6"/>
      <c r="D176" s="6"/>
      <c r="E176" s="6"/>
      <c r="F176" s="6"/>
      <c r="G176" s="6"/>
      <c r="H176" s="6"/>
      <c r="I176" s="6"/>
      <c r="J176" s="6"/>
      <c r="K176" s="6"/>
    </row>
    <row r="177" spans="2:11" x14ac:dyDescent="0.25">
      <c r="B177" s="6"/>
      <c r="D177" s="6"/>
      <c r="E177" s="6"/>
      <c r="F177" s="6"/>
      <c r="G177" s="6"/>
      <c r="H177" s="6"/>
      <c r="I177" s="6"/>
      <c r="J177" s="6"/>
      <c r="K177" s="6"/>
    </row>
    <row r="178" spans="2:11" x14ac:dyDescent="0.25">
      <c r="B178" s="6"/>
      <c r="D178" s="6"/>
      <c r="E178" s="6"/>
      <c r="F178" s="6"/>
      <c r="G178" s="6"/>
      <c r="H178" s="6"/>
      <c r="I178" s="6"/>
      <c r="J178" s="6"/>
      <c r="K178" s="6"/>
    </row>
    <row r="179" spans="2:11" x14ac:dyDescent="0.25">
      <c r="B179" s="6"/>
      <c r="D179" s="6"/>
      <c r="E179" s="6"/>
      <c r="F179" s="6"/>
      <c r="G179" s="6"/>
      <c r="H179" s="6"/>
      <c r="I179" s="6"/>
      <c r="J179" s="6"/>
      <c r="K179" s="6"/>
    </row>
    <row r="180" spans="2:11" x14ac:dyDescent="0.25">
      <c r="B180" s="6"/>
      <c r="D180" s="6"/>
      <c r="E180" s="6"/>
      <c r="F180" s="6"/>
      <c r="G180" s="6"/>
      <c r="H180" s="6"/>
      <c r="I180" s="6"/>
      <c r="J180" s="6"/>
      <c r="K180" s="6"/>
    </row>
  </sheetData>
  <sheetProtection insertRows="0"/>
  <mergeCells count="38">
    <mergeCell ref="A1:P1"/>
    <mergeCell ref="A2:P2"/>
    <mergeCell ref="A3:P3"/>
    <mergeCell ref="A4:D4"/>
    <mergeCell ref="A5:P5"/>
    <mergeCell ref="D23:L23"/>
    <mergeCell ref="D24:L24"/>
    <mergeCell ref="D25:L25"/>
    <mergeCell ref="K16:K17"/>
    <mergeCell ref="C26:C27"/>
    <mergeCell ref="D26:D27"/>
    <mergeCell ref="E26:E27"/>
    <mergeCell ref="F26:F27"/>
    <mergeCell ref="G26:G27"/>
    <mergeCell ref="J26:J27"/>
    <mergeCell ref="H16:J16"/>
    <mergeCell ref="L26:L27"/>
    <mergeCell ref="B71:B83"/>
    <mergeCell ref="B85:B88"/>
    <mergeCell ref="B89:B101"/>
    <mergeCell ref="D16:D17"/>
    <mergeCell ref="E16:G16"/>
    <mergeCell ref="D38:L38"/>
    <mergeCell ref="D39:L39"/>
    <mergeCell ref="B41:E41"/>
    <mergeCell ref="B42:B48"/>
    <mergeCell ref="B50:E50"/>
    <mergeCell ref="B51:B57"/>
    <mergeCell ref="B64:D65"/>
    <mergeCell ref="K26:K27"/>
    <mergeCell ref="B15:B37"/>
    <mergeCell ref="D15:L15"/>
    <mergeCell ref="D22:L22"/>
    <mergeCell ref="B10:D10"/>
    <mergeCell ref="F10:S10"/>
    <mergeCell ref="F11:S11"/>
    <mergeCell ref="E12:R12"/>
    <mergeCell ref="E13:R13"/>
  </mergeCells>
  <conditionalFormatting sqref="F10">
    <cfRule type="notContainsBlanks" dxfId="74" priority="6">
      <formula>LEN(TRIM(F10))&gt;0</formula>
    </cfRule>
  </conditionalFormatting>
  <conditionalFormatting sqref="F11:S11">
    <cfRule type="expression" dxfId="73" priority="4">
      <formula>E11="NO SE REPORTA"</formula>
    </cfRule>
    <cfRule type="expression" dxfId="72" priority="5">
      <formula>E10="NO APLICA"</formula>
    </cfRule>
  </conditionalFormatting>
  <conditionalFormatting sqref="E12:R12">
    <cfRule type="expression" dxfId="71" priority="1">
      <formula>E11="SI SE REPORTA"</formula>
    </cfRule>
  </conditionalFormatting>
  <dataValidations count="4">
    <dataValidation type="whole" operator="greaterThanOrEqual" allowBlank="1" showErrorMessage="1" errorTitle="ERROR" error="Escriba un número igual o mayor que 0" promptTitle="ERROR" prompt="Escriba un número igual o mayor que 0" sqref="E18:F20 H18:I20">
      <formula1>0</formula1>
    </dataValidation>
    <dataValidation type="whole" operator="greaterThanOrEqual" allowBlank="1" showInputMessage="1" showErrorMessage="1" errorTitle="ERROR" error="Valor en PESOS (sin centavos)" sqref="H30:K36 I29:K29 H28:K28">
      <formula1>0</formula1>
    </dataValidation>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s>
  <pageMargins left="0.25" right="0.25" top="0.75" bottom="0.75" header="0.3" footer="0.3"/>
  <pageSetup paperSize="178" orientation="landscape" horizontalDpi="1200" verticalDpi="12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9"/>
  <sheetViews>
    <sheetView showGridLines="0" zoomScale="98" zoomScaleNormal="98" workbookViewId="0">
      <selection activeCell="N19" sqref="N19"/>
    </sheetView>
  </sheetViews>
  <sheetFormatPr baseColWidth="10" defaultRowHeight="14.3" x14ac:dyDescent="0.25"/>
  <cols>
    <col min="1" max="1" width="1.875" customWidth="1"/>
    <col min="2" max="2" width="12.875" customWidth="1"/>
    <col min="3" max="3" width="5" style="86" bestFit="1" customWidth="1"/>
    <col min="4" max="4" width="34.875" customWidth="1"/>
    <col min="5" max="5" width="12.125" customWidth="1"/>
    <col min="7" max="10" width="11.875" bestFit="1" customWidth="1"/>
  </cols>
  <sheetData>
    <row r="1" spans="1:21" s="550" customFormat="1" ht="100.55" customHeight="1" thickBot="1" x14ac:dyDescent="0.3">
      <c r="A1" s="1022"/>
      <c r="B1" s="1023"/>
      <c r="C1" s="1023"/>
      <c r="D1" s="1023"/>
      <c r="E1" s="1023"/>
      <c r="F1" s="1023"/>
      <c r="G1" s="1023"/>
      <c r="H1" s="1023"/>
      <c r="I1" s="1023"/>
      <c r="J1" s="1023"/>
      <c r="K1" s="1023"/>
      <c r="L1" s="1023"/>
      <c r="M1" s="1023"/>
      <c r="N1" s="1023"/>
      <c r="O1" s="1023"/>
      <c r="P1" s="1024"/>
      <c r="Q1" s="412"/>
      <c r="R1" s="412"/>
    </row>
    <row r="2" spans="1:21" s="551" customFormat="1" ht="16.3" thickBot="1" x14ac:dyDescent="0.3">
      <c r="A2" s="1030" t="str">
        <f>'Datos Generales'!C5</f>
        <v>Corporación Autónoma Regional del Magdalena – CORPAMAG</v>
      </c>
      <c r="B2" s="1031"/>
      <c r="C2" s="1031"/>
      <c r="D2" s="1031"/>
      <c r="E2" s="1031"/>
      <c r="F2" s="1031"/>
      <c r="G2" s="1031"/>
      <c r="H2" s="1031"/>
      <c r="I2" s="1031"/>
      <c r="J2" s="1031"/>
      <c r="K2" s="1031"/>
      <c r="L2" s="1031"/>
      <c r="M2" s="1031"/>
      <c r="N2" s="1031"/>
      <c r="O2" s="1031"/>
      <c r="P2" s="1032"/>
      <c r="Q2" s="412"/>
      <c r="R2" s="412"/>
    </row>
    <row r="3" spans="1:21" s="551" customFormat="1" ht="16.3" thickBot="1" x14ac:dyDescent="0.3">
      <c r="A3" s="1025" t="s">
        <v>1322</v>
      </c>
      <c r="B3" s="1026"/>
      <c r="C3" s="1026"/>
      <c r="D3" s="1026"/>
      <c r="E3" s="1026"/>
      <c r="F3" s="1026"/>
      <c r="G3" s="1026"/>
      <c r="H3" s="1026"/>
      <c r="I3" s="1026"/>
      <c r="J3" s="1026"/>
      <c r="K3" s="1026"/>
      <c r="L3" s="1026"/>
      <c r="M3" s="1026"/>
      <c r="N3" s="1026"/>
      <c r="O3" s="1026"/>
      <c r="P3" s="1027"/>
      <c r="Q3" s="412"/>
      <c r="R3" s="412"/>
    </row>
    <row r="4" spans="1:21" s="551" customFormat="1" ht="16.3" thickBot="1" x14ac:dyDescent="0.3">
      <c r="A4" s="1028" t="s">
        <v>1321</v>
      </c>
      <c r="B4" s="1029"/>
      <c r="C4" s="1029"/>
      <c r="D4" s="1029"/>
      <c r="E4" s="587" t="str">
        <f>'Datos Generales'!C6</f>
        <v>2021-II</v>
      </c>
      <c r="F4" s="587"/>
      <c r="G4" s="587"/>
      <c r="H4" s="587"/>
      <c r="I4" s="587"/>
      <c r="J4" s="587"/>
      <c r="K4" s="587"/>
      <c r="L4" s="589"/>
      <c r="M4" s="589"/>
      <c r="N4" s="589"/>
      <c r="O4" s="589"/>
      <c r="P4" s="590"/>
      <c r="Q4" s="412"/>
      <c r="R4" s="412"/>
    </row>
    <row r="5" spans="1:21" s="245" customFormat="1" ht="16.5" customHeight="1" thickBot="1" x14ac:dyDescent="0.3">
      <c r="A5" s="1025" t="s">
        <v>557</v>
      </c>
      <c r="B5" s="1026"/>
      <c r="C5" s="1026"/>
      <c r="D5" s="1026"/>
      <c r="E5" s="1026"/>
      <c r="F5" s="1026"/>
      <c r="G5" s="1026"/>
      <c r="H5" s="1026"/>
      <c r="I5" s="1026"/>
      <c r="J5" s="1026"/>
      <c r="K5" s="1026"/>
      <c r="L5" s="1026"/>
      <c r="M5" s="1026"/>
      <c r="N5" s="1026"/>
      <c r="O5" s="1026"/>
      <c r="P5" s="1027"/>
    </row>
    <row r="6" spans="1:21" x14ac:dyDescent="0.25">
      <c r="B6" s="2" t="s">
        <v>1</v>
      </c>
      <c r="C6" s="75"/>
      <c r="D6" s="6"/>
      <c r="E6" s="73"/>
      <c r="F6" s="6" t="s">
        <v>128</v>
      </c>
      <c r="G6" s="6"/>
      <c r="H6" s="6"/>
      <c r="I6" s="6"/>
      <c r="J6" s="6"/>
      <c r="K6" s="6"/>
    </row>
    <row r="7" spans="1:21" ht="14.95" thickBot="1" x14ac:dyDescent="0.3">
      <c r="B7" s="74"/>
      <c r="C7" s="106"/>
      <c r="D7" s="6"/>
      <c r="E7" s="18"/>
      <c r="F7" s="6" t="s">
        <v>129</v>
      </c>
      <c r="G7" s="6"/>
      <c r="H7" s="6"/>
      <c r="I7" s="6"/>
      <c r="J7" s="6"/>
      <c r="K7" s="6"/>
    </row>
    <row r="8" spans="1:21" ht="14.95" thickBot="1" x14ac:dyDescent="0.3">
      <c r="B8" s="178" t="s">
        <v>1192</v>
      </c>
      <c r="C8" s="221">
        <v>2021</v>
      </c>
      <c r="D8" s="418">
        <f>IF(E10="NO APLICA","NO APLICA",IF(E11="NO SE REPORTA","SIN INFORMACION",+F22))</f>
        <v>1</v>
      </c>
      <c r="E8" s="222"/>
      <c r="F8" s="6" t="s">
        <v>130</v>
      </c>
      <c r="G8" s="6"/>
      <c r="H8" s="6"/>
      <c r="I8" s="6"/>
      <c r="J8" s="6"/>
      <c r="K8" s="6"/>
    </row>
    <row r="9" spans="1:21" x14ac:dyDescent="0.25">
      <c r="B9" s="505" t="s">
        <v>1193</v>
      </c>
      <c r="C9" s="87"/>
      <c r="D9" s="6"/>
      <c r="E9" s="6"/>
      <c r="F9" s="6"/>
      <c r="G9" s="6"/>
      <c r="H9" s="6"/>
      <c r="I9" s="6"/>
      <c r="J9" s="6"/>
      <c r="K9" s="6"/>
    </row>
    <row r="10" spans="1:21" s="412" customFormat="1" x14ac:dyDescent="0.25">
      <c r="A10" s="245"/>
      <c r="B10" s="1078" t="s">
        <v>1252</v>
      </c>
      <c r="C10" s="1078"/>
      <c r="D10" s="1078"/>
      <c r="E10" s="511" t="s">
        <v>1249</v>
      </c>
      <c r="F10" s="1085"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086"/>
      <c r="H10" s="1086"/>
      <c r="I10" s="1086"/>
      <c r="J10" s="1086"/>
      <c r="K10" s="1086"/>
      <c r="L10" s="1086"/>
      <c r="M10" s="1086"/>
      <c r="N10" s="1086"/>
      <c r="O10" s="1086"/>
      <c r="P10" s="1086"/>
      <c r="Q10" s="1086"/>
      <c r="R10" s="1086"/>
      <c r="S10" s="1086"/>
      <c r="T10" s="507"/>
      <c r="U10" s="507"/>
    </row>
    <row r="11" spans="1:21" s="412" customFormat="1" ht="14.45" customHeight="1" x14ac:dyDescent="0.25">
      <c r="A11" s="245"/>
      <c r="B11" s="508"/>
      <c r="C11" s="509"/>
      <c r="D11" s="510" t="str">
        <f>IF(E10="SI APLICA","¿El indicador no se reporta por limitaciones de información disponible? ","")</f>
        <v xml:space="preserve">¿El indicador no se reporta por limitaciones de información disponible? </v>
      </c>
      <c r="E11" s="512" t="s">
        <v>1251</v>
      </c>
      <c r="F11" s="1079"/>
      <c r="G11" s="1080"/>
      <c r="H11" s="1080"/>
      <c r="I11" s="1080"/>
      <c r="J11" s="1080"/>
      <c r="K11" s="1080"/>
      <c r="L11" s="1080"/>
      <c r="M11" s="1080"/>
      <c r="N11" s="1080"/>
      <c r="O11" s="1080"/>
      <c r="P11" s="1080"/>
      <c r="Q11" s="1080"/>
      <c r="R11" s="1080"/>
      <c r="S11" s="1080"/>
    </row>
    <row r="12" spans="1:21" s="412" customFormat="1" ht="23.45" customHeight="1" x14ac:dyDescent="0.25">
      <c r="A12" s="245"/>
      <c r="B12" s="505"/>
      <c r="C12" s="303"/>
      <c r="D12" s="510" t="str">
        <f>IF(E11="SI SE REPORTA","¿Qué programas o proyectos del Plan de Acción están asociados al indicador? ","")</f>
        <v xml:space="preserve">¿Qué programas o proyectos del Plan de Acción están asociados al indicador? </v>
      </c>
      <c r="E12" s="1081" t="s">
        <v>1975</v>
      </c>
      <c r="F12" s="1081"/>
      <c r="G12" s="1081"/>
      <c r="H12" s="1081"/>
      <c r="I12" s="1081"/>
      <c r="J12" s="1081"/>
      <c r="K12" s="1081"/>
      <c r="L12" s="1081"/>
      <c r="M12" s="1081"/>
      <c r="N12" s="1081"/>
      <c r="O12" s="1081"/>
      <c r="P12" s="1081"/>
      <c r="Q12" s="1081"/>
      <c r="R12" s="1081"/>
    </row>
    <row r="13" spans="1:21" s="412" customFormat="1" ht="21.9" customHeight="1" x14ac:dyDescent="0.25">
      <c r="A13" s="245"/>
      <c r="B13" s="505"/>
      <c r="C13" s="303"/>
      <c r="D13" s="510" t="s">
        <v>1254</v>
      </c>
      <c r="E13" s="1082" t="s">
        <v>2705</v>
      </c>
      <c r="F13" s="1083"/>
      <c r="G13" s="1083"/>
      <c r="H13" s="1083"/>
      <c r="I13" s="1083"/>
      <c r="J13" s="1083"/>
      <c r="K13" s="1083"/>
      <c r="L13" s="1083"/>
      <c r="M13" s="1083"/>
      <c r="N13" s="1083"/>
      <c r="O13" s="1083"/>
      <c r="P13" s="1083"/>
      <c r="Q13" s="1083"/>
      <c r="R13" s="1084"/>
    </row>
    <row r="14" spans="1:21" s="412" customFormat="1" ht="7" customHeight="1" thickBot="1" x14ac:dyDescent="0.3">
      <c r="B14" s="505"/>
      <c r="C14" s="87"/>
      <c r="D14" s="6"/>
      <c r="E14" s="6"/>
      <c r="F14" s="6"/>
      <c r="G14" s="6"/>
      <c r="H14" s="6"/>
      <c r="I14" s="6"/>
      <c r="J14" s="6"/>
      <c r="K14" s="6"/>
    </row>
    <row r="15" spans="1:21" ht="15.65" customHeight="1" thickTop="1" thickBot="1" x14ac:dyDescent="0.3">
      <c r="B15" s="1164" t="s">
        <v>2</v>
      </c>
      <c r="C15" s="88"/>
      <c r="D15" s="1122" t="s">
        <v>336</v>
      </c>
      <c r="E15" s="1123"/>
      <c r="F15" s="1123"/>
      <c r="G15" s="1123"/>
      <c r="H15" s="1123"/>
      <c r="I15" s="1123"/>
      <c r="J15" s="1123"/>
      <c r="K15" s="1124"/>
    </row>
    <row r="16" spans="1:21" ht="14.95" thickBot="1" x14ac:dyDescent="0.3">
      <c r="B16" s="1165"/>
      <c r="C16" s="93"/>
      <c r="D16" s="43" t="s">
        <v>150</v>
      </c>
      <c r="E16" s="66" t="s">
        <v>20</v>
      </c>
      <c r="F16" s="66" t="s">
        <v>21</v>
      </c>
      <c r="G16" s="66" t="s">
        <v>22</v>
      </c>
      <c r="H16" s="417" t="s">
        <v>23</v>
      </c>
      <c r="I16" s="416"/>
      <c r="J16" s="6"/>
      <c r="K16" s="22"/>
    </row>
    <row r="17" spans="2:11" ht="23.8" thickBot="1" x14ac:dyDescent="0.3">
      <c r="B17" s="1165"/>
      <c r="C17" s="93"/>
      <c r="D17" s="41" t="s">
        <v>576</v>
      </c>
      <c r="E17" s="196">
        <v>45</v>
      </c>
      <c r="F17" s="196">
        <v>39</v>
      </c>
      <c r="G17" s="196">
        <v>40</v>
      </c>
      <c r="H17" s="196">
        <v>41</v>
      </c>
      <c r="I17" s="416"/>
      <c r="J17" s="6"/>
      <c r="K17" s="22"/>
    </row>
    <row r="18" spans="2:11" ht="14.95" thickBot="1" x14ac:dyDescent="0.3">
      <c r="B18" s="1165"/>
      <c r="C18" s="93"/>
      <c r="D18" s="41" t="s">
        <v>577</v>
      </c>
      <c r="E18" s="196"/>
      <c r="F18" s="196"/>
      <c r="G18" s="196"/>
      <c r="H18" s="478"/>
      <c r="I18" s="416"/>
      <c r="J18" s="6"/>
      <c r="K18" s="22"/>
    </row>
    <row r="19" spans="2:11" ht="14.95" thickBot="1" x14ac:dyDescent="0.3">
      <c r="B19" s="1165"/>
      <c r="C19" s="93"/>
      <c r="D19" s="41" t="s">
        <v>578</v>
      </c>
      <c r="E19" s="196"/>
      <c r="F19" s="196"/>
      <c r="G19" s="196"/>
      <c r="H19" s="478"/>
      <c r="I19" s="416"/>
      <c r="J19" s="6"/>
      <c r="K19" s="22"/>
    </row>
    <row r="20" spans="2:11" ht="14.95" thickBot="1" x14ac:dyDescent="0.3">
      <c r="B20" s="1165"/>
      <c r="C20" s="93"/>
      <c r="D20" s="41" t="s">
        <v>579</v>
      </c>
      <c r="E20" s="196">
        <v>0</v>
      </c>
      <c r="F20" s="196">
        <v>39</v>
      </c>
      <c r="G20" s="196"/>
      <c r="H20" s="478"/>
      <c r="I20" s="416"/>
      <c r="J20" s="6"/>
      <c r="K20" s="22"/>
    </row>
    <row r="21" spans="2:11" ht="14.95" thickBot="1" x14ac:dyDescent="0.3">
      <c r="B21" s="1165"/>
      <c r="C21" s="93"/>
      <c r="D21" s="41" t="s">
        <v>151</v>
      </c>
      <c r="E21" s="145">
        <f>SUM(E18:E20)</f>
        <v>0</v>
      </c>
      <c r="F21" s="145">
        <f>SUM(F18:F20)</f>
        <v>39</v>
      </c>
      <c r="G21" s="145">
        <f>SUM(G18:G20)</f>
        <v>0</v>
      </c>
      <c r="H21" s="145">
        <f>SUM(H18:H20)</f>
        <v>0</v>
      </c>
      <c r="I21" s="416"/>
      <c r="J21" s="6"/>
      <c r="K21" s="22"/>
    </row>
    <row r="22" spans="2:11" s="412" customFormat="1" ht="23.8" thickBot="1" x14ac:dyDescent="0.3">
      <c r="B22" s="1165"/>
      <c r="C22" s="130"/>
      <c r="D22" s="52" t="s">
        <v>557</v>
      </c>
      <c r="E22" s="146">
        <f>+E21/E17</f>
        <v>0</v>
      </c>
      <c r="F22" s="146">
        <f>+F21/F17</f>
        <v>1</v>
      </c>
      <c r="G22" s="146">
        <f>+G21/G17</f>
        <v>0</v>
      </c>
      <c r="H22" s="146">
        <f>+H21/H17</f>
        <v>0</v>
      </c>
      <c r="I22" s="416"/>
      <c r="J22" s="6"/>
      <c r="K22" s="22"/>
    </row>
    <row r="23" spans="2:11" x14ac:dyDescent="0.25">
      <c r="B23" s="1165"/>
      <c r="C23" s="91"/>
      <c r="D23" s="1125" t="s">
        <v>246</v>
      </c>
      <c r="E23" s="1126"/>
      <c r="F23" s="1126"/>
      <c r="G23" s="1126"/>
      <c r="H23" s="1126"/>
      <c r="I23" s="1126"/>
      <c r="J23" s="1126"/>
      <c r="K23" s="1127"/>
    </row>
    <row r="24" spans="2:11" x14ac:dyDescent="0.25">
      <c r="B24" s="1165"/>
      <c r="C24" s="91"/>
      <c r="D24" s="1125" t="s">
        <v>580</v>
      </c>
      <c r="E24" s="1126"/>
      <c r="F24" s="1126"/>
      <c r="G24" s="1126"/>
      <c r="H24" s="1126"/>
      <c r="I24" s="1126"/>
      <c r="J24" s="1126"/>
      <c r="K24" s="1127"/>
    </row>
    <row r="25" spans="2:11" ht="14.95" thickBot="1" x14ac:dyDescent="0.3">
      <c r="B25" s="1165"/>
      <c r="C25" s="91"/>
      <c r="D25" s="1161" t="s">
        <v>340</v>
      </c>
      <c r="E25" s="1162"/>
      <c r="F25" s="1162"/>
      <c r="G25" s="1162"/>
      <c r="H25" s="1162"/>
      <c r="I25" s="1162"/>
      <c r="J25" s="1162"/>
      <c r="K25" s="1163"/>
    </row>
    <row r="26" spans="2:11" ht="55.05" thickBot="1" x14ac:dyDescent="0.3">
      <c r="B26" s="436"/>
      <c r="C26" s="97" t="s">
        <v>19</v>
      </c>
      <c r="D26" s="66" t="s">
        <v>270</v>
      </c>
      <c r="E26" s="66" t="s">
        <v>581</v>
      </c>
      <c r="F26" s="66" t="s">
        <v>582</v>
      </c>
      <c r="G26" s="66" t="s">
        <v>343</v>
      </c>
      <c r="H26" s="66" t="s">
        <v>344</v>
      </c>
      <c r="I26" s="66" t="s">
        <v>274</v>
      </c>
      <c r="J26" s="66" t="s">
        <v>275</v>
      </c>
      <c r="K26" s="442" t="s">
        <v>55</v>
      </c>
    </row>
    <row r="27" spans="2:11" ht="57.1" customHeight="1" thickBot="1" x14ac:dyDescent="0.3">
      <c r="B27" s="436"/>
      <c r="C27" s="3">
        <v>1</v>
      </c>
      <c r="D27" s="30" t="s">
        <v>2698</v>
      </c>
      <c r="E27" s="31" t="s">
        <v>2704</v>
      </c>
      <c r="F27" s="217">
        <v>36</v>
      </c>
      <c r="G27" s="217">
        <v>12900605539</v>
      </c>
      <c r="H27" s="217">
        <v>12900605539</v>
      </c>
      <c r="I27" s="217">
        <v>12869613369</v>
      </c>
      <c r="J27" s="217">
        <v>12261526197</v>
      </c>
      <c r="K27" s="196" t="s">
        <v>2701</v>
      </c>
    </row>
    <row r="28" spans="2:11" ht="57.1" customHeight="1" thickBot="1" x14ac:dyDescent="0.3">
      <c r="B28" s="436"/>
      <c r="C28" s="3">
        <v>2</v>
      </c>
      <c r="D28" s="30" t="s">
        <v>2699</v>
      </c>
      <c r="E28" s="31" t="s">
        <v>2704</v>
      </c>
      <c r="F28" s="217">
        <v>17</v>
      </c>
      <c r="G28" s="217">
        <v>25375830600</v>
      </c>
      <c r="H28" s="217">
        <v>25375830600</v>
      </c>
      <c r="I28" s="217">
        <v>25328436664</v>
      </c>
      <c r="J28" s="217">
        <v>13601090285</v>
      </c>
      <c r="K28" s="196" t="s">
        <v>2702</v>
      </c>
    </row>
    <row r="29" spans="2:11" ht="82.9" customHeight="1" thickBot="1" x14ac:dyDescent="0.3">
      <c r="B29" s="436"/>
      <c r="C29" s="3">
        <v>3</v>
      </c>
      <c r="D29" s="30" t="s">
        <v>2700</v>
      </c>
      <c r="E29" s="31" t="s">
        <v>2704</v>
      </c>
      <c r="F29" s="217">
        <v>20</v>
      </c>
      <c r="G29" s="217">
        <v>190000000</v>
      </c>
      <c r="H29" s="217">
        <v>190000000</v>
      </c>
      <c r="I29" s="217">
        <v>190000000</v>
      </c>
      <c r="J29" s="217">
        <v>95000000</v>
      </c>
      <c r="K29" s="196" t="s">
        <v>2703</v>
      </c>
    </row>
    <row r="30" spans="2:11" ht="14.95" thickBot="1" x14ac:dyDescent="0.3">
      <c r="B30" s="436"/>
      <c r="C30" s="3">
        <v>4</v>
      </c>
      <c r="D30" s="31"/>
      <c r="E30" s="31"/>
      <c r="F30" s="217"/>
      <c r="G30" s="217"/>
      <c r="H30" s="217"/>
      <c r="I30" s="217"/>
      <c r="J30" s="217"/>
      <c r="K30" s="217"/>
    </row>
    <row r="31" spans="2:11" ht="14.95" thickBot="1" x14ac:dyDescent="0.3">
      <c r="B31" s="436"/>
      <c r="C31" s="3">
        <v>5</v>
      </c>
      <c r="D31" s="31"/>
      <c r="E31" s="31"/>
      <c r="F31" s="217"/>
      <c r="G31" s="217"/>
      <c r="H31" s="217"/>
      <c r="I31" s="217"/>
      <c r="J31" s="217"/>
      <c r="K31" s="217"/>
    </row>
    <row r="32" spans="2:11" ht="14.95" thickBot="1" x14ac:dyDescent="0.3">
      <c r="B32" s="436"/>
      <c r="C32" s="3">
        <v>6</v>
      </c>
      <c r="D32" s="31"/>
      <c r="E32" s="31"/>
      <c r="F32" s="217"/>
      <c r="G32" s="217"/>
      <c r="H32" s="217"/>
      <c r="I32" s="217"/>
      <c r="J32" s="217"/>
      <c r="K32" s="217"/>
    </row>
    <row r="33" spans="2:11" ht="14.95" thickBot="1" x14ac:dyDescent="0.3">
      <c r="B33" s="437"/>
      <c r="C33" s="3"/>
      <c r="D33" s="41" t="s">
        <v>151</v>
      </c>
      <c r="E33" s="41"/>
      <c r="F33" s="141">
        <f>SUM(F27:F32)</f>
        <v>73</v>
      </c>
      <c r="G33" s="141">
        <f>SUM(G27:G32)</f>
        <v>38466436139</v>
      </c>
      <c r="H33" s="141">
        <f>SUM(H27:H32)</f>
        <v>38466436139</v>
      </c>
      <c r="I33" s="141">
        <f>SUM(I27:I32)</f>
        <v>38388050033</v>
      </c>
      <c r="J33" s="141">
        <f>SUM(J27:J32)</f>
        <v>25957616482</v>
      </c>
      <c r="K33" s="217"/>
    </row>
    <row r="34" spans="2:11" ht="23.95" customHeight="1" thickBot="1" x14ac:dyDescent="0.3">
      <c r="B34" s="72" t="s">
        <v>34</v>
      </c>
      <c r="C34" s="107"/>
      <c r="D34" s="1117" t="s">
        <v>583</v>
      </c>
      <c r="E34" s="1118"/>
      <c r="F34" s="1118"/>
      <c r="G34" s="1118"/>
      <c r="H34" s="1118"/>
      <c r="I34" s="1118"/>
      <c r="J34" s="1118"/>
      <c r="K34" s="1119"/>
    </row>
    <row r="35" spans="2:11" ht="23.95" customHeight="1" thickBot="1" x14ac:dyDescent="0.3">
      <c r="B35" s="72" t="s">
        <v>36</v>
      </c>
      <c r="C35" s="107"/>
      <c r="D35" s="1117" t="s">
        <v>346</v>
      </c>
      <c r="E35" s="1118"/>
      <c r="F35" s="1118"/>
      <c r="G35" s="1118"/>
      <c r="H35" s="1118"/>
      <c r="I35" s="1118"/>
      <c r="J35" s="1118"/>
      <c r="K35" s="1119"/>
    </row>
    <row r="36" spans="2:11" ht="14.95" thickBot="1" x14ac:dyDescent="0.3">
      <c r="B36" s="2"/>
      <c r="C36" s="75"/>
      <c r="D36" s="6"/>
      <c r="E36" s="6"/>
      <c r="F36" s="6"/>
      <c r="G36" s="6"/>
      <c r="H36" s="6"/>
      <c r="I36" s="6"/>
      <c r="J36" s="6"/>
      <c r="K36" s="6"/>
    </row>
    <row r="37" spans="2:11" ht="23.95" customHeight="1" thickBot="1" x14ac:dyDescent="0.3">
      <c r="B37" s="1114" t="s">
        <v>38</v>
      </c>
      <c r="C37" s="1115"/>
      <c r="D37" s="1115"/>
      <c r="E37" s="1116"/>
      <c r="F37" s="6"/>
      <c r="G37" s="6"/>
      <c r="H37" s="6"/>
      <c r="I37" s="6"/>
      <c r="J37" s="6"/>
      <c r="K37" s="6"/>
    </row>
    <row r="38" spans="2:11" ht="14.95" thickBot="1" x14ac:dyDescent="0.3">
      <c r="B38" s="1111">
        <v>1</v>
      </c>
      <c r="C38" s="93"/>
      <c r="D38" s="48" t="s">
        <v>39</v>
      </c>
      <c r="E38" s="31" t="s">
        <v>1890</v>
      </c>
      <c r="F38" s="6"/>
      <c r="G38" s="6"/>
      <c r="H38" s="6"/>
      <c r="I38" s="6"/>
      <c r="J38" s="6"/>
      <c r="K38" s="6"/>
    </row>
    <row r="39" spans="2:11" ht="14.95" thickBot="1" x14ac:dyDescent="0.3">
      <c r="B39" s="1112"/>
      <c r="C39" s="93"/>
      <c r="D39" s="41" t="s">
        <v>40</v>
      </c>
      <c r="E39" s="31" t="s">
        <v>1891</v>
      </c>
      <c r="F39" s="6"/>
      <c r="G39" s="6"/>
      <c r="H39" s="6"/>
      <c r="I39" s="6"/>
      <c r="J39" s="6"/>
      <c r="K39" s="6"/>
    </row>
    <row r="40" spans="2:11" ht="14.95" thickBot="1" x14ac:dyDescent="0.3">
      <c r="B40" s="1112"/>
      <c r="C40" s="93"/>
      <c r="D40" s="41" t="s">
        <v>41</v>
      </c>
      <c r="E40" s="31" t="s">
        <v>1899</v>
      </c>
      <c r="F40" s="6"/>
      <c r="G40" s="6"/>
      <c r="H40" s="6"/>
      <c r="I40" s="6"/>
      <c r="J40" s="6"/>
      <c r="K40" s="6"/>
    </row>
    <row r="41" spans="2:11" ht="14.95" thickBot="1" x14ac:dyDescent="0.3">
      <c r="B41" s="1112"/>
      <c r="C41" s="93"/>
      <c r="D41" s="41" t="s">
        <v>42</v>
      </c>
      <c r="E41" s="31" t="s">
        <v>1609</v>
      </c>
      <c r="F41" s="6"/>
      <c r="G41" s="6"/>
      <c r="H41" s="6"/>
      <c r="I41" s="6"/>
      <c r="J41" s="6"/>
      <c r="K41" s="6"/>
    </row>
    <row r="42" spans="2:11" ht="14.95" thickBot="1" x14ac:dyDescent="0.3">
      <c r="B42" s="1112"/>
      <c r="C42" s="93"/>
      <c r="D42" s="41" t="s">
        <v>43</v>
      </c>
      <c r="E42" s="31" t="s">
        <v>1900</v>
      </c>
      <c r="F42" s="6"/>
      <c r="G42" s="6"/>
      <c r="H42" s="6"/>
      <c r="I42" s="6"/>
      <c r="J42" s="6"/>
      <c r="K42" s="6"/>
    </row>
    <row r="43" spans="2:11" ht="14.95" thickBot="1" x14ac:dyDescent="0.3">
      <c r="B43" s="1112"/>
      <c r="C43" s="93"/>
      <c r="D43" s="41" t="s">
        <v>44</v>
      </c>
      <c r="E43" s="31">
        <v>4380200</v>
      </c>
      <c r="F43" s="6"/>
      <c r="G43" s="6"/>
      <c r="H43" s="6"/>
      <c r="I43" s="6"/>
      <c r="J43" s="6"/>
      <c r="K43" s="6"/>
    </row>
    <row r="44" spans="2:11" ht="14.95" thickBot="1" x14ac:dyDescent="0.3">
      <c r="B44" s="1113"/>
      <c r="C44" s="3"/>
      <c r="D44" s="41" t="s">
        <v>45</v>
      </c>
      <c r="E44" s="31" t="s">
        <v>1892</v>
      </c>
      <c r="F44" s="6"/>
      <c r="G44" s="6"/>
      <c r="H44" s="6"/>
      <c r="I44" s="6"/>
      <c r="J44" s="6"/>
      <c r="K44" s="6"/>
    </row>
    <row r="45" spans="2:11" ht="14.95" thickBot="1" x14ac:dyDescent="0.3">
      <c r="B45" s="2"/>
      <c r="C45" s="75"/>
      <c r="D45" s="6"/>
      <c r="E45" s="6"/>
      <c r="F45" s="6"/>
      <c r="G45" s="6"/>
      <c r="H45" s="6"/>
      <c r="I45" s="6"/>
      <c r="J45" s="6"/>
      <c r="K45" s="6"/>
    </row>
    <row r="46" spans="2:11" ht="14.95" thickBot="1" x14ac:dyDescent="0.3">
      <c r="B46" s="1114" t="s">
        <v>46</v>
      </c>
      <c r="C46" s="1115"/>
      <c r="D46" s="1115"/>
      <c r="E46" s="1116"/>
      <c r="F46" s="6"/>
      <c r="G46" s="6"/>
      <c r="H46" s="6"/>
      <c r="I46" s="6"/>
      <c r="J46" s="6"/>
      <c r="K46" s="6"/>
    </row>
    <row r="47" spans="2:11" ht="14.95" thickBot="1" x14ac:dyDescent="0.3">
      <c r="B47" s="1111">
        <v>1</v>
      </c>
      <c r="C47" s="93"/>
      <c r="D47" s="48" t="s">
        <v>39</v>
      </c>
      <c r="E47" s="444" t="s">
        <v>47</v>
      </c>
      <c r="F47" s="6"/>
      <c r="G47" s="6"/>
      <c r="H47" s="6"/>
      <c r="I47" s="6"/>
      <c r="J47" s="6"/>
      <c r="K47" s="6"/>
    </row>
    <row r="48" spans="2:11" ht="14.95" thickBot="1" x14ac:dyDescent="0.3">
      <c r="B48" s="1112"/>
      <c r="C48" s="93"/>
      <c r="D48" s="41" t="s">
        <v>40</v>
      </c>
      <c r="E48" s="444" t="s">
        <v>160</v>
      </c>
      <c r="F48" s="6"/>
      <c r="G48" s="6"/>
      <c r="H48" s="6"/>
      <c r="I48" s="6"/>
      <c r="J48" s="6"/>
      <c r="K48" s="6"/>
    </row>
    <row r="49" spans="2:11" ht="14.95" thickBot="1" x14ac:dyDescent="0.3">
      <c r="B49" s="1112"/>
      <c r="C49" s="93"/>
      <c r="D49" s="41" t="s">
        <v>41</v>
      </c>
      <c r="E49" s="314"/>
      <c r="F49" s="6"/>
      <c r="G49" s="6"/>
      <c r="H49" s="6"/>
      <c r="I49" s="6"/>
      <c r="J49" s="6"/>
      <c r="K49" s="6"/>
    </row>
    <row r="50" spans="2:11" ht="14.95" thickBot="1" x14ac:dyDescent="0.3">
      <c r="B50" s="1112"/>
      <c r="C50" s="93"/>
      <c r="D50" s="41" t="s">
        <v>42</v>
      </c>
      <c r="E50" s="314"/>
      <c r="F50" s="6"/>
      <c r="G50" s="6"/>
      <c r="H50" s="6"/>
      <c r="I50" s="6"/>
      <c r="J50" s="6"/>
      <c r="K50" s="6"/>
    </row>
    <row r="51" spans="2:11" ht="14.95" thickBot="1" x14ac:dyDescent="0.3">
      <c r="B51" s="1112"/>
      <c r="C51" s="93"/>
      <c r="D51" s="41" t="s">
        <v>43</v>
      </c>
      <c r="E51" s="314"/>
      <c r="F51" s="6"/>
      <c r="G51" s="6"/>
      <c r="H51" s="6"/>
      <c r="I51" s="6"/>
      <c r="J51" s="6"/>
      <c r="K51" s="6"/>
    </row>
    <row r="52" spans="2:11" ht="14.95" thickBot="1" x14ac:dyDescent="0.3">
      <c r="B52" s="1112"/>
      <c r="C52" s="93"/>
      <c r="D52" s="41" t="s">
        <v>44</v>
      </c>
      <c r="E52" s="314"/>
      <c r="F52" s="6"/>
      <c r="G52" s="6"/>
      <c r="H52" s="6"/>
      <c r="I52" s="6"/>
      <c r="J52" s="6"/>
      <c r="K52" s="6"/>
    </row>
    <row r="53" spans="2:11" ht="14.95" thickBot="1" x14ac:dyDescent="0.3">
      <c r="B53" s="1113"/>
      <c r="C53" s="3"/>
      <c r="D53" s="41" t="s">
        <v>45</v>
      </c>
      <c r="E53" s="314"/>
      <c r="F53" s="6"/>
      <c r="G53" s="6"/>
      <c r="H53" s="6"/>
      <c r="I53" s="6"/>
      <c r="J53" s="6"/>
      <c r="K53" s="6"/>
    </row>
    <row r="54" spans="2:11" ht="14.95" thickBot="1" x14ac:dyDescent="0.3">
      <c r="B54" s="2"/>
      <c r="C54" s="75"/>
      <c r="D54" s="6"/>
      <c r="E54" s="6"/>
      <c r="F54" s="6"/>
      <c r="G54" s="6"/>
      <c r="H54" s="6"/>
      <c r="I54" s="6"/>
      <c r="J54" s="6"/>
      <c r="K54" s="6"/>
    </row>
    <row r="55" spans="2:11" ht="14.95" customHeight="1" thickBot="1" x14ac:dyDescent="0.3">
      <c r="B55" s="124" t="s">
        <v>49</v>
      </c>
      <c r="C55" s="125"/>
      <c r="D55" s="125"/>
      <c r="E55" s="126"/>
      <c r="F55" s="6"/>
      <c r="G55" s="6"/>
      <c r="H55" s="6"/>
      <c r="I55" s="6"/>
      <c r="J55" s="6"/>
      <c r="K55" s="6"/>
    </row>
    <row r="56" spans="2:11" ht="23.8" thickBot="1" x14ac:dyDescent="0.3">
      <c r="B56" s="47" t="s">
        <v>50</v>
      </c>
      <c r="C56" s="41" t="s">
        <v>51</v>
      </c>
      <c r="D56" s="41" t="s">
        <v>52</v>
      </c>
      <c r="E56" s="41" t="s">
        <v>53</v>
      </c>
      <c r="F56" s="6"/>
      <c r="G56" s="6"/>
      <c r="H56" s="6"/>
      <c r="I56" s="6"/>
      <c r="J56" s="6"/>
    </row>
    <row r="57" spans="2:11" ht="70" thickBot="1" x14ac:dyDescent="0.3">
      <c r="B57" s="49">
        <v>42401</v>
      </c>
      <c r="C57" s="41">
        <v>0.01</v>
      </c>
      <c r="D57" s="50" t="s">
        <v>584</v>
      </c>
      <c r="E57" s="41"/>
      <c r="F57" s="6"/>
      <c r="G57" s="6"/>
      <c r="H57" s="6"/>
      <c r="I57" s="6"/>
      <c r="J57" s="6"/>
    </row>
    <row r="58" spans="2:11" ht="14.95" thickBot="1" x14ac:dyDescent="0.3">
      <c r="B58" s="4"/>
      <c r="C58" s="94"/>
      <c r="D58" s="6"/>
      <c r="E58" s="6"/>
      <c r="F58" s="6"/>
      <c r="G58" s="6"/>
      <c r="H58" s="6"/>
      <c r="I58" s="6"/>
      <c r="J58" s="6"/>
      <c r="K58" s="6"/>
    </row>
    <row r="59" spans="2:11" x14ac:dyDescent="0.25">
      <c r="B59" s="135" t="s">
        <v>55</v>
      </c>
      <c r="C59" s="95"/>
      <c r="D59" s="6"/>
      <c r="E59" s="6"/>
      <c r="F59" s="6"/>
      <c r="G59" s="6"/>
      <c r="H59" s="6"/>
      <c r="I59" s="6"/>
      <c r="J59" s="6"/>
      <c r="K59" s="6"/>
    </row>
    <row r="60" spans="2:11" x14ac:dyDescent="0.25">
      <c r="B60" s="1096"/>
      <c r="C60" s="1097"/>
      <c r="D60" s="1097"/>
      <c r="E60" s="1098"/>
      <c r="F60" s="6"/>
      <c r="G60" s="6"/>
      <c r="H60" s="6"/>
      <c r="I60" s="6"/>
      <c r="J60" s="6"/>
      <c r="K60" s="6"/>
    </row>
    <row r="61" spans="2:11" x14ac:dyDescent="0.25">
      <c r="B61" s="1099"/>
      <c r="C61" s="1100"/>
      <c r="D61" s="1100"/>
      <c r="E61" s="1101"/>
      <c r="F61" s="6"/>
      <c r="G61" s="6"/>
      <c r="H61" s="6"/>
      <c r="I61" s="6"/>
      <c r="J61" s="6"/>
      <c r="K61" s="6"/>
    </row>
    <row r="62" spans="2:11" x14ac:dyDescent="0.25">
      <c r="B62" s="2"/>
      <c r="C62" s="75"/>
      <c r="D62" s="6"/>
      <c r="E62" s="6"/>
      <c r="F62" s="6"/>
      <c r="G62" s="6"/>
      <c r="H62" s="6"/>
      <c r="I62" s="6"/>
      <c r="J62" s="6"/>
      <c r="K62" s="6"/>
    </row>
    <row r="63" spans="2:11" ht="14.95" thickBot="1" x14ac:dyDescent="0.3">
      <c r="B63" s="6"/>
      <c r="D63" s="6"/>
      <c r="E63" s="6"/>
      <c r="F63" s="6"/>
      <c r="G63" s="6"/>
      <c r="H63" s="6"/>
      <c r="I63" s="6"/>
      <c r="J63" s="6"/>
      <c r="K63" s="6"/>
    </row>
    <row r="64" spans="2:11" ht="23.8" thickBot="1" x14ac:dyDescent="0.3">
      <c r="B64" s="51" t="s">
        <v>450</v>
      </c>
      <c r="C64" s="96"/>
      <c r="D64" s="6"/>
      <c r="E64" s="6"/>
      <c r="F64" s="6"/>
      <c r="G64" s="6"/>
      <c r="H64" s="6"/>
      <c r="I64" s="6"/>
      <c r="J64" s="6"/>
      <c r="K64" s="6"/>
    </row>
    <row r="65" spans="2:11" ht="14.95" thickBot="1" x14ac:dyDescent="0.3">
      <c r="B65" s="38"/>
      <c r="C65" s="87"/>
      <c r="D65" s="6"/>
      <c r="E65" s="6"/>
      <c r="F65" s="6"/>
      <c r="G65" s="6"/>
      <c r="H65" s="6"/>
      <c r="I65" s="6"/>
      <c r="J65" s="6"/>
      <c r="K65" s="6"/>
    </row>
    <row r="66" spans="2:11" ht="58.45" thickBot="1" x14ac:dyDescent="0.3">
      <c r="B66" s="52" t="s">
        <v>57</v>
      </c>
      <c r="C66" s="97"/>
      <c r="D66" s="43" t="s">
        <v>558</v>
      </c>
      <c r="E66" s="6"/>
      <c r="F66" s="6"/>
      <c r="G66" s="6"/>
      <c r="H66" s="6"/>
      <c r="I66" s="6"/>
      <c r="J66" s="6"/>
      <c r="K66" s="6"/>
    </row>
    <row r="67" spans="2:11" x14ac:dyDescent="0.25">
      <c r="B67" s="1111" t="s">
        <v>59</v>
      </c>
      <c r="C67" s="93"/>
      <c r="D67" s="53" t="s">
        <v>60</v>
      </c>
      <c r="E67" s="6"/>
      <c r="F67" s="6"/>
      <c r="G67" s="6"/>
      <c r="H67" s="6"/>
      <c r="I67" s="6"/>
      <c r="J67" s="6"/>
      <c r="K67" s="6"/>
    </row>
    <row r="68" spans="2:11" ht="69.3" x14ac:dyDescent="0.25">
      <c r="B68" s="1112"/>
      <c r="C68" s="93"/>
      <c r="D68" s="46" t="s">
        <v>559</v>
      </c>
      <c r="E68" s="6"/>
      <c r="F68" s="6"/>
      <c r="G68" s="6"/>
      <c r="H68" s="6"/>
      <c r="I68" s="6"/>
      <c r="J68" s="6"/>
      <c r="K68" s="6"/>
    </row>
    <row r="69" spans="2:11" ht="23.1" x14ac:dyDescent="0.25">
      <c r="B69" s="1112"/>
      <c r="C69" s="93"/>
      <c r="D69" s="46" t="s">
        <v>560</v>
      </c>
      <c r="E69" s="6"/>
      <c r="F69" s="6"/>
      <c r="G69" s="6"/>
      <c r="H69" s="6"/>
      <c r="I69" s="6"/>
      <c r="J69" s="6"/>
      <c r="K69" s="6"/>
    </row>
    <row r="70" spans="2:11" x14ac:dyDescent="0.25">
      <c r="B70" s="1112"/>
      <c r="C70" s="93"/>
      <c r="D70" s="53" t="s">
        <v>63</v>
      </c>
      <c r="E70" s="6"/>
      <c r="F70" s="6"/>
      <c r="G70" s="6"/>
      <c r="H70" s="6"/>
      <c r="I70" s="6"/>
      <c r="J70" s="6"/>
      <c r="K70" s="6"/>
    </row>
    <row r="71" spans="2:11" x14ac:dyDescent="0.25">
      <c r="B71" s="1112"/>
      <c r="C71" s="93"/>
      <c r="D71" s="46" t="s">
        <v>65</v>
      </c>
      <c r="E71" s="6"/>
      <c r="F71" s="6"/>
      <c r="G71" s="6"/>
      <c r="H71" s="6"/>
      <c r="I71" s="6"/>
      <c r="J71" s="6"/>
      <c r="K71" s="6"/>
    </row>
    <row r="72" spans="2:11" x14ac:dyDescent="0.25">
      <c r="B72" s="1112"/>
      <c r="C72" s="93"/>
      <c r="D72" s="53" t="s">
        <v>288</v>
      </c>
      <c r="E72" s="6"/>
      <c r="F72" s="6"/>
      <c r="G72" s="6"/>
      <c r="H72" s="6"/>
      <c r="I72" s="6"/>
      <c r="J72" s="6"/>
      <c r="K72" s="6"/>
    </row>
    <row r="73" spans="2:11" ht="23.1" x14ac:dyDescent="0.25">
      <c r="B73" s="1112"/>
      <c r="C73" s="93"/>
      <c r="D73" s="46" t="s">
        <v>453</v>
      </c>
      <c r="E73" s="6"/>
      <c r="F73" s="6"/>
      <c r="G73" s="6"/>
      <c r="H73" s="6"/>
      <c r="I73" s="6"/>
      <c r="J73" s="6"/>
      <c r="K73" s="6"/>
    </row>
    <row r="74" spans="2:11" x14ac:dyDescent="0.25">
      <c r="B74" s="1112"/>
      <c r="C74" s="93"/>
      <c r="D74" s="46" t="s">
        <v>561</v>
      </c>
      <c r="E74" s="6"/>
      <c r="F74" s="6"/>
      <c r="G74" s="6"/>
      <c r="H74" s="6"/>
      <c r="I74" s="6"/>
      <c r="J74" s="6"/>
      <c r="K74" s="6"/>
    </row>
    <row r="75" spans="2:11" ht="14.95" thickBot="1" x14ac:dyDescent="0.3">
      <c r="B75" s="1113"/>
      <c r="C75" s="3"/>
      <c r="D75" s="68"/>
      <c r="E75" s="6"/>
      <c r="F75" s="6"/>
      <c r="G75" s="6"/>
      <c r="H75" s="6"/>
      <c r="I75" s="6"/>
      <c r="J75" s="6"/>
      <c r="K75" s="6"/>
    </row>
    <row r="76" spans="2:11" ht="23.8" thickBot="1" x14ac:dyDescent="0.3">
      <c r="B76" s="47" t="s">
        <v>72</v>
      </c>
      <c r="C76" s="3"/>
      <c r="D76" s="41"/>
      <c r="E76" s="6"/>
      <c r="F76" s="6"/>
      <c r="G76" s="6"/>
      <c r="H76" s="6"/>
      <c r="I76" s="6"/>
      <c r="J76" s="6"/>
      <c r="K76" s="6"/>
    </row>
    <row r="77" spans="2:11" ht="69.3" x14ac:dyDescent="0.25">
      <c r="B77" s="1111" t="s">
        <v>73</v>
      </c>
      <c r="C77" s="93"/>
      <c r="D77" s="46" t="s">
        <v>562</v>
      </c>
      <c r="E77" s="6"/>
      <c r="F77" s="6"/>
      <c r="G77" s="6"/>
      <c r="H77" s="6"/>
      <c r="I77" s="6"/>
      <c r="J77" s="6"/>
      <c r="K77" s="6"/>
    </row>
    <row r="78" spans="2:11" ht="115.5" x14ac:dyDescent="0.25">
      <c r="B78" s="1112"/>
      <c r="C78" s="93"/>
      <c r="D78" s="46" t="s">
        <v>563</v>
      </c>
      <c r="E78" s="6"/>
      <c r="F78" s="6"/>
      <c r="G78" s="6"/>
      <c r="H78" s="6"/>
      <c r="I78" s="6"/>
      <c r="J78" s="6"/>
      <c r="K78" s="6"/>
    </row>
    <row r="79" spans="2:11" ht="80.849999999999994" x14ac:dyDescent="0.25">
      <c r="B79" s="1112"/>
      <c r="C79" s="93"/>
      <c r="D79" s="46" t="s">
        <v>564</v>
      </c>
      <c r="E79" s="6"/>
      <c r="F79" s="6"/>
      <c r="G79" s="6"/>
      <c r="H79" s="6"/>
      <c r="I79" s="6"/>
      <c r="J79" s="6"/>
      <c r="K79" s="6"/>
    </row>
    <row r="80" spans="2:11" ht="69.3" x14ac:dyDescent="0.25">
      <c r="B80" s="1112"/>
      <c r="C80" s="93"/>
      <c r="D80" s="46" t="s">
        <v>565</v>
      </c>
      <c r="E80" s="6"/>
      <c r="F80" s="6"/>
      <c r="G80" s="6"/>
      <c r="H80" s="6"/>
      <c r="I80" s="6"/>
      <c r="J80" s="6"/>
      <c r="K80" s="6"/>
    </row>
    <row r="81" spans="2:11" ht="80.849999999999994" x14ac:dyDescent="0.25">
      <c r="B81" s="1112"/>
      <c r="C81" s="93"/>
      <c r="D81" s="46" t="s">
        <v>566</v>
      </c>
      <c r="E81" s="6"/>
      <c r="F81" s="6"/>
      <c r="G81" s="6"/>
      <c r="H81" s="6"/>
      <c r="I81" s="6"/>
      <c r="J81" s="6"/>
      <c r="K81" s="6"/>
    </row>
    <row r="82" spans="2:11" ht="46.2" x14ac:dyDescent="0.25">
      <c r="B82" s="1112"/>
      <c r="C82" s="93"/>
      <c r="D82" s="46" t="s">
        <v>567</v>
      </c>
      <c r="E82" s="6"/>
      <c r="F82" s="6"/>
      <c r="G82" s="6"/>
      <c r="H82" s="6"/>
      <c r="I82" s="6"/>
      <c r="J82" s="6"/>
      <c r="K82" s="6"/>
    </row>
    <row r="83" spans="2:11" ht="70" thickBot="1" x14ac:dyDescent="0.3">
      <c r="B83" s="1113"/>
      <c r="C83" s="3"/>
      <c r="D83" s="41" t="s">
        <v>568</v>
      </c>
      <c r="E83" s="6"/>
      <c r="F83" s="6"/>
      <c r="G83" s="6"/>
      <c r="H83" s="6"/>
      <c r="I83" s="6"/>
      <c r="J83" s="6"/>
      <c r="K83" s="6"/>
    </row>
    <row r="84" spans="2:11" ht="23.1" x14ac:dyDescent="0.25">
      <c r="B84" s="1111" t="s">
        <v>90</v>
      </c>
      <c r="C84" s="93"/>
      <c r="D84" s="53" t="s">
        <v>557</v>
      </c>
      <c r="E84" s="6"/>
      <c r="F84" s="6"/>
      <c r="G84" s="6"/>
      <c r="H84" s="6"/>
      <c r="I84" s="6"/>
      <c r="J84" s="6"/>
      <c r="K84" s="6"/>
    </row>
    <row r="85" spans="2:11" x14ac:dyDescent="0.25">
      <c r="B85" s="1112"/>
      <c r="C85" s="93"/>
      <c r="D85" s="17"/>
      <c r="E85" s="6"/>
      <c r="F85" s="6"/>
      <c r="G85" s="6"/>
      <c r="H85" s="6"/>
      <c r="I85" s="6"/>
      <c r="J85" s="6"/>
      <c r="K85" s="6"/>
    </row>
    <row r="86" spans="2:11" x14ac:dyDescent="0.25">
      <c r="B86" s="1112"/>
      <c r="C86" s="93"/>
      <c r="D86" s="46" t="s">
        <v>91</v>
      </c>
      <c r="E86" s="6"/>
      <c r="F86" s="6"/>
      <c r="G86" s="6"/>
      <c r="H86" s="6"/>
      <c r="I86" s="6"/>
      <c r="J86" s="6"/>
      <c r="K86" s="6"/>
    </row>
    <row r="87" spans="2:11" ht="36" x14ac:dyDescent="0.25">
      <c r="B87" s="1112"/>
      <c r="C87" s="93"/>
      <c r="D87" s="46" t="s">
        <v>569</v>
      </c>
      <c r="E87" s="6"/>
      <c r="F87" s="6"/>
      <c r="G87" s="6"/>
      <c r="H87" s="6"/>
      <c r="I87" s="6"/>
      <c r="J87" s="6"/>
      <c r="K87" s="6"/>
    </row>
    <row r="88" spans="2:11" ht="36" x14ac:dyDescent="0.25">
      <c r="B88" s="1112"/>
      <c r="C88" s="93"/>
      <c r="D88" s="46" t="s">
        <v>570</v>
      </c>
      <c r="E88" s="6"/>
      <c r="F88" s="6"/>
      <c r="G88" s="6"/>
      <c r="H88" s="6"/>
      <c r="I88" s="6"/>
      <c r="J88" s="6"/>
      <c r="K88" s="6"/>
    </row>
    <row r="89" spans="2:11" ht="36" x14ac:dyDescent="0.25">
      <c r="B89" s="1112"/>
      <c r="C89" s="93"/>
      <c r="D89" s="46" t="s">
        <v>571</v>
      </c>
      <c r="E89" s="6"/>
      <c r="F89" s="6"/>
      <c r="G89" s="6"/>
      <c r="H89" s="6"/>
      <c r="I89" s="6"/>
      <c r="J89" s="6"/>
      <c r="K89" s="6"/>
    </row>
    <row r="90" spans="2:11" ht="69.3" x14ac:dyDescent="0.25">
      <c r="B90" s="1112"/>
      <c r="C90" s="93"/>
      <c r="D90" s="54" t="s">
        <v>235</v>
      </c>
      <c r="E90" s="6"/>
      <c r="F90" s="6"/>
      <c r="G90" s="6"/>
      <c r="H90" s="6"/>
      <c r="I90" s="6"/>
      <c r="J90" s="6"/>
      <c r="K90" s="6"/>
    </row>
    <row r="91" spans="2:11" x14ac:dyDescent="0.25">
      <c r="B91" s="1112"/>
      <c r="C91" s="93"/>
      <c r="D91" s="53" t="s">
        <v>246</v>
      </c>
      <c r="E91" s="6"/>
      <c r="F91" s="6"/>
      <c r="G91" s="6"/>
      <c r="H91" s="6"/>
      <c r="I91" s="6"/>
      <c r="J91" s="6"/>
      <c r="K91" s="6"/>
    </row>
    <row r="92" spans="2:11" ht="23.1" x14ac:dyDescent="0.25">
      <c r="B92" s="1112"/>
      <c r="C92" s="93"/>
      <c r="D92" s="53" t="s">
        <v>572</v>
      </c>
      <c r="E92" s="6"/>
      <c r="F92" s="6"/>
      <c r="G92" s="6"/>
      <c r="H92" s="6"/>
      <c r="I92" s="6"/>
      <c r="J92" s="6"/>
      <c r="K92" s="6"/>
    </row>
    <row r="93" spans="2:11" x14ac:dyDescent="0.25">
      <c r="B93" s="1112"/>
      <c r="C93" s="93"/>
      <c r="D93" s="53" t="s">
        <v>573</v>
      </c>
      <c r="E93" s="6"/>
      <c r="F93" s="6"/>
      <c r="G93" s="6"/>
      <c r="H93" s="6"/>
      <c r="I93" s="6"/>
      <c r="J93" s="6"/>
      <c r="K93" s="6"/>
    </row>
    <row r="94" spans="2:11" x14ac:dyDescent="0.25">
      <c r="B94" s="1112"/>
      <c r="C94" s="93"/>
      <c r="D94" s="17"/>
      <c r="E94" s="6"/>
      <c r="F94" s="6"/>
      <c r="G94" s="6"/>
      <c r="H94" s="6"/>
      <c r="I94" s="6"/>
      <c r="J94" s="6"/>
      <c r="K94" s="6"/>
    </row>
    <row r="95" spans="2:11" x14ac:dyDescent="0.25">
      <c r="B95" s="1112"/>
      <c r="C95" s="93"/>
      <c r="D95" s="46" t="s">
        <v>91</v>
      </c>
      <c r="E95" s="6"/>
      <c r="F95" s="6"/>
      <c r="G95" s="6"/>
      <c r="H95" s="6"/>
      <c r="I95" s="6"/>
      <c r="J95" s="6"/>
      <c r="K95" s="6"/>
    </row>
    <row r="96" spans="2:11" ht="36" x14ac:dyDescent="0.25">
      <c r="B96" s="1112"/>
      <c r="C96" s="93"/>
      <c r="D96" s="46" t="s">
        <v>574</v>
      </c>
      <c r="E96" s="6"/>
      <c r="F96" s="6"/>
      <c r="G96" s="6"/>
      <c r="H96" s="6"/>
      <c r="I96" s="6"/>
      <c r="J96" s="6"/>
      <c r="K96" s="6"/>
    </row>
    <row r="97" spans="2:11" ht="59.8" thickBot="1" x14ac:dyDescent="0.3">
      <c r="B97" s="1113"/>
      <c r="C97" s="3"/>
      <c r="D97" s="41" t="s">
        <v>575</v>
      </c>
      <c r="E97" s="6"/>
      <c r="F97" s="6"/>
      <c r="G97" s="6"/>
      <c r="H97" s="6"/>
      <c r="I97" s="6"/>
      <c r="J97" s="6"/>
      <c r="K97" s="6"/>
    </row>
    <row r="98" spans="2:11" x14ac:dyDescent="0.25">
      <c r="B98" s="6"/>
      <c r="D98" s="6"/>
      <c r="E98" s="6"/>
      <c r="F98" s="6"/>
      <c r="G98" s="6"/>
      <c r="H98" s="6"/>
      <c r="I98" s="6"/>
      <c r="J98" s="6"/>
      <c r="K98" s="6"/>
    </row>
    <row r="99" spans="2:11" x14ac:dyDescent="0.25">
      <c r="B99" s="6"/>
      <c r="D99" s="6"/>
      <c r="E99" s="6"/>
      <c r="F99" s="6"/>
      <c r="G99" s="6"/>
      <c r="H99" s="6"/>
      <c r="I99" s="6"/>
      <c r="J99" s="6"/>
      <c r="K99" s="6"/>
    </row>
    <row r="100" spans="2:11" x14ac:dyDescent="0.25">
      <c r="B100" s="6"/>
      <c r="D100" s="6"/>
      <c r="E100" s="6"/>
      <c r="F100" s="6"/>
      <c r="G100" s="6"/>
      <c r="H100" s="6"/>
      <c r="I100" s="6"/>
      <c r="J100" s="6"/>
      <c r="K100" s="6"/>
    </row>
    <row r="101" spans="2:11" x14ac:dyDescent="0.25">
      <c r="B101" s="6"/>
      <c r="D101" s="6"/>
      <c r="E101" s="6"/>
      <c r="F101" s="6"/>
      <c r="G101" s="6"/>
      <c r="H101" s="6"/>
      <c r="I101" s="6"/>
      <c r="J101" s="6"/>
      <c r="K101" s="6"/>
    </row>
    <row r="102" spans="2:11" x14ac:dyDescent="0.25">
      <c r="B102" s="6"/>
      <c r="D102" s="6"/>
      <c r="E102" s="6"/>
      <c r="F102" s="6"/>
      <c r="G102" s="6"/>
      <c r="H102" s="6"/>
      <c r="I102" s="6"/>
      <c r="J102" s="6"/>
      <c r="K102" s="6"/>
    </row>
    <row r="103" spans="2:11" x14ac:dyDescent="0.25">
      <c r="B103" s="6"/>
      <c r="D103" s="6"/>
      <c r="E103" s="6"/>
      <c r="F103" s="6"/>
      <c r="G103" s="6"/>
      <c r="H103" s="6"/>
      <c r="I103" s="6"/>
      <c r="J103" s="6"/>
      <c r="K103" s="6"/>
    </row>
    <row r="104" spans="2:11" x14ac:dyDescent="0.25">
      <c r="B104" s="6"/>
      <c r="D104" s="6"/>
      <c r="E104" s="6"/>
      <c r="F104" s="6"/>
      <c r="G104" s="6"/>
      <c r="H104" s="6"/>
      <c r="I104" s="6"/>
      <c r="J104" s="6"/>
      <c r="K104" s="6"/>
    </row>
    <row r="105" spans="2:11" x14ac:dyDescent="0.25">
      <c r="B105" s="6"/>
      <c r="D105" s="6"/>
      <c r="E105" s="6"/>
      <c r="F105" s="6"/>
      <c r="G105" s="6"/>
      <c r="H105" s="6"/>
      <c r="I105" s="6"/>
      <c r="J105" s="6"/>
      <c r="K105" s="6"/>
    </row>
    <row r="106" spans="2:11" x14ac:dyDescent="0.25">
      <c r="B106" s="6"/>
      <c r="D106" s="6"/>
      <c r="E106" s="6"/>
      <c r="F106" s="6"/>
      <c r="G106" s="6"/>
      <c r="H106" s="6"/>
      <c r="I106" s="6"/>
      <c r="J106" s="6"/>
      <c r="K106" s="6"/>
    </row>
    <row r="107" spans="2:11" x14ac:dyDescent="0.25">
      <c r="B107" s="6"/>
      <c r="D107" s="6"/>
      <c r="E107" s="6"/>
      <c r="F107" s="6"/>
      <c r="G107" s="6"/>
      <c r="H107" s="6"/>
      <c r="I107" s="6"/>
      <c r="J107" s="6"/>
      <c r="K107" s="6"/>
    </row>
    <row r="108" spans="2:11" x14ac:dyDescent="0.25">
      <c r="B108" s="6"/>
      <c r="D108" s="6"/>
      <c r="E108" s="6"/>
      <c r="F108" s="6"/>
      <c r="G108" s="6"/>
      <c r="H108" s="6"/>
      <c r="I108" s="6"/>
      <c r="J108" s="6"/>
      <c r="K108" s="6"/>
    </row>
    <row r="109" spans="2:11" x14ac:dyDescent="0.25">
      <c r="B109" s="6"/>
      <c r="D109" s="6"/>
      <c r="E109" s="6"/>
      <c r="F109" s="6"/>
      <c r="G109" s="6"/>
      <c r="H109" s="6"/>
      <c r="I109" s="6"/>
      <c r="J109" s="6"/>
      <c r="K109" s="6"/>
    </row>
    <row r="110" spans="2:11" x14ac:dyDescent="0.25">
      <c r="B110" s="6"/>
      <c r="D110" s="6"/>
      <c r="E110" s="6"/>
      <c r="F110" s="6"/>
      <c r="G110" s="6"/>
      <c r="H110" s="6"/>
      <c r="I110" s="6"/>
      <c r="J110" s="6"/>
      <c r="K110" s="6"/>
    </row>
    <row r="111" spans="2:11" x14ac:dyDescent="0.25">
      <c r="B111" s="6"/>
      <c r="D111" s="6"/>
      <c r="E111" s="6"/>
      <c r="F111" s="6"/>
      <c r="G111" s="6"/>
      <c r="H111" s="6"/>
      <c r="I111" s="6"/>
      <c r="J111" s="6"/>
      <c r="K111" s="6"/>
    </row>
    <row r="112" spans="2:11" x14ac:dyDescent="0.25">
      <c r="B112" s="6"/>
      <c r="D112" s="6"/>
      <c r="E112" s="6"/>
      <c r="F112" s="6"/>
      <c r="G112" s="6"/>
      <c r="H112" s="6"/>
      <c r="I112" s="6"/>
      <c r="J112" s="6"/>
      <c r="K112" s="6"/>
    </row>
    <row r="113" spans="2:11" x14ac:dyDescent="0.25">
      <c r="B113" s="6"/>
      <c r="D113" s="6"/>
      <c r="E113" s="6"/>
      <c r="F113" s="6"/>
      <c r="G113" s="6"/>
      <c r="H113" s="6"/>
      <c r="I113" s="6"/>
      <c r="J113" s="6"/>
      <c r="K113" s="6"/>
    </row>
    <row r="114" spans="2:11" x14ac:dyDescent="0.25">
      <c r="B114" s="6"/>
      <c r="D114" s="6"/>
      <c r="E114" s="6"/>
      <c r="F114" s="6"/>
      <c r="G114" s="6"/>
      <c r="H114" s="6"/>
      <c r="I114" s="6"/>
      <c r="J114" s="6"/>
      <c r="K114" s="6"/>
    </row>
    <row r="115" spans="2:11" x14ac:dyDescent="0.25">
      <c r="B115" s="6"/>
      <c r="D115" s="6"/>
      <c r="E115" s="6"/>
      <c r="F115" s="6"/>
      <c r="G115" s="6"/>
      <c r="H115" s="6"/>
      <c r="I115" s="6"/>
      <c r="J115" s="6"/>
      <c r="K115" s="6"/>
    </row>
    <row r="116" spans="2:11" x14ac:dyDescent="0.25">
      <c r="B116" s="6"/>
      <c r="D116" s="6"/>
      <c r="E116" s="6"/>
      <c r="F116" s="6"/>
      <c r="G116" s="6"/>
      <c r="H116" s="6"/>
      <c r="I116" s="6"/>
      <c r="J116" s="6"/>
      <c r="K116" s="6"/>
    </row>
    <row r="117" spans="2:11" x14ac:dyDescent="0.25">
      <c r="B117" s="6"/>
      <c r="D117" s="6"/>
      <c r="E117" s="6"/>
      <c r="F117" s="6"/>
      <c r="G117" s="6"/>
      <c r="H117" s="6"/>
      <c r="I117" s="6"/>
      <c r="J117" s="6"/>
      <c r="K117" s="6"/>
    </row>
    <row r="118" spans="2:11" x14ac:dyDescent="0.25">
      <c r="B118" s="6"/>
      <c r="D118" s="6"/>
      <c r="E118" s="6"/>
      <c r="F118" s="6"/>
      <c r="G118" s="6"/>
      <c r="H118" s="6"/>
      <c r="I118" s="6"/>
      <c r="J118" s="6"/>
      <c r="K118" s="6"/>
    </row>
    <row r="119" spans="2:11" x14ac:dyDescent="0.25">
      <c r="B119" s="6"/>
      <c r="D119" s="6"/>
      <c r="E119" s="6"/>
      <c r="F119" s="6"/>
      <c r="G119" s="6"/>
      <c r="H119" s="6"/>
      <c r="I119" s="6"/>
      <c r="J119" s="6"/>
      <c r="K119" s="6"/>
    </row>
    <row r="120" spans="2:11" x14ac:dyDescent="0.25">
      <c r="B120" s="6"/>
      <c r="D120" s="6"/>
      <c r="E120" s="6"/>
      <c r="F120" s="6"/>
      <c r="G120" s="6"/>
      <c r="H120" s="6"/>
      <c r="I120" s="6"/>
      <c r="J120" s="6"/>
      <c r="K120" s="6"/>
    </row>
    <row r="121" spans="2:11" x14ac:dyDescent="0.25">
      <c r="B121" s="6"/>
      <c r="D121" s="6"/>
      <c r="E121" s="6"/>
      <c r="F121" s="6"/>
      <c r="G121" s="6"/>
      <c r="H121" s="6"/>
      <c r="I121" s="6"/>
      <c r="J121" s="6"/>
      <c r="K121" s="6"/>
    </row>
    <row r="122" spans="2:11" x14ac:dyDescent="0.25">
      <c r="B122" s="6"/>
      <c r="D122" s="6"/>
      <c r="E122" s="6"/>
      <c r="F122" s="6"/>
      <c r="G122" s="6"/>
      <c r="H122" s="6"/>
      <c r="I122" s="6"/>
      <c r="J122" s="6"/>
      <c r="K122" s="6"/>
    </row>
    <row r="123" spans="2:11" x14ac:dyDescent="0.25">
      <c r="B123" s="6"/>
      <c r="D123" s="6"/>
      <c r="E123" s="6"/>
      <c r="F123" s="6"/>
      <c r="G123" s="6"/>
      <c r="H123" s="6"/>
      <c r="I123" s="6"/>
      <c r="J123" s="6"/>
      <c r="K123" s="6"/>
    </row>
    <row r="124" spans="2:11" x14ac:dyDescent="0.25">
      <c r="B124" s="6"/>
      <c r="D124" s="6"/>
      <c r="E124" s="6"/>
      <c r="F124" s="6"/>
      <c r="G124" s="6"/>
      <c r="H124" s="6"/>
      <c r="I124" s="6"/>
      <c r="J124" s="6"/>
      <c r="K124" s="6"/>
    </row>
    <row r="125" spans="2:11" x14ac:dyDescent="0.25">
      <c r="B125" s="6"/>
      <c r="D125" s="6"/>
      <c r="E125" s="6"/>
      <c r="F125" s="6"/>
      <c r="G125" s="6"/>
      <c r="H125" s="6"/>
      <c r="I125" s="6"/>
      <c r="J125" s="6"/>
      <c r="K125" s="6"/>
    </row>
    <row r="126" spans="2:11" x14ac:dyDescent="0.25">
      <c r="B126" s="6"/>
      <c r="D126" s="6"/>
      <c r="E126" s="6"/>
      <c r="F126" s="6"/>
      <c r="G126" s="6"/>
      <c r="H126" s="6"/>
      <c r="I126" s="6"/>
      <c r="J126" s="6"/>
      <c r="K126" s="6"/>
    </row>
    <row r="127" spans="2:11" x14ac:dyDescent="0.25">
      <c r="B127" s="6"/>
      <c r="D127" s="6"/>
      <c r="E127" s="6"/>
      <c r="F127" s="6"/>
      <c r="G127" s="6"/>
      <c r="H127" s="6"/>
      <c r="I127" s="6"/>
      <c r="J127" s="6"/>
      <c r="K127" s="6"/>
    </row>
    <row r="128" spans="2:11" x14ac:dyDescent="0.25">
      <c r="B128" s="6"/>
      <c r="D128" s="6"/>
      <c r="E128" s="6"/>
      <c r="F128" s="6"/>
      <c r="G128" s="6"/>
      <c r="H128" s="6"/>
      <c r="I128" s="6"/>
      <c r="J128" s="6"/>
      <c r="K128" s="6"/>
    </row>
    <row r="129" spans="2:11" x14ac:dyDescent="0.25">
      <c r="B129" s="6"/>
      <c r="D129" s="6"/>
      <c r="E129" s="6"/>
      <c r="F129" s="6"/>
      <c r="G129" s="6"/>
      <c r="H129" s="6"/>
      <c r="I129" s="6"/>
      <c r="J129" s="6"/>
      <c r="K129" s="6"/>
    </row>
    <row r="130" spans="2:11" x14ac:dyDescent="0.25">
      <c r="B130" s="6"/>
      <c r="D130" s="6"/>
      <c r="E130" s="6"/>
      <c r="F130" s="6"/>
      <c r="G130" s="6"/>
      <c r="H130" s="6"/>
      <c r="I130" s="6"/>
      <c r="J130" s="6"/>
      <c r="K130" s="6"/>
    </row>
    <row r="131" spans="2:11" x14ac:dyDescent="0.25">
      <c r="B131" s="6"/>
      <c r="D131" s="6"/>
      <c r="E131" s="6"/>
      <c r="F131" s="6"/>
      <c r="G131" s="6"/>
      <c r="H131" s="6"/>
      <c r="I131" s="6"/>
      <c r="J131" s="6"/>
      <c r="K131" s="6"/>
    </row>
    <row r="132" spans="2:11" x14ac:dyDescent="0.25">
      <c r="B132" s="6"/>
      <c r="D132" s="6"/>
      <c r="E132" s="6"/>
      <c r="F132" s="6"/>
      <c r="G132" s="6"/>
      <c r="H132" s="6"/>
      <c r="I132" s="6"/>
      <c r="J132" s="6"/>
      <c r="K132" s="6"/>
    </row>
    <row r="133" spans="2:11" x14ac:dyDescent="0.25">
      <c r="B133" s="6"/>
      <c r="D133" s="6"/>
      <c r="E133" s="6"/>
      <c r="F133" s="6"/>
      <c r="G133" s="6"/>
      <c r="H133" s="6"/>
      <c r="I133" s="6"/>
      <c r="J133" s="6"/>
      <c r="K133" s="6"/>
    </row>
    <row r="134" spans="2:11" x14ac:dyDescent="0.25">
      <c r="B134" s="6"/>
      <c r="D134" s="6"/>
      <c r="E134" s="6"/>
      <c r="F134" s="6"/>
      <c r="G134" s="6"/>
      <c r="H134" s="6"/>
      <c r="I134" s="6"/>
      <c r="J134" s="6"/>
      <c r="K134" s="6"/>
    </row>
    <row r="135" spans="2:11" x14ac:dyDescent="0.25">
      <c r="B135" s="6"/>
      <c r="D135" s="6"/>
      <c r="E135" s="6"/>
      <c r="F135" s="6"/>
      <c r="G135" s="6"/>
      <c r="H135" s="6"/>
      <c r="I135" s="6"/>
      <c r="J135" s="6"/>
      <c r="K135" s="6"/>
    </row>
    <row r="136" spans="2:11" x14ac:dyDescent="0.25">
      <c r="B136" s="6"/>
      <c r="D136" s="6"/>
      <c r="E136" s="6"/>
      <c r="F136" s="6"/>
      <c r="G136" s="6"/>
      <c r="H136" s="6"/>
      <c r="I136" s="6"/>
      <c r="J136" s="6"/>
      <c r="K136" s="6"/>
    </row>
    <row r="137" spans="2:11" x14ac:dyDescent="0.25">
      <c r="B137" s="6"/>
      <c r="D137" s="6"/>
      <c r="E137" s="6"/>
      <c r="F137" s="6"/>
      <c r="G137" s="6"/>
      <c r="H137" s="6"/>
      <c r="I137" s="6"/>
      <c r="J137" s="6"/>
      <c r="K137" s="6"/>
    </row>
    <row r="138" spans="2:11" x14ac:dyDescent="0.25">
      <c r="B138" s="6"/>
      <c r="D138" s="6"/>
      <c r="E138" s="6"/>
      <c r="F138" s="6"/>
      <c r="G138" s="6"/>
      <c r="H138" s="6"/>
      <c r="I138" s="6"/>
      <c r="J138" s="6"/>
      <c r="K138" s="6"/>
    </row>
    <row r="139" spans="2:11" x14ac:dyDescent="0.25">
      <c r="B139" s="6"/>
      <c r="D139" s="6"/>
      <c r="E139" s="6"/>
      <c r="F139" s="6"/>
      <c r="G139" s="6"/>
      <c r="H139" s="6"/>
      <c r="I139" s="6"/>
      <c r="J139" s="6"/>
      <c r="K139" s="6"/>
    </row>
    <row r="140" spans="2:11" x14ac:dyDescent="0.25">
      <c r="B140" s="6"/>
      <c r="D140" s="6"/>
      <c r="E140" s="6"/>
      <c r="F140" s="6"/>
      <c r="G140" s="6"/>
      <c r="H140" s="6"/>
      <c r="I140" s="6"/>
      <c r="J140" s="6"/>
      <c r="K140" s="6"/>
    </row>
    <row r="141" spans="2:11" x14ac:dyDescent="0.25">
      <c r="B141" s="6"/>
      <c r="D141" s="6"/>
      <c r="E141" s="6"/>
      <c r="F141" s="6"/>
      <c r="G141" s="6"/>
      <c r="H141" s="6"/>
      <c r="I141" s="6"/>
      <c r="J141" s="6"/>
      <c r="K141" s="6"/>
    </row>
    <row r="142" spans="2:11" x14ac:dyDescent="0.25">
      <c r="B142" s="6"/>
      <c r="D142" s="6"/>
      <c r="E142" s="6"/>
      <c r="F142" s="6"/>
      <c r="G142" s="6"/>
      <c r="H142" s="6"/>
      <c r="I142" s="6"/>
      <c r="J142" s="6"/>
      <c r="K142" s="6"/>
    </row>
    <row r="143" spans="2:11" x14ac:dyDescent="0.25">
      <c r="B143" s="6"/>
      <c r="D143" s="6"/>
      <c r="E143" s="6"/>
      <c r="F143" s="6"/>
      <c r="G143" s="6"/>
      <c r="H143" s="6"/>
      <c r="I143" s="6"/>
      <c r="J143" s="6"/>
      <c r="K143" s="6"/>
    </row>
    <row r="144" spans="2:11" x14ac:dyDescent="0.25">
      <c r="B144" s="6"/>
      <c r="D144" s="6"/>
      <c r="E144" s="6"/>
      <c r="F144" s="6"/>
      <c r="G144" s="6"/>
      <c r="H144" s="6"/>
      <c r="I144" s="6"/>
      <c r="J144" s="6"/>
      <c r="K144" s="6"/>
    </row>
    <row r="145" spans="2:11" x14ac:dyDescent="0.25">
      <c r="B145" s="6"/>
      <c r="D145" s="6"/>
      <c r="E145" s="6"/>
      <c r="F145" s="6"/>
      <c r="G145" s="6"/>
      <c r="H145" s="6"/>
      <c r="I145" s="6"/>
      <c r="J145" s="6"/>
      <c r="K145" s="6"/>
    </row>
    <row r="146" spans="2:11" x14ac:dyDescent="0.25">
      <c r="B146" s="6"/>
      <c r="D146" s="6"/>
      <c r="E146" s="6"/>
      <c r="F146" s="6"/>
      <c r="G146" s="6"/>
      <c r="H146" s="6"/>
      <c r="I146" s="6"/>
      <c r="J146" s="6"/>
      <c r="K146" s="6"/>
    </row>
    <row r="147" spans="2:11" x14ac:dyDescent="0.25">
      <c r="B147" s="6"/>
      <c r="D147" s="6"/>
      <c r="E147" s="6"/>
      <c r="F147" s="6"/>
      <c r="G147" s="6"/>
      <c r="H147" s="6"/>
      <c r="I147" s="6"/>
      <c r="J147" s="6"/>
      <c r="K147" s="6"/>
    </row>
    <row r="148" spans="2:11" x14ac:dyDescent="0.25">
      <c r="B148" s="6"/>
      <c r="D148" s="6"/>
      <c r="E148" s="6"/>
      <c r="F148" s="6"/>
      <c r="G148" s="6"/>
      <c r="H148" s="6"/>
      <c r="I148" s="6"/>
      <c r="J148" s="6"/>
      <c r="K148" s="6"/>
    </row>
    <row r="149" spans="2:11" x14ac:dyDescent="0.25">
      <c r="B149" s="6"/>
      <c r="D149" s="6"/>
      <c r="E149" s="6"/>
      <c r="F149" s="6"/>
      <c r="G149" s="6"/>
      <c r="H149" s="6"/>
      <c r="I149" s="6"/>
      <c r="J149" s="6"/>
      <c r="K149" s="6"/>
    </row>
    <row r="150" spans="2:11" x14ac:dyDescent="0.25">
      <c r="B150" s="6"/>
      <c r="D150" s="6"/>
      <c r="E150" s="6"/>
      <c r="F150" s="6"/>
      <c r="G150" s="6"/>
      <c r="H150" s="6"/>
      <c r="I150" s="6"/>
      <c r="J150" s="6"/>
      <c r="K150" s="6"/>
    </row>
    <row r="151" spans="2:11" x14ac:dyDescent="0.25">
      <c r="B151" s="6"/>
      <c r="D151" s="6"/>
      <c r="E151" s="6"/>
      <c r="F151" s="6"/>
      <c r="G151" s="6"/>
      <c r="H151" s="6"/>
      <c r="I151" s="6"/>
      <c r="J151" s="6"/>
      <c r="K151" s="6"/>
    </row>
    <row r="152" spans="2:11" x14ac:dyDescent="0.25">
      <c r="B152" s="6"/>
      <c r="D152" s="6"/>
      <c r="E152" s="6"/>
      <c r="F152" s="6"/>
      <c r="G152" s="6"/>
      <c r="H152" s="6"/>
      <c r="I152" s="6"/>
      <c r="J152" s="6"/>
      <c r="K152" s="6"/>
    </row>
    <row r="153" spans="2:11" x14ac:dyDescent="0.25">
      <c r="B153" s="6"/>
      <c r="D153" s="6"/>
      <c r="E153" s="6"/>
      <c r="F153" s="6"/>
      <c r="G153" s="6"/>
      <c r="H153" s="6"/>
      <c r="I153" s="6"/>
      <c r="J153" s="6"/>
      <c r="K153" s="6"/>
    </row>
    <row r="154" spans="2:11" x14ac:dyDescent="0.25">
      <c r="B154" s="6"/>
      <c r="D154" s="6"/>
      <c r="E154" s="6"/>
      <c r="F154" s="6"/>
      <c r="G154" s="6"/>
      <c r="H154" s="6"/>
      <c r="I154" s="6"/>
      <c r="J154" s="6"/>
      <c r="K154" s="6"/>
    </row>
    <row r="155" spans="2:11" x14ac:dyDescent="0.25">
      <c r="B155" s="6"/>
      <c r="D155" s="6"/>
      <c r="E155" s="6"/>
      <c r="F155" s="6"/>
      <c r="G155" s="6"/>
      <c r="H155" s="6"/>
      <c r="I155" s="6"/>
      <c r="J155" s="6"/>
      <c r="K155" s="6"/>
    </row>
    <row r="156" spans="2:11" x14ac:dyDescent="0.25">
      <c r="B156" s="6"/>
      <c r="D156" s="6"/>
      <c r="E156" s="6"/>
      <c r="F156" s="6"/>
      <c r="G156" s="6"/>
      <c r="H156" s="6"/>
      <c r="I156" s="6"/>
      <c r="J156" s="6"/>
      <c r="K156" s="6"/>
    </row>
    <row r="157" spans="2:11" x14ac:dyDescent="0.25">
      <c r="B157" s="6"/>
      <c r="D157" s="6"/>
      <c r="E157" s="6"/>
      <c r="F157" s="6"/>
      <c r="G157" s="6"/>
      <c r="H157" s="6"/>
      <c r="I157" s="6"/>
      <c r="J157" s="6"/>
      <c r="K157" s="6"/>
    </row>
    <row r="158" spans="2:11" x14ac:dyDescent="0.25">
      <c r="B158" s="6"/>
      <c r="D158" s="6"/>
      <c r="E158" s="6"/>
      <c r="F158" s="6"/>
      <c r="G158" s="6"/>
      <c r="H158" s="6"/>
      <c r="I158" s="6"/>
      <c r="J158" s="6"/>
      <c r="K158" s="6"/>
    </row>
    <row r="159" spans="2:11" x14ac:dyDescent="0.25">
      <c r="B159" s="6"/>
      <c r="D159" s="6"/>
      <c r="E159" s="6"/>
      <c r="F159" s="6"/>
      <c r="G159" s="6"/>
      <c r="H159" s="6"/>
      <c r="I159" s="6"/>
      <c r="J159" s="6"/>
      <c r="K159" s="6"/>
    </row>
    <row r="160" spans="2:11" x14ac:dyDescent="0.25">
      <c r="B160" s="6"/>
      <c r="D160" s="6"/>
      <c r="E160" s="6"/>
      <c r="F160" s="6"/>
      <c r="G160" s="6"/>
      <c r="H160" s="6"/>
      <c r="I160" s="6"/>
      <c r="J160" s="6"/>
      <c r="K160" s="6"/>
    </row>
    <row r="161" spans="2:11" x14ac:dyDescent="0.25">
      <c r="B161" s="6"/>
      <c r="D161" s="6"/>
      <c r="E161" s="6"/>
      <c r="F161" s="6"/>
      <c r="G161" s="6"/>
      <c r="H161" s="6"/>
      <c r="I161" s="6"/>
      <c r="J161" s="6"/>
      <c r="K161" s="6"/>
    </row>
    <row r="162" spans="2:11" x14ac:dyDescent="0.25">
      <c r="B162" s="6"/>
      <c r="D162" s="6"/>
      <c r="E162" s="6"/>
      <c r="F162" s="6"/>
      <c r="G162" s="6"/>
      <c r="H162" s="6"/>
      <c r="I162" s="6"/>
      <c r="J162" s="6"/>
      <c r="K162" s="6"/>
    </row>
    <row r="163" spans="2:11" x14ac:dyDescent="0.25">
      <c r="B163" s="6"/>
      <c r="D163" s="6"/>
      <c r="E163" s="6"/>
      <c r="F163" s="6"/>
      <c r="G163" s="6"/>
      <c r="H163" s="6"/>
      <c r="I163" s="6"/>
      <c r="J163" s="6"/>
      <c r="K163" s="6"/>
    </row>
    <row r="164" spans="2:11" x14ac:dyDescent="0.25">
      <c r="B164" s="6"/>
      <c r="D164" s="6"/>
      <c r="E164" s="6"/>
      <c r="F164" s="6"/>
      <c r="G164" s="6"/>
      <c r="H164" s="6"/>
      <c r="I164" s="6"/>
      <c r="J164" s="6"/>
      <c r="K164" s="6"/>
    </row>
    <row r="165" spans="2:11" x14ac:dyDescent="0.25">
      <c r="B165" s="6"/>
      <c r="D165" s="6"/>
      <c r="E165" s="6"/>
      <c r="F165" s="6"/>
      <c r="G165" s="6"/>
      <c r="H165" s="6"/>
      <c r="I165" s="6"/>
      <c r="J165" s="6"/>
      <c r="K165" s="6"/>
    </row>
    <row r="166" spans="2:11" x14ac:dyDescent="0.25">
      <c r="B166" s="6"/>
      <c r="D166" s="6"/>
      <c r="E166" s="6"/>
      <c r="F166" s="6"/>
      <c r="G166" s="6"/>
      <c r="H166" s="6"/>
      <c r="I166" s="6"/>
      <c r="J166" s="6"/>
      <c r="K166" s="6"/>
    </row>
    <row r="167" spans="2:11" x14ac:dyDescent="0.25">
      <c r="B167" s="6"/>
      <c r="D167" s="6"/>
      <c r="E167" s="6"/>
      <c r="F167" s="6"/>
      <c r="G167" s="6"/>
      <c r="H167" s="6"/>
      <c r="I167" s="6"/>
      <c r="J167" s="6"/>
      <c r="K167" s="6"/>
    </row>
    <row r="168" spans="2:11" x14ac:dyDescent="0.25">
      <c r="B168" s="6"/>
      <c r="D168" s="6"/>
      <c r="E168" s="6"/>
      <c r="F168" s="6"/>
      <c r="G168" s="6"/>
      <c r="H168" s="6"/>
      <c r="I168" s="6"/>
      <c r="J168" s="6"/>
      <c r="K168" s="6"/>
    </row>
    <row r="169" spans="2:11" x14ac:dyDescent="0.25">
      <c r="B169" s="6"/>
      <c r="D169" s="6"/>
      <c r="E169" s="6"/>
      <c r="F169" s="6"/>
      <c r="G169" s="6"/>
      <c r="H169" s="6"/>
      <c r="I169" s="6"/>
      <c r="J169" s="6"/>
      <c r="K169" s="6"/>
    </row>
    <row r="170" spans="2:11" x14ac:dyDescent="0.25">
      <c r="B170" s="6"/>
      <c r="D170" s="6"/>
      <c r="E170" s="6"/>
      <c r="F170" s="6"/>
      <c r="G170" s="6"/>
      <c r="H170" s="6"/>
      <c r="I170" s="6"/>
      <c r="J170" s="6"/>
      <c r="K170" s="6"/>
    </row>
    <row r="171" spans="2:11" x14ac:dyDescent="0.25">
      <c r="B171" s="6"/>
      <c r="D171" s="6"/>
      <c r="E171" s="6"/>
      <c r="F171" s="6"/>
      <c r="G171" s="6"/>
      <c r="H171" s="6"/>
      <c r="I171" s="6"/>
      <c r="J171" s="6"/>
      <c r="K171" s="6"/>
    </row>
    <row r="172" spans="2:11" x14ac:dyDescent="0.25">
      <c r="B172" s="6"/>
      <c r="D172" s="6"/>
      <c r="E172" s="6"/>
      <c r="F172" s="6"/>
      <c r="G172" s="6"/>
      <c r="H172" s="6"/>
      <c r="I172" s="6"/>
      <c r="J172" s="6"/>
      <c r="K172" s="6"/>
    </row>
    <row r="173" spans="2:11" x14ac:dyDescent="0.25">
      <c r="B173" s="6"/>
      <c r="D173" s="6"/>
      <c r="E173" s="6"/>
      <c r="F173" s="6"/>
      <c r="G173" s="6"/>
      <c r="H173" s="6"/>
      <c r="I173" s="6"/>
      <c r="J173" s="6"/>
      <c r="K173" s="6"/>
    </row>
    <row r="174" spans="2:11" x14ac:dyDescent="0.25">
      <c r="B174" s="6"/>
      <c r="D174" s="6"/>
      <c r="E174" s="6"/>
      <c r="F174" s="6"/>
      <c r="G174" s="6"/>
      <c r="H174" s="6"/>
      <c r="I174" s="6"/>
      <c r="J174" s="6"/>
      <c r="K174" s="6"/>
    </row>
    <row r="175" spans="2:11" x14ac:dyDescent="0.25">
      <c r="B175" s="6"/>
      <c r="D175" s="6"/>
      <c r="E175" s="6"/>
      <c r="F175" s="6"/>
      <c r="G175" s="6"/>
      <c r="H175" s="6"/>
      <c r="I175" s="6"/>
      <c r="J175" s="6"/>
      <c r="K175" s="6"/>
    </row>
    <row r="176" spans="2:11" x14ac:dyDescent="0.25">
      <c r="B176" s="6"/>
      <c r="D176" s="6"/>
      <c r="E176" s="6"/>
      <c r="F176" s="6"/>
      <c r="G176" s="6"/>
      <c r="H176" s="6"/>
      <c r="I176" s="6"/>
      <c r="J176" s="6"/>
      <c r="K176" s="6"/>
    </row>
    <row r="177" spans="2:11" x14ac:dyDescent="0.25">
      <c r="B177" s="6"/>
      <c r="D177" s="6"/>
      <c r="E177" s="6"/>
      <c r="F177" s="6"/>
      <c r="G177" s="6"/>
      <c r="H177" s="6"/>
      <c r="I177" s="6"/>
      <c r="J177" s="6"/>
      <c r="K177" s="6"/>
    </row>
    <row r="178" spans="2:11" x14ac:dyDescent="0.25">
      <c r="B178" s="6"/>
      <c r="D178" s="6"/>
      <c r="E178" s="6"/>
      <c r="F178" s="6"/>
      <c r="G178" s="6"/>
      <c r="H178" s="6"/>
      <c r="I178" s="6"/>
      <c r="J178" s="6"/>
      <c r="K178" s="6"/>
    </row>
    <row r="179" spans="2:11" x14ac:dyDescent="0.25">
      <c r="B179" s="6"/>
      <c r="D179" s="6"/>
      <c r="E179" s="6"/>
      <c r="F179" s="6"/>
      <c r="G179" s="6"/>
      <c r="H179" s="6"/>
      <c r="I179" s="6"/>
      <c r="J179" s="6"/>
      <c r="K179" s="6"/>
    </row>
  </sheetData>
  <sheetProtection insertRows="0"/>
  <mergeCells count="25">
    <mergeCell ref="A1:P1"/>
    <mergeCell ref="A2:P2"/>
    <mergeCell ref="A3:P3"/>
    <mergeCell ref="A4:D4"/>
    <mergeCell ref="A5:P5"/>
    <mergeCell ref="B60:E61"/>
    <mergeCell ref="B67:B75"/>
    <mergeCell ref="B77:B83"/>
    <mergeCell ref="B84:B97"/>
    <mergeCell ref="D15:K15"/>
    <mergeCell ref="D23:K23"/>
    <mergeCell ref="D24:K24"/>
    <mergeCell ref="D25:K25"/>
    <mergeCell ref="D34:K34"/>
    <mergeCell ref="D35:K35"/>
    <mergeCell ref="B37:E37"/>
    <mergeCell ref="B38:B44"/>
    <mergeCell ref="B46:E46"/>
    <mergeCell ref="B47:B53"/>
    <mergeCell ref="B15:B25"/>
    <mergeCell ref="B10:D10"/>
    <mergeCell ref="F10:S10"/>
    <mergeCell ref="F11:S11"/>
    <mergeCell ref="E12:R12"/>
    <mergeCell ref="E13:R13"/>
  </mergeCells>
  <conditionalFormatting sqref="F10">
    <cfRule type="notContainsBlanks" dxfId="70" priority="4">
      <formula>LEN(TRIM(F10))&gt;0</formula>
    </cfRule>
  </conditionalFormatting>
  <conditionalFormatting sqref="F11:S11">
    <cfRule type="expression" dxfId="69" priority="2">
      <formula>E11="NO SE REPORTA"</formula>
    </cfRule>
    <cfRule type="expression" dxfId="68" priority="3">
      <formula>E10="NO APLICA"</formula>
    </cfRule>
  </conditionalFormatting>
  <conditionalFormatting sqref="E12:R12">
    <cfRule type="expression" dxfId="67" priority="1">
      <formula>E11="SI SE REPORTA"</formula>
    </cfRule>
  </conditionalFormatting>
  <dataValidations count="5">
    <dataValidation type="whole" operator="greaterThanOrEqual" allowBlank="1" showInputMessage="1" showErrorMessage="1" errorTitle="ERROR" error="Valor en PESOS (sin centavos)" sqref="G30:J32 J29 G27:I29">
      <formula1>0</formula1>
    </dataValidation>
    <dataValidation type="whole" operator="greaterThanOrEqual" allowBlank="1" showInputMessage="1" showErrorMessage="1" errorTitle="ERROR" error="Valor en HECTAREAS (sin decimales)" sqref="E17:H20 F30:F32">
      <formula1>0</formula1>
    </dataValidation>
    <dataValidation type="list" allowBlank="1" showInputMessage="1" showErrorMessage="1" sqref="E11">
      <formula1>REPORTE</formula1>
    </dataValidation>
    <dataValidation type="list" allowBlank="1" showInputMessage="1" showErrorMessage="1" sqref="E10">
      <formula1>SI</formula1>
    </dataValidation>
    <dataValidation type="whole" operator="greaterThanOrEqual" allowBlank="1" showInputMessage="1" showErrorMessage="1" errorTitle="ERROR" error="Valor en HECTAREAS (sin decimales)_x000a_" sqref="F27:F29">
      <formula1>0</formula1>
    </dataValidation>
  </dataValidations>
  <hyperlinks>
    <hyperlink ref="B9" location="'ANEXO 3'!A1" display="VOLVER AL INDICE"/>
  </hyperlinks>
  <pageMargins left="0.25" right="0.25" top="0.75" bottom="0.75" header="0.3" footer="0.3"/>
  <pageSetup paperSize="178" orientation="landscape" horizontalDpi="1200" verticalDpi="12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8"/>
  <sheetViews>
    <sheetView showGridLines="0" zoomScale="98" zoomScaleNormal="98" workbookViewId="0">
      <selection activeCell="I54" sqref="I54"/>
    </sheetView>
  </sheetViews>
  <sheetFormatPr baseColWidth="10" defaultRowHeight="14.3" x14ac:dyDescent="0.25"/>
  <cols>
    <col min="1" max="1" width="1.875" customWidth="1"/>
    <col min="2" max="2" width="12.875" customWidth="1"/>
    <col min="3" max="3" width="5" style="86" bestFit="1" customWidth="1"/>
    <col min="4" max="4" width="34.875" customWidth="1"/>
    <col min="5" max="5" width="15" customWidth="1"/>
    <col min="10" max="10" width="35.875" customWidth="1"/>
  </cols>
  <sheetData>
    <row r="1" spans="1:21" s="550" customFormat="1" ht="100.55" customHeight="1" thickBot="1" x14ac:dyDescent="0.3">
      <c r="A1" s="1022"/>
      <c r="B1" s="1023"/>
      <c r="C1" s="1023"/>
      <c r="D1" s="1023"/>
      <c r="E1" s="1023"/>
      <c r="F1" s="1023"/>
      <c r="G1" s="1023"/>
      <c r="H1" s="1023"/>
      <c r="I1" s="1023"/>
      <c r="J1" s="1023"/>
      <c r="K1" s="1023"/>
      <c r="L1" s="1023"/>
      <c r="M1" s="1023"/>
      <c r="N1" s="1023"/>
      <c r="O1" s="1023"/>
      <c r="P1" s="1024"/>
      <c r="Q1" s="412"/>
      <c r="R1" s="412"/>
    </row>
    <row r="2" spans="1:21" s="551" customFormat="1" ht="16.3" thickBot="1" x14ac:dyDescent="0.3">
      <c r="A2" s="1030" t="str">
        <f>'Datos Generales'!C5</f>
        <v>Corporación Autónoma Regional del Magdalena – CORPAMAG</v>
      </c>
      <c r="B2" s="1031"/>
      <c r="C2" s="1031"/>
      <c r="D2" s="1031"/>
      <c r="E2" s="1031"/>
      <c r="F2" s="1031"/>
      <c r="G2" s="1031"/>
      <c r="H2" s="1031"/>
      <c r="I2" s="1031"/>
      <c r="J2" s="1031"/>
      <c r="K2" s="1031"/>
      <c r="L2" s="1031"/>
      <c r="M2" s="1031"/>
      <c r="N2" s="1031"/>
      <c r="O2" s="1031"/>
      <c r="P2" s="1032"/>
      <c r="Q2" s="412"/>
      <c r="R2" s="412"/>
    </row>
    <row r="3" spans="1:21" s="551" customFormat="1" ht="16.3" thickBot="1" x14ac:dyDescent="0.3">
      <c r="A3" s="1025" t="s">
        <v>1322</v>
      </c>
      <c r="B3" s="1026"/>
      <c r="C3" s="1026"/>
      <c r="D3" s="1026"/>
      <c r="E3" s="1026"/>
      <c r="F3" s="1026"/>
      <c r="G3" s="1026"/>
      <c r="H3" s="1026"/>
      <c r="I3" s="1026"/>
      <c r="J3" s="1026"/>
      <c r="K3" s="1026"/>
      <c r="L3" s="1026"/>
      <c r="M3" s="1026"/>
      <c r="N3" s="1026"/>
      <c r="O3" s="1026"/>
      <c r="P3" s="1027"/>
      <c r="Q3" s="412"/>
      <c r="R3" s="412"/>
    </row>
    <row r="4" spans="1:21" s="551" customFormat="1" ht="16.3" thickBot="1" x14ac:dyDescent="0.3">
      <c r="A4" s="1028" t="s">
        <v>1321</v>
      </c>
      <c r="B4" s="1029"/>
      <c r="C4" s="1029"/>
      <c r="D4" s="1029"/>
      <c r="E4" s="587" t="str">
        <f>'Datos Generales'!C6</f>
        <v>2021-II</v>
      </c>
      <c r="F4" s="587"/>
      <c r="G4" s="587"/>
      <c r="H4" s="587"/>
      <c r="I4" s="587"/>
      <c r="J4" s="587"/>
      <c r="K4" s="587"/>
      <c r="L4" s="589"/>
      <c r="M4" s="589"/>
      <c r="N4" s="589"/>
      <c r="O4" s="589"/>
      <c r="P4" s="590"/>
      <c r="Q4" s="412"/>
      <c r="R4" s="412"/>
    </row>
    <row r="5" spans="1:21" s="245" customFormat="1" ht="16.5" customHeight="1" thickBot="1" x14ac:dyDescent="0.3">
      <c r="A5" s="1025" t="s">
        <v>585</v>
      </c>
      <c r="B5" s="1026"/>
      <c r="C5" s="1026"/>
      <c r="D5" s="1026"/>
      <c r="E5" s="1026"/>
      <c r="F5" s="1026"/>
      <c r="G5" s="1026"/>
      <c r="H5" s="1026"/>
      <c r="I5" s="1026"/>
      <c r="J5" s="1026"/>
      <c r="K5" s="1026"/>
      <c r="L5" s="1026"/>
      <c r="M5" s="1026"/>
      <c r="N5" s="1026"/>
      <c r="O5" s="1026"/>
      <c r="P5" s="1027"/>
    </row>
    <row r="6" spans="1:21" x14ac:dyDescent="0.25">
      <c r="B6" s="2" t="s">
        <v>1</v>
      </c>
      <c r="C6" s="75"/>
      <c r="D6" s="6"/>
      <c r="E6" s="73"/>
      <c r="F6" s="6" t="s">
        <v>128</v>
      </c>
      <c r="G6" s="6"/>
      <c r="H6" s="6"/>
      <c r="I6" s="6"/>
      <c r="J6" s="6"/>
      <c r="K6" s="6"/>
    </row>
    <row r="7" spans="1:21" ht="14.95" thickBot="1" x14ac:dyDescent="0.3">
      <c r="B7" s="74"/>
      <c r="C7" s="76"/>
      <c r="D7" s="6"/>
      <c r="E7" s="18"/>
      <c r="F7" s="6" t="s">
        <v>129</v>
      </c>
      <c r="G7" s="6"/>
      <c r="H7" s="6"/>
      <c r="I7" s="6"/>
      <c r="J7" s="6"/>
      <c r="K7" s="6"/>
    </row>
    <row r="8" spans="1:21" ht="14.95" thickBot="1" x14ac:dyDescent="0.3">
      <c r="B8" s="176" t="s">
        <v>1192</v>
      </c>
      <c r="C8" s="221">
        <v>2021</v>
      </c>
      <c r="D8" s="226">
        <f>IF(E10="NO APLICA","NO APLICA",IF(E11="NO SE REPORTA","SIN INFORMACION",+I30))</f>
        <v>1</v>
      </c>
      <c r="E8" s="222"/>
      <c r="F8" s="6" t="s">
        <v>130</v>
      </c>
      <c r="G8" s="6"/>
      <c r="H8" s="6"/>
      <c r="I8" s="6"/>
      <c r="J8" s="6"/>
      <c r="K8" s="6"/>
    </row>
    <row r="9" spans="1:21" x14ac:dyDescent="0.25">
      <c r="B9" s="505" t="s">
        <v>1193</v>
      </c>
      <c r="D9" s="6"/>
      <c r="E9" s="6"/>
      <c r="F9" s="6"/>
      <c r="G9" s="6"/>
      <c r="H9" s="6"/>
      <c r="I9" s="6"/>
      <c r="J9" s="6"/>
      <c r="K9" s="6"/>
    </row>
    <row r="10" spans="1:21" s="412" customFormat="1" x14ac:dyDescent="0.25">
      <c r="A10" s="245"/>
      <c r="B10" s="1078" t="s">
        <v>1252</v>
      </c>
      <c r="C10" s="1078"/>
      <c r="D10" s="1078"/>
      <c r="E10" s="511" t="s">
        <v>1249</v>
      </c>
      <c r="F10" s="1085"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086"/>
      <c r="H10" s="1086"/>
      <c r="I10" s="1086"/>
      <c r="J10" s="1086"/>
      <c r="K10" s="1086"/>
      <c r="L10" s="1086"/>
      <c r="M10" s="1086"/>
      <c r="N10" s="1086"/>
      <c r="O10" s="1086"/>
      <c r="P10" s="1086"/>
      <c r="Q10" s="1086"/>
      <c r="R10" s="1086"/>
      <c r="S10" s="1086"/>
      <c r="T10" s="507"/>
      <c r="U10" s="507"/>
    </row>
    <row r="11" spans="1:21" s="412" customFormat="1" ht="14.45" customHeight="1" x14ac:dyDescent="0.25">
      <c r="A11" s="245"/>
      <c r="B11" s="508"/>
      <c r="C11" s="509"/>
      <c r="D11" s="510" t="str">
        <f>IF(E10="SI APLICA","¿El indicador no se reporta por limitaciones de información disponible? ","")</f>
        <v xml:space="preserve">¿El indicador no se reporta por limitaciones de información disponible? </v>
      </c>
      <c r="E11" s="512" t="s">
        <v>1251</v>
      </c>
      <c r="F11" s="1079"/>
      <c r="G11" s="1080"/>
      <c r="H11" s="1080"/>
      <c r="I11" s="1080"/>
      <c r="J11" s="1080"/>
      <c r="K11" s="1080"/>
      <c r="L11" s="1080"/>
      <c r="M11" s="1080"/>
      <c r="N11" s="1080"/>
      <c r="O11" s="1080"/>
      <c r="P11" s="1080"/>
      <c r="Q11" s="1080"/>
      <c r="R11" s="1080"/>
      <c r="S11" s="1080"/>
    </row>
    <row r="12" spans="1:21" s="412" customFormat="1" ht="23.45" customHeight="1" x14ac:dyDescent="0.25">
      <c r="A12" s="245"/>
      <c r="B12" s="505"/>
      <c r="C12" s="303"/>
      <c r="D12" s="510" t="str">
        <f>IF(E11="SI SE REPORTA","¿Qué programas o proyectos del Plan de Acción están asociados al indicador? ","")</f>
        <v xml:space="preserve">¿Qué programas o proyectos del Plan de Acción están asociados al indicador? </v>
      </c>
      <c r="E12" s="1081" t="s">
        <v>2737</v>
      </c>
      <c r="F12" s="1081"/>
      <c r="G12" s="1081"/>
      <c r="H12" s="1081"/>
      <c r="I12" s="1081"/>
      <c r="J12" s="1081"/>
      <c r="K12" s="1081"/>
      <c r="L12" s="1081"/>
      <c r="M12" s="1081"/>
      <c r="N12" s="1081"/>
      <c r="O12" s="1081"/>
      <c r="P12" s="1081"/>
      <c r="Q12" s="1081"/>
      <c r="R12" s="1081"/>
    </row>
    <row r="13" spans="1:21" s="412" customFormat="1" ht="21.9" customHeight="1" x14ac:dyDescent="0.25">
      <c r="A13" s="245"/>
      <c r="B13" s="505"/>
      <c r="C13" s="303"/>
      <c r="D13" s="510" t="s">
        <v>1254</v>
      </c>
      <c r="E13" s="1082"/>
      <c r="F13" s="1083"/>
      <c r="G13" s="1083"/>
      <c r="H13" s="1083"/>
      <c r="I13" s="1083"/>
      <c r="J13" s="1083"/>
      <c r="K13" s="1083"/>
      <c r="L13" s="1083"/>
      <c r="M13" s="1083"/>
      <c r="N13" s="1083"/>
      <c r="O13" s="1083"/>
      <c r="P13" s="1083"/>
      <c r="Q13" s="1083"/>
      <c r="R13" s="1084"/>
    </row>
    <row r="14" spans="1:21" s="412" customFormat="1" ht="7" customHeight="1" thickBot="1" x14ac:dyDescent="0.3">
      <c r="B14" s="505"/>
      <c r="C14" s="86"/>
      <c r="D14" s="6"/>
      <c r="E14" s="6"/>
      <c r="F14" s="6"/>
      <c r="G14" s="6"/>
      <c r="H14" s="6"/>
      <c r="I14" s="6"/>
      <c r="J14" s="6"/>
      <c r="K14" s="6"/>
    </row>
    <row r="15" spans="1:21" ht="14.95" customHeight="1" thickTop="1" x14ac:dyDescent="0.25">
      <c r="B15" s="1120" t="s">
        <v>2</v>
      </c>
      <c r="C15" s="88"/>
      <c r="D15" s="1122" t="s">
        <v>336</v>
      </c>
      <c r="E15" s="1123"/>
      <c r="F15" s="1123"/>
      <c r="G15" s="1123"/>
      <c r="H15" s="1123"/>
      <c r="I15" s="1123"/>
      <c r="J15" s="1123"/>
      <c r="K15" s="1124"/>
    </row>
    <row r="16" spans="1:21" ht="14.95" thickBot="1" x14ac:dyDescent="0.3">
      <c r="B16" s="1121"/>
      <c r="C16" s="91"/>
      <c r="D16" s="1216" t="s">
        <v>616</v>
      </c>
      <c r="E16" s="1217"/>
      <c r="F16" s="1217"/>
      <c r="G16" s="1217"/>
      <c r="H16" s="1217"/>
      <c r="I16" s="1217"/>
      <c r="J16" s="1217"/>
      <c r="K16" s="1218"/>
    </row>
    <row r="17" spans="2:11" ht="14.95" thickBot="1" x14ac:dyDescent="0.3">
      <c r="B17" s="1121"/>
      <c r="C17" s="89" t="s">
        <v>19</v>
      </c>
      <c r="D17" s="39" t="s">
        <v>253</v>
      </c>
      <c r="E17" s="39" t="s">
        <v>20</v>
      </c>
      <c r="F17" s="39" t="s">
        <v>21</v>
      </c>
      <c r="G17" s="39" t="s">
        <v>22</v>
      </c>
      <c r="H17" s="39" t="s">
        <v>23</v>
      </c>
      <c r="I17" s="39" t="s">
        <v>254</v>
      </c>
      <c r="K17" s="22"/>
    </row>
    <row r="18" spans="2:11" ht="23.8" thickBot="1" x14ac:dyDescent="0.3">
      <c r="B18" s="1121"/>
      <c r="C18" s="90" t="s">
        <v>152</v>
      </c>
      <c r="D18" s="41" t="s">
        <v>617</v>
      </c>
      <c r="E18" s="7">
        <v>5</v>
      </c>
      <c r="F18" s="7">
        <v>5</v>
      </c>
      <c r="G18" s="7">
        <v>5</v>
      </c>
      <c r="H18" s="7">
        <v>5</v>
      </c>
      <c r="I18" s="42">
        <f>SUM(E18:H18)</f>
        <v>20</v>
      </c>
      <c r="K18" s="22"/>
    </row>
    <row r="19" spans="2:11" ht="14.95" thickBot="1" x14ac:dyDescent="0.3">
      <c r="B19" s="1121"/>
      <c r="C19" s="91"/>
      <c r="D19" s="1161" t="s">
        <v>618</v>
      </c>
      <c r="E19" s="1162"/>
      <c r="F19" s="1162"/>
      <c r="G19" s="1162"/>
      <c r="H19" s="1162"/>
      <c r="I19" s="1162"/>
      <c r="J19" s="1162"/>
      <c r="K19" s="1163"/>
    </row>
    <row r="20" spans="2:11" ht="14.95" customHeight="1" thickBot="1" x14ac:dyDescent="0.3">
      <c r="B20" s="436"/>
      <c r="C20" s="1202" t="s">
        <v>19</v>
      </c>
      <c r="D20" s="1111" t="s">
        <v>270</v>
      </c>
      <c r="E20" s="1111" t="s">
        <v>619</v>
      </c>
      <c r="F20" s="1117" t="s">
        <v>620</v>
      </c>
      <c r="G20" s="1118"/>
      <c r="H20" s="1118"/>
      <c r="I20" s="1118"/>
      <c r="J20" s="1119"/>
      <c r="K20" s="115"/>
    </row>
    <row r="21" spans="2:11" ht="33.299999999999997" thickBot="1" x14ac:dyDescent="0.3">
      <c r="B21" s="436"/>
      <c r="C21" s="1203"/>
      <c r="D21" s="1113"/>
      <c r="E21" s="1113"/>
      <c r="F21" s="65" t="s">
        <v>621</v>
      </c>
      <c r="G21" s="65" t="s">
        <v>622</v>
      </c>
      <c r="H21" s="65" t="s">
        <v>623</v>
      </c>
      <c r="I21" s="65" t="s">
        <v>624</v>
      </c>
      <c r="J21" s="65" t="s">
        <v>55</v>
      </c>
      <c r="K21" s="116"/>
    </row>
    <row r="22" spans="2:11" ht="81.55" thickBot="1" x14ac:dyDescent="0.3">
      <c r="B22" s="436"/>
      <c r="C22" s="31"/>
      <c r="D22" s="479" t="s">
        <v>1932</v>
      </c>
      <c r="E22" s="479" t="s">
        <v>625</v>
      </c>
      <c r="F22" s="32">
        <v>0.25</v>
      </c>
      <c r="G22" s="32">
        <v>1</v>
      </c>
      <c r="H22" s="32">
        <v>0.2</v>
      </c>
      <c r="I22" s="146">
        <f>+G22*H22</f>
        <v>0.2</v>
      </c>
      <c r="J22" s="480" t="s">
        <v>1936</v>
      </c>
      <c r="K22" s="116"/>
    </row>
    <row r="23" spans="2:11" ht="77.3" customHeight="1" thickBot="1" x14ac:dyDescent="0.3">
      <c r="B23" s="436"/>
      <c r="C23" s="378"/>
      <c r="D23" s="30" t="s">
        <v>1928</v>
      </c>
      <c r="E23" s="479" t="s">
        <v>626</v>
      </c>
      <c r="F23" s="32">
        <v>0.25</v>
      </c>
      <c r="G23" s="32">
        <v>1</v>
      </c>
      <c r="H23" s="32">
        <v>0.2</v>
      </c>
      <c r="I23" s="146">
        <f t="shared" ref="I23:I29" si="0">+G23*H23</f>
        <v>0.2</v>
      </c>
      <c r="J23" s="30" t="s">
        <v>1937</v>
      </c>
      <c r="K23" s="116"/>
    </row>
    <row r="24" spans="2:11" ht="101.25" customHeight="1" thickBot="1" x14ac:dyDescent="0.3">
      <c r="B24" s="436"/>
      <c r="C24" s="378"/>
      <c r="D24" s="30" t="s">
        <v>1933</v>
      </c>
      <c r="E24" s="479" t="s">
        <v>627</v>
      </c>
      <c r="F24" s="32">
        <v>0.25</v>
      </c>
      <c r="G24" s="32">
        <v>1</v>
      </c>
      <c r="H24" s="32">
        <v>0.2</v>
      </c>
      <c r="I24" s="146">
        <f t="shared" si="0"/>
        <v>0.2</v>
      </c>
      <c r="J24" s="30" t="s">
        <v>1939</v>
      </c>
      <c r="K24" s="116"/>
    </row>
    <row r="25" spans="2:11" ht="63.7" customHeight="1" thickBot="1" x14ac:dyDescent="0.3">
      <c r="B25" s="436"/>
      <c r="C25" s="378"/>
      <c r="D25" s="30" t="s">
        <v>1935</v>
      </c>
      <c r="E25" s="479" t="s">
        <v>628</v>
      </c>
      <c r="F25" s="32">
        <v>0.25</v>
      </c>
      <c r="G25" s="32">
        <v>1</v>
      </c>
      <c r="H25" s="32">
        <v>0.2</v>
      </c>
      <c r="I25" s="146">
        <f t="shared" si="0"/>
        <v>0.2</v>
      </c>
      <c r="J25" s="30" t="s">
        <v>1938</v>
      </c>
      <c r="K25" s="116"/>
    </row>
    <row r="26" spans="2:11" ht="151.5" customHeight="1" thickBot="1" x14ac:dyDescent="0.3">
      <c r="B26" s="436"/>
      <c r="C26" s="378"/>
      <c r="D26" s="479" t="s">
        <v>1934</v>
      </c>
      <c r="E26" s="479" t="s">
        <v>629</v>
      </c>
      <c r="F26" s="32">
        <v>0.25</v>
      </c>
      <c r="G26" s="32">
        <v>1</v>
      </c>
      <c r="H26" s="32">
        <v>0.2</v>
      </c>
      <c r="I26" s="146">
        <f t="shared" si="0"/>
        <v>0.2</v>
      </c>
      <c r="J26" s="30" t="s">
        <v>1940</v>
      </c>
      <c r="K26" s="116"/>
    </row>
    <row r="27" spans="2:11" ht="14.95" thickBot="1" x14ac:dyDescent="0.3">
      <c r="B27" s="436"/>
      <c r="C27" s="378"/>
      <c r="D27" s="31"/>
      <c r="E27" s="31"/>
      <c r="F27" s="32"/>
      <c r="G27" s="32"/>
      <c r="H27" s="32"/>
      <c r="I27" s="146">
        <f t="shared" si="0"/>
        <v>0</v>
      </c>
      <c r="J27" s="30"/>
      <c r="K27" s="116"/>
    </row>
    <row r="28" spans="2:11" ht="14.95" thickBot="1" x14ac:dyDescent="0.3">
      <c r="B28" s="436"/>
      <c r="C28" s="378"/>
      <c r="D28" s="31"/>
      <c r="E28" s="31"/>
      <c r="F28" s="32"/>
      <c r="G28" s="32"/>
      <c r="H28" s="32"/>
      <c r="I28" s="146">
        <f t="shared" si="0"/>
        <v>0</v>
      </c>
      <c r="J28" s="30"/>
      <c r="K28" s="116"/>
    </row>
    <row r="29" spans="2:11" ht="14.95" thickBot="1" x14ac:dyDescent="0.3">
      <c r="B29" s="436"/>
      <c r="C29" s="378"/>
      <c r="D29" s="31"/>
      <c r="E29" s="31"/>
      <c r="F29" s="32"/>
      <c r="G29" s="32"/>
      <c r="H29" s="32"/>
      <c r="I29" s="146">
        <f t="shared" si="0"/>
        <v>0</v>
      </c>
      <c r="J29" s="30"/>
      <c r="K29" s="116"/>
    </row>
    <row r="30" spans="2:11" ht="14.95" thickBot="1" x14ac:dyDescent="0.3">
      <c r="B30" s="436"/>
      <c r="C30" s="90"/>
      <c r="D30" s="40" t="s">
        <v>151</v>
      </c>
      <c r="E30" s="40"/>
      <c r="F30" s="40"/>
      <c r="G30" s="40"/>
      <c r="H30" s="206">
        <f>Formulas!D20</f>
        <v>1</v>
      </c>
      <c r="I30" s="146">
        <f>Formulas!E20</f>
        <v>1</v>
      </c>
      <c r="J30" s="41"/>
      <c r="K30" s="117"/>
    </row>
    <row r="31" spans="2:11" ht="14.95" thickBot="1" x14ac:dyDescent="0.3">
      <c r="B31" s="437"/>
      <c r="C31" s="92"/>
      <c r="D31" s="1117" t="s">
        <v>630</v>
      </c>
      <c r="E31" s="1118"/>
      <c r="F31" s="1118"/>
      <c r="G31" s="1118"/>
      <c r="H31" s="1118"/>
      <c r="I31" s="1118"/>
      <c r="J31" s="1118"/>
      <c r="K31" s="1119"/>
    </row>
    <row r="32" spans="2:11" ht="23.95" customHeight="1" thickBot="1" x14ac:dyDescent="0.3">
      <c r="B32" s="47" t="s">
        <v>34</v>
      </c>
      <c r="C32" s="92"/>
      <c r="D32" s="1117" t="s">
        <v>631</v>
      </c>
      <c r="E32" s="1118"/>
      <c r="F32" s="1118"/>
      <c r="G32" s="1118"/>
      <c r="H32" s="1118"/>
      <c r="I32" s="1118"/>
      <c r="J32" s="1118"/>
      <c r="K32" s="1119"/>
    </row>
    <row r="33" spans="2:11" ht="36" customHeight="1" thickBot="1" x14ac:dyDescent="0.3">
      <c r="B33" s="47" t="s">
        <v>36</v>
      </c>
      <c r="C33" s="92"/>
      <c r="D33" s="1117" t="s">
        <v>632</v>
      </c>
      <c r="E33" s="1118"/>
      <c r="F33" s="1118"/>
      <c r="G33" s="1118"/>
      <c r="H33" s="1118"/>
      <c r="I33" s="1118"/>
      <c r="J33" s="1118"/>
      <c r="K33" s="1119"/>
    </row>
    <row r="34" spans="2:11" ht="14.95" thickBot="1" x14ac:dyDescent="0.3">
      <c r="B34" s="2"/>
      <c r="C34" s="75"/>
      <c r="D34" s="6"/>
      <c r="E34" s="6"/>
      <c r="F34" s="6"/>
      <c r="G34" s="6"/>
      <c r="H34" s="6"/>
      <c r="I34" s="6"/>
      <c r="J34" s="6"/>
      <c r="K34" s="6"/>
    </row>
    <row r="35" spans="2:11" ht="23.95" customHeight="1" thickBot="1" x14ac:dyDescent="0.3">
      <c r="B35" s="1114" t="s">
        <v>38</v>
      </c>
      <c r="C35" s="1115"/>
      <c r="D35" s="1115"/>
      <c r="E35" s="1116"/>
      <c r="F35" s="6"/>
      <c r="G35" s="6"/>
      <c r="H35" s="6"/>
      <c r="I35" s="6"/>
      <c r="J35" s="6"/>
      <c r="K35" s="6"/>
    </row>
    <row r="36" spans="2:11" ht="14.95" thickBot="1" x14ac:dyDescent="0.3">
      <c r="B36" s="1111">
        <v>1</v>
      </c>
      <c r="C36" s="93"/>
      <c r="D36" s="48" t="s">
        <v>39</v>
      </c>
      <c r="E36" s="31" t="s">
        <v>1890</v>
      </c>
      <c r="F36" s="6"/>
      <c r="G36" s="6"/>
      <c r="H36" s="6"/>
      <c r="I36" s="6"/>
      <c r="J36" s="6"/>
      <c r="K36" s="6"/>
    </row>
    <row r="37" spans="2:11" ht="14.95" thickBot="1" x14ac:dyDescent="0.3">
      <c r="B37" s="1112"/>
      <c r="C37" s="93"/>
      <c r="D37" s="41" t="s">
        <v>40</v>
      </c>
      <c r="E37" s="31" t="s">
        <v>1891</v>
      </c>
      <c r="F37" s="6"/>
      <c r="G37" s="6"/>
      <c r="H37" s="6"/>
      <c r="I37" s="6"/>
      <c r="J37" s="6"/>
      <c r="K37" s="6"/>
    </row>
    <row r="38" spans="2:11" ht="14.95" thickBot="1" x14ac:dyDescent="0.3">
      <c r="B38" s="1112"/>
      <c r="C38" s="93"/>
      <c r="D38" s="41" t="s">
        <v>41</v>
      </c>
      <c r="E38" s="31" t="s">
        <v>1893</v>
      </c>
      <c r="F38" s="6"/>
      <c r="G38" s="6"/>
      <c r="H38" s="6"/>
      <c r="I38" s="6"/>
      <c r="J38" s="6"/>
      <c r="K38" s="6"/>
    </row>
    <row r="39" spans="2:11" ht="14.95" thickBot="1" x14ac:dyDescent="0.3">
      <c r="B39" s="1112"/>
      <c r="C39" s="93"/>
      <c r="D39" s="41" t="s">
        <v>42</v>
      </c>
      <c r="E39" s="31" t="s">
        <v>1609</v>
      </c>
      <c r="F39" s="6"/>
      <c r="G39" s="6"/>
      <c r="H39" s="6"/>
      <c r="I39" s="6"/>
      <c r="J39" s="6"/>
      <c r="K39" s="6"/>
    </row>
    <row r="40" spans="2:11" ht="14.95" thickBot="1" x14ac:dyDescent="0.3">
      <c r="B40" s="1112"/>
      <c r="C40" s="93"/>
      <c r="D40" s="41" t="s">
        <v>43</v>
      </c>
      <c r="E40" s="742" t="s">
        <v>1894</v>
      </c>
      <c r="F40" s="6"/>
      <c r="G40" s="6"/>
      <c r="H40" s="6"/>
      <c r="I40" s="6"/>
      <c r="J40" s="6"/>
      <c r="K40" s="6"/>
    </row>
    <row r="41" spans="2:11" ht="14.95" thickBot="1" x14ac:dyDescent="0.3">
      <c r="B41" s="1112"/>
      <c r="C41" s="93"/>
      <c r="D41" s="41" t="s">
        <v>44</v>
      </c>
      <c r="E41" s="31">
        <v>4380200</v>
      </c>
      <c r="F41" s="6"/>
      <c r="G41" s="6"/>
      <c r="H41" s="6"/>
      <c r="I41" s="6"/>
      <c r="J41" s="6"/>
      <c r="K41" s="6"/>
    </row>
    <row r="42" spans="2:11" ht="14.95" thickBot="1" x14ac:dyDescent="0.3">
      <c r="B42" s="1113"/>
      <c r="C42" s="3"/>
      <c r="D42" s="41" t="s">
        <v>45</v>
      </c>
      <c r="E42" s="31" t="s">
        <v>1892</v>
      </c>
      <c r="F42" s="6"/>
      <c r="G42" s="6"/>
      <c r="H42" s="6"/>
      <c r="I42" s="6"/>
      <c r="J42" s="6"/>
      <c r="K42" s="6"/>
    </row>
    <row r="43" spans="2:11" ht="14.95" thickBot="1" x14ac:dyDescent="0.3">
      <c r="B43" s="2"/>
      <c r="C43" s="75"/>
      <c r="D43" s="6"/>
      <c r="E43" s="6"/>
      <c r="F43" s="6"/>
      <c r="G43" s="6"/>
      <c r="H43" s="6"/>
      <c r="I43" s="6"/>
      <c r="J43" s="6"/>
      <c r="K43" s="6"/>
    </row>
    <row r="44" spans="2:11" ht="14.95" thickBot="1" x14ac:dyDescent="0.3">
      <c r="B44" s="1114" t="s">
        <v>46</v>
      </c>
      <c r="C44" s="1115"/>
      <c r="D44" s="1115"/>
      <c r="E44" s="1116"/>
      <c r="F44" s="6"/>
      <c r="G44" s="6"/>
      <c r="H44" s="6"/>
      <c r="I44" s="6"/>
      <c r="J44" s="6"/>
      <c r="K44" s="6"/>
    </row>
    <row r="45" spans="2:11" ht="14.95" thickBot="1" x14ac:dyDescent="0.3">
      <c r="B45" s="1111">
        <v>1</v>
      </c>
      <c r="C45" s="93"/>
      <c r="D45" s="48" t="s">
        <v>39</v>
      </c>
      <c r="E45" s="444" t="s">
        <v>47</v>
      </c>
      <c r="F45" s="6"/>
      <c r="G45" s="6"/>
      <c r="H45" s="6"/>
      <c r="I45" s="6"/>
      <c r="J45" s="6"/>
      <c r="K45" s="6"/>
    </row>
    <row r="46" spans="2:11" ht="14.95" thickBot="1" x14ac:dyDescent="0.3">
      <c r="B46" s="1112"/>
      <c r="C46" s="93"/>
      <c r="D46" s="41" t="s">
        <v>40</v>
      </c>
      <c r="E46" s="444" t="s">
        <v>48</v>
      </c>
      <c r="F46" s="6"/>
      <c r="G46" s="6"/>
      <c r="H46" s="6"/>
      <c r="I46" s="6"/>
      <c r="J46" s="6"/>
      <c r="K46" s="6"/>
    </row>
    <row r="47" spans="2:11" ht="14.95" thickBot="1" x14ac:dyDescent="0.3">
      <c r="B47" s="1112"/>
      <c r="C47" s="93"/>
      <c r="D47" s="41" t="s">
        <v>41</v>
      </c>
      <c r="E47" s="314"/>
      <c r="F47" s="6"/>
      <c r="G47" s="6"/>
      <c r="H47" s="6"/>
      <c r="I47" s="6"/>
      <c r="J47" s="6"/>
      <c r="K47" s="6"/>
    </row>
    <row r="48" spans="2:11" ht="14.95" thickBot="1" x14ac:dyDescent="0.3">
      <c r="B48" s="1112"/>
      <c r="C48" s="93"/>
      <c r="D48" s="41" t="s">
        <v>42</v>
      </c>
      <c r="E48" s="314"/>
      <c r="F48" s="6"/>
      <c r="G48" s="6"/>
      <c r="H48" s="6"/>
      <c r="I48" s="6"/>
      <c r="J48" s="6"/>
      <c r="K48" s="6"/>
    </row>
    <row r="49" spans="2:11" ht="14.95" thickBot="1" x14ac:dyDescent="0.3">
      <c r="B49" s="1112"/>
      <c r="C49" s="93"/>
      <c r="D49" s="41" t="s">
        <v>43</v>
      </c>
      <c r="E49" s="314"/>
      <c r="F49" s="6"/>
      <c r="G49" s="6"/>
      <c r="H49" s="6"/>
      <c r="I49" s="6"/>
      <c r="J49" s="6"/>
      <c r="K49" s="6"/>
    </row>
    <row r="50" spans="2:11" ht="14.95" thickBot="1" x14ac:dyDescent="0.3">
      <c r="B50" s="1112"/>
      <c r="C50" s="93"/>
      <c r="D50" s="41" t="s">
        <v>44</v>
      </c>
      <c r="E50" s="314"/>
      <c r="F50" s="6"/>
      <c r="G50" s="6"/>
      <c r="H50" s="6"/>
      <c r="I50" s="6"/>
      <c r="J50" s="6"/>
      <c r="K50" s="6"/>
    </row>
    <row r="51" spans="2:11" ht="14.95" thickBot="1" x14ac:dyDescent="0.3">
      <c r="B51" s="1113"/>
      <c r="C51" s="3"/>
      <c r="D51" s="41" t="s">
        <v>45</v>
      </c>
      <c r="E51" s="314"/>
      <c r="F51" s="6"/>
      <c r="G51" s="6"/>
      <c r="H51" s="6"/>
      <c r="I51" s="6"/>
      <c r="J51" s="6"/>
      <c r="K51" s="6"/>
    </row>
    <row r="52" spans="2:11" ht="14.95" thickBot="1" x14ac:dyDescent="0.3">
      <c r="B52" s="2"/>
      <c r="C52" s="75"/>
      <c r="D52" s="6"/>
      <c r="E52" s="6"/>
      <c r="F52" s="6"/>
      <c r="G52" s="6"/>
      <c r="H52" s="6"/>
      <c r="I52" s="6"/>
      <c r="J52" s="6"/>
      <c r="K52" s="6"/>
    </row>
    <row r="53" spans="2:11" ht="14.95" customHeight="1" thickBot="1" x14ac:dyDescent="0.3">
      <c r="B53" s="124" t="s">
        <v>49</v>
      </c>
      <c r="C53" s="125"/>
      <c r="D53" s="125"/>
      <c r="E53" s="126"/>
      <c r="G53" s="6"/>
      <c r="H53" s="6"/>
      <c r="I53" s="6"/>
      <c r="J53" s="6"/>
      <c r="K53" s="6"/>
    </row>
    <row r="54" spans="2:11" ht="23.8" thickBot="1" x14ac:dyDescent="0.3">
      <c r="B54" s="47" t="s">
        <v>50</v>
      </c>
      <c r="C54" s="41" t="s">
        <v>51</v>
      </c>
      <c r="D54" s="41" t="s">
        <v>52</v>
      </c>
      <c r="E54" s="41" t="s">
        <v>53</v>
      </c>
      <c r="F54" s="6"/>
      <c r="G54" s="6"/>
      <c r="H54" s="6"/>
      <c r="I54" s="6"/>
      <c r="J54" s="6"/>
    </row>
    <row r="55" spans="2:11" ht="58.45" thickBot="1" x14ac:dyDescent="0.3">
      <c r="B55" s="49">
        <v>42401</v>
      </c>
      <c r="C55" s="41">
        <v>0.01</v>
      </c>
      <c r="D55" s="41" t="s">
        <v>633</v>
      </c>
      <c r="E55" s="41"/>
      <c r="F55" s="6"/>
      <c r="G55" s="6"/>
      <c r="H55" s="6"/>
      <c r="I55" s="6"/>
      <c r="J55" s="6"/>
    </row>
    <row r="56" spans="2:11" ht="14.95" thickBot="1" x14ac:dyDescent="0.3">
      <c r="B56" s="2"/>
      <c r="C56" s="75"/>
      <c r="D56" s="6"/>
      <c r="E56" s="6"/>
      <c r="F56" s="6"/>
      <c r="G56" s="6"/>
      <c r="H56" s="6"/>
      <c r="I56" s="6"/>
      <c r="J56" s="6"/>
      <c r="K56" s="6"/>
    </row>
    <row r="57" spans="2:11" ht="14.95" thickBot="1" x14ac:dyDescent="0.3">
      <c r="B57" s="443" t="s">
        <v>55</v>
      </c>
      <c r="C57" s="95"/>
      <c r="D57" s="6"/>
      <c r="E57" s="6"/>
      <c r="F57" s="6"/>
      <c r="G57" s="6"/>
      <c r="H57" s="6"/>
      <c r="I57" s="6"/>
      <c r="J57" s="6"/>
      <c r="K57" s="6"/>
    </row>
    <row r="58" spans="2:11" x14ac:dyDescent="0.25">
      <c r="B58" s="1210"/>
      <c r="C58" s="1211"/>
      <c r="D58" s="1211"/>
      <c r="E58" s="1212"/>
      <c r="F58" s="6"/>
      <c r="G58" s="6"/>
      <c r="H58" s="6"/>
      <c r="I58" s="6"/>
      <c r="J58" s="6"/>
      <c r="K58" s="6"/>
    </row>
    <row r="59" spans="2:11" ht="14.95" thickBot="1" x14ac:dyDescent="0.3">
      <c r="B59" s="1213"/>
      <c r="C59" s="1214"/>
      <c r="D59" s="1214"/>
      <c r="E59" s="1215"/>
      <c r="F59" s="6"/>
      <c r="G59" s="6"/>
      <c r="H59" s="6"/>
      <c r="I59" s="6"/>
      <c r="J59" s="6"/>
      <c r="K59" s="6"/>
    </row>
    <row r="60" spans="2:11" ht="14.95" thickBot="1" x14ac:dyDescent="0.3">
      <c r="B60" s="6"/>
      <c r="D60" s="6"/>
      <c r="E60" s="6"/>
      <c r="F60" s="6"/>
      <c r="G60" s="6"/>
      <c r="H60" s="6"/>
      <c r="I60" s="6"/>
      <c r="J60" s="6"/>
      <c r="K60" s="6"/>
    </row>
    <row r="61" spans="2:11" ht="14.95" thickBot="1" x14ac:dyDescent="0.3">
      <c r="B61" s="1114" t="s">
        <v>450</v>
      </c>
      <c r="C61" s="1115"/>
      <c r="D61" s="1116"/>
      <c r="E61" s="6"/>
      <c r="F61" s="6"/>
      <c r="G61" s="6"/>
      <c r="H61" s="6"/>
      <c r="I61" s="6"/>
      <c r="J61" s="6"/>
      <c r="K61" s="6"/>
    </row>
    <row r="62" spans="2:11" ht="58.45" thickBot="1" x14ac:dyDescent="0.3">
      <c r="B62" s="47" t="s">
        <v>57</v>
      </c>
      <c r="C62" s="3"/>
      <c r="D62" s="41" t="s">
        <v>586</v>
      </c>
      <c r="E62" s="6"/>
      <c r="F62" s="6"/>
      <c r="G62" s="6"/>
      <c r="H62" s="6"/>
      <c r="I62" s="6"/>
      <c r="J62" s="6"/>
      <c r="K62" s="6"/>
    </row>
    <row r="63" spans="2:11" x14ac:dyDescent="0.25">
      <c r="B63" s="1111" t="s">
        <v>59</v>
      </c>
      <c r="C63" s="93"/>
      <c r="D63" s="53" t="s">
        <v>60</v>
      </c>
      <c r="E63" s="6"/>
      <c r="F63" s="6"/>
      <c r="G63" s="6"/>
      <c r="H63" s="6"/>
      <c r="I63" s="6"/>
      <c r="J63" s="6"/>
      <c r="K63" s="6"/>
    </row>
    <row r="64" spans="2:11" ht="103.95" x14ac:dyDescent="0.25">
      <c r="B64" s="1112"/>
      <c r="C64" s="93"/>
      <c r="D64" s="46" t="s">
        <v>587</v>
      </c>
      <c r="E64" s="6"/>
      <c r="F64" s="6"/>
      <c r="G64" s="6"/>
      <c r="H64" s="6"/>
      <c r="I64" s="6"/>
      <c r="J64" s="6"/>
      <c r="K64" s="6"/>
    </row>
    <row r="65" spans="2:11" x14ac:dyDescent="0.25">
      <c r="B65" s="1112"/>
      <c r="C65" s="93"/>
      <c r="D65" s="53" t="s">
        <v>63</v>
      </c>
      <c r="E65" s="6"/>
      <c r="F65" s="6"/>
      <c r="G65" s="6"/>
      <c r="H65" s="6"/>
      <c r="I65" s="6"/>
      <c r="J65" s="6"/>
      <c r="K65" s="6"/>
    </row>
    <row r="66" spans="2:11" x14ac:dyDescent="0.25">
      <c r="B66" s="1112"/>
      <c r="C66" s="93"/>
      <c r="D66" s="46" t="s">
        <v>588</v>
      </c>
      <c r="E66" s="6"/>
      <c r="F66" s="6"/>
      <c r="G66" s="6"/>
      <c r="H66" s="6"/>
      <c r="I66" s="6"/>
      <c r="J66" s="6"/>
      <c r="K66" s="6"/>
    </row>
    <row r="67" spans="2:11" ht="23.1" x14ac:dyDescent="0.25">
      <c r="B67" s="1112"/>
      <c r="C67" s="93"/>
      <c r="D67" s="46" t="s">
        <v>589</v>
      </c>
      <c r="E67" s="6"/>
      <c r="F67" s="6"/>
      <c r="G67" s="6"/>
      <c r="H67" s="6"/>
      <c r="I67" s="6"/>
      <c r="J67" s="6"/>
      <c r="K67" s="6"/>
    </row>
    <row r="68" spans="2:11" ht="23.1" x14ac:dyDescent="0.25">
      <c r="B68" s="1112"/>
      <c r="C68" s="93"/>
      <c r="D68" s="46" t="s">
        <v>590</v>
      </c>
      <c r="E68" s="6"/>
      <c r="F68" s="6"/>
      <c r="G68" s="6"/>
      <c r="H68" s="6"/>
      <c r="I68" s="6"/>
      <c r="J68" s="6"/>
      <c r="K68" s="6"/>
    </row>
    <row r="69" spans="2:11" x14ac:dyDescent="0.25">
      <c r="B69" s="1112"/>
      <c r="C69" s="93"/>
      <c r="D69" s="46" t="s">
        <v>591</v>
      </c>
      <c r="E69" s="6"/>
      <c r="F69" s="6"/>
      <c r="G69" s="6"/>
      <c r="H69" s="6"/>
      <c r="I69" s="6"/>
      <c r="J69" s="6"/>
      <c r="K69" s="6"/>
    </row>
    <row r="70" spans="2:11" x14ac:dyDescent="0.25">
      <c r="B70" s="1112"/>
      <c r="C70" s="93"/>
      <c r="D70" s="46" t="s">
        <v>592</v>
      </c>
      <c r="E70" s="6"/>
      <c r="F70" s="6"/>
      <c r="G70" s="6"/>
      <c r="H70" s="6"/>
      <c r="I70" s="6"/>
      <c r="J70" s="6"/>
      <c r="K70" s="6"/>
    </row>
    <row r="71" spans="2:11" x14ac:dyDescent="0.25">
      <c r="B71" s="1112"/>
      <c r="C71" s="93"/>
      <c r="D71" s="46" t="s">
        <v>593</v>
      </c>
      <c r="E71" s="6"/>
      <c r="F71" s="6"/>
      <c r="G71" s="6"/>
      <c r="H71" s="6"/>
      <c r="I71" s="6"/>
      <c r="J71" s="6"/>
      <c r="K71" s="6"/>
    </row>
    <row r="72" spans="2:11" x14ac:dyDescent="0.25">
      <c r="B72" s="1112"/>
      <c r="C72" s="93"/>
      <c r="D72" s="53" t="s">
        <v>288</v>
      </c>
      <c r="E72" s="6"/>
      <c r="F72" s="6"/>
      <c r="G72" s="6"/>
      <c r="H72" s="6"/>
      <c r="I72" s="6"/>
      <c r="J72" s="6"/>
      <c r="K72" s="6"/>
    </row>
    <row r="73" spans="2:11" ht="34.65" x14ac:dyDescent="0.25">
      <c r="B73" s="1112"/>
      <c r="C73" s="93"/>
      <c r="D73" s="46" t="s">
        <v>594</v>
      </c>
      <c r="E73" s="6"/>
      <c r="F73" s="6"/>
      <c r="G73" s="6"/>
      <c r="H73" s="6"/>
      <c r="I73" s="6"/>
      <c r="J73" s="6"/>
      <c r="K73" s="6"/>
    </row>
    <row r="74" spans="2:11" ht="14.95" thickBot="1" x14ac:dyDescent="0.3">
      <c r="B74" s="1113"/>
      <c r="C74" s="3"/>
      <c r="D74" s="68"/>
      <c r="E74" s="6"/>
      <c r="F74" s="6"/>
      <c r="G74" s="6"/>
      <c r="H74" s="6"/>
      <c r="I74" s="6"/>
      <c r="J74" s="6"/>
      <c r="K74" s="6"/>
    </row>
    <row r="75" spans="2:11" x14ac:dyDescent="0.25">
      <c r="B75" s="1111" t="s">
        <v>72</v>
      </c>
      <c r="C75" s="98"/>
      <c r="D75" s="1111"/>
      <c r="E75" s="6"/>
      <c r="F75" s="6"/>
      <c r="G75" s="6"/>
      <c r="H75" s="6"/>
      <c r="I75" s="6"/>
      <c r="J75" s="6"/>
      <c r="K75" s="6"/>
    </row>
    <row r="76" spans="2:11" ht="14.95" thickBot="1" x14ac:dyDescent="0.3">
      <c r="B76" s="1113"/>
      <c r="C76" s="99"/>
      <c r="D76" s="1113"/>
      <c r="E76" s="6"/>
      <c r="F76" s="6"/>
      <c r="G76" s="6"/>
      <c r="H76" s="6"/>
      <c r="I76" s="6"/>
      <c r="J76" s="6"/>
      <c r="K76" s="6"/>
    </row>
    <row r="77" spans="2:11" ht="14.95" thickBot="1" x14ac:dyDescent="0.3">
      <c r="B77" s="38"/>
      <c r="C77" s="87"/>
      <c r="D77" s="6"/>
      <c r="E77" s="6"/>
      <c r="F77" s="6"/>
      <c r="G77" s="6"/>
      <c r="H77" s="6"/>
      <c r="I77" s="6"/>
      <c r="J77" s="6"/>
      <c r="K77" s="6"/>
    </row>
    <row r="78" spans="2:11" ht="150.15" x14ac:dyDescent="0.25">
      <c r="B78" s="1111" t="s">
        <v>73</v>
      </c>
      <c r="C78" s="104"/>
      <c r="D78" s="63" t="s">
        <v>595</v>
      </c>
      <c r="E78" s="6"/>
      <c r="F78" s="6"/>
      <c r="G78" s="6"/>
      <c r="H78" s="6"/>
      <c r="I78" s="6"/>
      <c r="J78" s="6"/>
      <c r="K78" s="6"/>
    </row>
    <row r="79" spans="2:11" ht="173.25" x14ac:dyDescent="0.25">
      <c r="B79" s="1112"/>
      <c r="C79" s="93"/>
      <c r="D79" s="46" t="s">
        <v>596</v>
      </c>
      <c r="E79" s="6"/>
      <c r="F79" s="6"/>
      <c r="G79" s="6"/>
      <c r="H79" s="6"/>
      <c r="I79" s="6"/>
      <c r="J79" s="6"/>
      <c r="K79" s="6"/>
    </row>
    <row r="80" spans="2:11" ht="46.2" x14ac:dyDescent="0.25">
      <c r="B80" s="1112"/>
      <c r="C80" s="93"/>
      <c r="D80" s="46" t="s">
        <v>597</v>
      </c>
      <c r="E80" s="6"/>
      <c r="F80" s="6"/>
      <c r="G80" s="6"/>
      <c r="H80" s="6"/>
      <c r="I80" s="6"/>
      <c r="J80" s="6"/>
      <c r="K80" s="6"/>
    </row>
    <row r="81" spans="2:11" ht="23.1" x14ac:dyDescent="0.25">
      <c r="B81" s="1112"/>
      <c r="C81" s="93"/>
      <c r="D81" s="46" t="s">
        <v>598</v>
      </c>
      <c r="E81" s="6"/>
      <c r="F81" s="6"/>
      <c r="G81" s="6"/>
      <c r="H81" s="6"/>
      <c r="I81" s="6"/>
      <c r="J81" s="6"/>
      <c r="K81" s="6"/>
    </row>
    <row r="82" spans="2:11" ht="46.2" x14ac:dyDescent="0.25">
      <c r="B82" s="1112"/>
      <c r="C82" s="93"/>
      <c r="D82" s="46" t="s">
        <v>599</v>
      </c>
      <c r="E82" s="6"/>
      <c r="F82" s="6"/>
      <c r="G82" s="6"/>
      <c r="H82" s="6"/>
      <c r="I82" s="6"/>
      <c r="J82" s="6"/>
      <c r="K82" s="6"/>
    </row>
    <row r="83" spans="2:11" ht="23.1" x14ac:dyDescent="0.25">
      <c r="B83" s="1112"/>
      <c r="C83" s="93"/>
      <c r="D83" s="46" t="s">
        <v>600</v>
      </c>
      <c r="E83" s="6"/>
      <c r="F83" s="6"/>
      <c r="G83" s="6"/>
      <c r="H83" s="6"/>
      <c r="I83" s="6"/>
      <c r="J83" s="6"/>
      <c r="K83" s="6"/>
    </row>
    <row r="84" spans="2:11" x14ac:dyDescent="0.25">
      <c r="B84" s="1112"/>
      <c r="C84" s="93"/>
      <c r="D84" s="46" t="s">
        <v>601</v>
      </c>
      <c r="E84" s="6"/>
      <c r="F84" s="6"/>
      <c r="G84" s="6"/>
      <c r="H84" s="6"/>
      <c r="I84" s="6"/>
      <c r="J84" s="6"/>
      <c r="K84" s="6"/>
    </row>
    <row r="85" spans="2:11" ht="23.1" x14ac:dyDescent="0.25">
      <c r="B85" s="1112"/>
      <c r="C85" s="93"/>
      <c r="D85" s="46" t="s">
        <v>602</v>
      </c>
      <c r="E85" s="6"/>
      <c r="F85" s="6"/>
      <c r="G85" s="6"/>
      <c r="H85" s="6"/>
      <c r="I85" s="6"/>
      <c r="J85" s="6"/>
      <c r="K85" s="6"/>
    </row>
    <row r="86" spans="2:11" ht="23.1" x14ac:dyDescent="0.25">
      <c r="B86" s="1112"/>
      <c r="C86" s="93"/>
      <c r="D86" s="46" t="s">
        <v>603</v>
      </c>
      <c r="E86" s="6"/>
      <c r="F86" s="6"/>
      <c r="G86" s="6"/>
      <c r="H86" s="6"/>
      <c r="I86" s="6"/>
      <c r="J86" s="6"/>
      <c r="K86" s="6"/>
    </row>
    <row r="87" spans="2:11" ht="23.1" x14ac:dyDescent="0.25">
      <c r="B87" s="1112"/>
      <c r="C87" s="93"/>
      <c r="D87" s="46" t="s">
        <v>604</v>
      </c>
      <c r="E87" s="6"/>
      <c r="F87" s="6"/>
      <c r="G87" s="6"/>
      <c r="H87" s="6"/>
      <c r="I87" s="6"/>
      <c r="J87" s="6"/>
      <c r="K87" s="6"/>
    </row>
    <row r="88" spans="2:11" ht="23.1" x14ac:dyDescent="0.25">
      <c r="B88" s="1112"/>
      <c r="C88" s="93"/>
      <c r="D88" s="46" t="s">
        <v>605</v>
      </c>
      <c r="E88" s="6"/>
      <c r="F88" s="6"/>
      <c r="G88" s="6"/>
      <c r="H88" s="6"/>
      <c r="I88" s="6"/>
      <c r="J88" s="6"/>
      <c r="K88" s="6"/>
    </row>
    <row r="89" spans="2:11" ht="34.65" x14ac:dyDescent="0.25">
      <c r="B89" s="1112"/>
      <c r="C89" s="93"/>
      <c r="D89" s="46" t="s">
        <v>606</v>
      </c>
      <c r="E89" s="6"/>
      <c r="F89" s="6"/>
      <c r="G89" s="6"/>
      <c r="H89" s="6"/>
      <c r="I89" s="6"/>
      <c r="J89" s="6"/>
      <c r="K89" s="6"/>
    </row>
    <row r="90" spans="2:11" ht="23.1" x14ac:dyDescent="0.25">
      <c r="B90" s="1112"/>
      <c r="C90" s="93"/>
      <c r="D90" s="46" t="s">
        <v>607</v>
      </c>
      <c r="E90" s="6"/>
      <c r="F90" s="6"/>
      <c r="G90" s="6"/>
      <c r="H90" s="6"/>
      <c r="I90" s="6"/>
      <c r="J90" s="6"/>
      <c r="K90" s="6"/>
    </row>
    <row r="91" spans="2:11" ht="46.9" thickBot="1" x14ac:dyDescent="0.3">
      <c r="B91" s="1113"/>
      <c r="C91" s="3"/>
      <c r="D91" s="41" t="s">
        <v>608</v>
      </c>
      <c r="E91" s="6"/>
      <c r="F91" s="6"/>
      <c r="G91" s="6"/>
      <c r="H91" s="6"/>
      <c r="I91" s="6"/>
      <c r="J91" s="6"/>
      <c r="K91" s="6"/>
    </row>
    <row r="92" spans="2:11" ht="23.1" x14ac:dyDescent="0.25">
      <c r="B92" s="1111" t="s">
        <v>90</v>
      </c>
      <c r="C92" s="93"/>
      <c r="D92" s="53" t="s">
        <v>609</v>
      </c>
      <c r="E92" s="6"/>
      <c r="F92" s="6"/>
      <c r="G92" s="6"/>
      <c r="H92" s="6"/>
      <c r="I92" s="6"/>
      <c r="J92" s="6"/>
      <c r="K92" s="6"/>
    </row>
    <row r="93" spans="2:11" ht="34.65" x14ac:dyDescent="0.25">
      <c r="B93" s="1112"/>
      <c r="C93" s="93"/>
      <c r="D93" s="46" t="s">
        <v>610</v>
      </c>
      <c r="E93" s="6"/>
      <c r="F93" s="6"/>
      <c r="G93" s="6"/>
      <c r="H93" s="6"/>
      <c r="I93" s="6"/>
      <c r="J93" s="6"/>
      <c r="K93" s="6"/>
    </row>
    <row r="94" spans="2:11" x14ac:dyDescent="0.25">
      <c r="B94" s="1112"/>
      <c r="C94" s="93"/>
      <c r="D94" s="17"/>
      <c r="E94" s="6"/>
      <c r="F94" s="6"/>
      <c r="G94" s="6"/>
      <c r="H94" s="6"/>
      <c r="I94" s="6"/>
      <c r="J94" s="6"/>
      <c r="K94" s="6"/>
    </row>
    <row r="95" spans="2:11" x14ac:dyDescent="0.25">
      <c r="B95" s="1112"/>
      <c r="C95" s="93"/>
      <c r="D95" s="46" t="s">
        <v>91</v>
      </c>
      <c r="E95" s="6"/>
      <c r="F95" s="6"/>
      <c r="G95" s="6"/>
      <c r="H95" s="6"/>
      <c r="I95" s="6"/>
      <c r="J95" s="6"/>
      <c r="K95" s="6"/>
    </row>
    <row r="96" spans="2:11" ht="36" x14ac:dyDescent="0.25">
      <c r="B96" s="1112"/>
      <c r="C96" s="93"/>
      <c r="D96" s="46" t="s">
        <v>611</v>
      </c>
      <c r="E96" s="6"/>
      <c r="F96" s="6"/>
      <c r="G96" s="6"/>
      <c r="H96" s="6"/>
      <c r="I96" s="6"/>
      <c r="J96" s="6"/>
      <c r="K96" s="6"/>
    </row>
    <row r="97" spans="2:11" ht="36" x14ac:dyDescent="0.25">
      <c r="B97" s="1112"/>
      <c r="C97" s="93"/>
      <c r="D97" s="46" t="s">
        <v>612</v>
      </c>
      <c r="E97" s="6"/>
      <c r="F97" s="6"/>
      <c r="G97" s="6"/>
      <c r="H97" s="6"/>
      <c r="I97" s="6"/>
      <c r="J97" s="6"/>
      <c r="K97" s="6"/>
    </row>
    <row r="98" spans="2:11" ht="24.45" x14ac:dyDescent="0.25">
      <c r="B98" s="1112"/>
      <c r="C98" s="93"/>
      <c r="D98" s="46" t="s">
        <v>613</v>
      </c>
      <c r="E98" s="6"/>
      <c r="F98" s="6"/>
      <c r="G98" s="6"/>
      <c r="H98" s="6"/>
      <c r="I98" s="6"/>
      <c r="J98" s="6"/>
      <c r="K98" s="6"/>
    </row>
    <row r="99" spans="2:11" x14ac:dyDescent="0.25">
      <c r="B99" s="1112"/>
      <c r="C99" s="93"/>
      <c r="D99" s="46" t="s">
        <v>614</v>
      </c>
      <c r="E99" s="6"/>
      <c r="F99" s="6"/>
      <c r="G99" s="6"/>
      <c r="H99" s="6"/>
      <c r="I99" s="6"/>
      <c r="J99" s="6"/>
      <c r="K99" s="6"/>
    </row>
    <row r="100" spans="2:11" ht="35.35" thickBot="1" x14ac:dyDescent="0.3">
      <c r="B100" s="1113"/>
      <c r="C100" s="3"/>
      <c r="D100" s="71" t="s">
        <v>615</v>
      </c>
      <c r="E100" s="6"/>
      <c r="F100" s="6"/>
      <c r="G100" s="6"/>
      <c r="H100" s="6"/>
      <c r="I100" s="6"/>
      <c r="J100" s="6"/>
      <c r="K100" s="6"/>
    </row>
    <row r="101" spans="2:11" x14ac:dyDescent="0.25">
      <c r="B101" s="6"/>
      <c r="D101" s="6"/>
      <c r="E101" s="6"/>
      <c r="F101" s="6"/>
      <c r="G101" s="6"/>
      <c r="H101" s="6"/>
      <c r="I101" s="6"/>
      <c r="J101" s="6"/>
      <c r="K101" s="6"/>
    </row>
    <row r="102" spans="2:11" x14ac:dyDescent="0.25">
      <c r="B102" s="6"/>
      <c r="D102" s="6"/>
      <c r="E102" s="6"/>
      <c r="F102" s="6"/>
      <c r="G102" s="6"/>
      <c r="H102" s="6"/>
      <c r="I102" s="6"/>
      <c r="J102" s="6"/>
      <c r="K102" s="6"/>
    </row>
    <row r="103" spans="2:11" x14ac:dyDescent="0.25">
      <c r="B103" s="6"/>
      <c r="D103" s="6"/>
      <c r="E103" s="6"/>
      <c r="F103" s="6"/>
      <c r="G103" s="6"/>
      <c r="H103" s="6"/>
      <c r="I103" s="6"/>
      <c r="J103" s="6"/>
      <c r="K103" s="6"/>
    </row>
    <row r="104" spans="2:11" x14ac:dyDescent="0.25">
      <c r="B104" s="6"/>
      <c r="D104" s="6"/>
      <c r="E104" s="6"/>
      <c r="F104" s="6"/>
      <c r="G104" s="6"/>
      <c r="H104" s="6"/>
      <c r="I104" s="6"/>
      <c r="J104" s="6"/>
      <c r="K104" s="6"/>
    </row>
    <row r="105" spans="2:11" x14ac:dyDescent="0.25">
      <c r="B105" s="6"/>
      <c r="D105" s="6"/>
      <c r="E105" s="6"/>
      <c r="F105" s="6"/>
      <c r="G105" s="6"/>
      <c r="H105" s="6"/>
      <c r="I105" s="6"/>
      <c r="J105" s="6"/>
      <c r="K105" s="6"/>
    </row>
    <row r="106" spans="2:11" x14ac:dyDescent="0.25">
      <c r="B106" s="6"/>
      <c r="D106" s="6"/>
      <c r="E106" s="6"/>
      <c r="F106" s="6"/>
      <c r="G106" s="6"/>
      <c r="H106" s="6"/>
      <c r="I106" s="6"/>
      <c r="J106" s="6"/>
      <c r="K106" s="6"/>
    </row>
    <row r="107" spans="2:11" x14ac:dyDescent="0.25">
      <c r="B107" s="6"/>
      <c r="D107" s="6"/>
      <c r="E107" s="6"/>
      <c r="F107" s="6"/>
      <c r="G107" s="6"/>
      <c r="H107" s="6"/>
      <c r="I107" s="6"/>
      <c r="J107" s="6"/>
      <c r="K107" s="6"/>
    </row>
    <row r="108" spans="2:11" x14ac:dyDescent="0.25">
      <c r="B108" s="6"/>
      <c r="D108" s="6"/>
      <c r="E108" s="6"/>
      <c r="F108" s="6"/>
      <c r="G108" s="6"/>
      <c r="H108" s="6"/>
      <c r="I108" s="6"/>
      <c r="J108" s="6"/>
      <c r="K108" s="6"/>
    </row>
    <row r="109" spans="2:11" x14ac:dyDescent="0.25">
      <c r="B109" s="6"/>
      <c r="D109" s="6"/>
      <c r="E109" s="6"/>
      <c r="F109" s="6"/>
      <c r="G109" s="6"/>
      <c r="H109" s="6"/>
      <c r="I109" s="6"/>
      <c r="J109" s="6"/>
      <c r="K109" s="6"/>
    </row>
    <row r="110" spans="2:11" x14ac:dyDescent="0.25">
      <c r="B110" s="6"/>
      <c r="D110" s="6"/>
      <c r="E110" s="6"/>
      <c r="F110" s="6"/>
      <c r="G110" s="6"/>
      <c r="H110" s="6"/>
      <c r="I110" s="6"/>
      <c r="J110" s="6"/>
      <c r="K110" s="6"/>
    </row>
    <row r="111" spans="2:11" x14ac:dyDescent="0.25">
      <c r="B111" s="6"/>
      <c r="D111" s="6"/>
      <c r="E111" s="6"/>
      <c r="F111" s="6"/>
      <c r="G111" s="6"/>
      <c r="H111" s="6"/>
      <c r="I111" s="6"/>
      <c r="J111" s="6"/>
      <c r="K111" s="6"/>
    </row>
    <row r="112" spans="2:11" x14ac:dyDescent="0.25">
      <c r="B112" s="6"/>
      <c r="D112" s="6"/>
      <c r="E112" s="6"/>
      <c r="F112" s="6"/>
      <c r="G112" s="6"/>
      <c r="H112" s="6"/>
      <c r="I112" s="6"/>
      <c r="J112" s="6"/>
      <c r="K112" s="6"/>
    </row>
    <row r="113" spans="2:11" x14ac:dyDescent="0.25">
      <c r="B113" s="6"/>
      <c r="D113" s="6"/>
      <c r="E113" s="6"/>
      <c r="F113" s="6"/>
      <c r="G113" s="6"/>
      <c r="H113" s="6"/>
      <c r="I113" s="6"/>
      <c r="J113" s="6"/>
      <c r="K113" s="6"/>
    </row>
    <row r="114" spans="2:11" x14ac:dyDescent="0.25">
      <c r="B114" s="6"/>
      <c r="D114" s="6"/>
      <c r="E114" s="6"/>
      <c r="F114" s="6"/>
      <c r="G114" s="6"/>
      <c r="H114" s="6"/>
      <c r="I114" s="6"/>
      <c r="J114" s="6"/>
      <c r="K114" s="6"/>
    </row>
    <row r="115" spans="2:11" x14ac:dyDescent="0.25">
      <c r="B115" s="6"/>
      <c r="D115" s="6"/>
      <c r="E115" s="6"/>
      <c r="F115" s="6"/>
      <c r="G115" s="6"/>
      <c r="H115" s="6"/>
      <c r="I115" s="6"/>
      <c r="J115" s="6"/>
      <c r="K115" s="6"/>
    </row>
    <row r="116" spans="2:11" x14ac:dyDescent="0.25">
      <c r="B116" s="6"/>
      <c r="D116" s="6"/>
      <c r="E116" s="6"/>
      <c r="F116" s="6"/>
      <c r="G116" s="6"/>
      <c r="H116" s="6"/>
      <c r="I116" s="6"/>
      <c r="J116" s="6"/>
      <c r="K116" s="6"/>
    </row>
    <row r="117" spans="2:11" x14ac:dyDescent="0.25">
      <c r="B117" s="6"/>
      <c r="D117" s="6"/>
      <c r="E117" s="6"/>
      <c r="F117" s="6"/>
      <c r="G117" s="6"/>
      <c r="H117" s="6"/>
      <c r="I117" s="6"/>
      <c r="J117" s="6"/>
      <c r="K117" s="6"/>
    </row>
    <row r="118" spans="2:11" x14ac:dyDescent="0.25">
      <c r="B118" s="6"/>
      <c r="D118" s="6"/>
      <c r="E118" s="6"/>
      <c r="F118" s="6"/>
      <c r="G118" s="6"/>
      <c r="H118" s="6"/>
      <c r="I118" s="6"/>
      <c r="J118" s="6"/>
      <c r="K118" s="6"/>
    </row>
    <row r="119" spans="2:11" x14ac:dyDescent="0.25">
      <c r="B119" s="6"/>
      <c r="D119" s="6"/>
      <c r="E119" s="6"/>
      <c r="F119" s="6"/>
      <c r="G119" s="6"/>
      <c r="H119" s="6"/>
      <c r="I119" s="6"/>
      <c r="J119" s="6"/>
      <c r="K119" s="6"/>
    </row>
    <row r="120" spans="2:11" x14ac:dyDescent="0.25">
      <c r="B120" s="6"/>
      <c r="D120" s="6"/>
      <c r="E120" s="6"/>
      <c r="F120" s="6"/>
      <c r="G120" s="6"/>
      <c r="H120" s="6"/>
      <c r="I120" s="6"/>
      <c r="J120" s="6"/>
      <c r="K120" s="6"/>
    </row>
    <row r="121" spans="2:11" x14ac:dyDescent="0.25">
      <c r="B121" s="6"/>
      <c r="D121" s="6"/>
      <c r="E121" s="6"/>
      <c r="F121" s="6"/>
      <c r="G121" s="6"/>
      <c r="H121" s="6"/>
      <c r="I121" s="6"/>
      <c r="J121" s="6"/>
      <c r="K121" s="6"/>
    </row>
    <row r="122" spans="2:11" x14ac:dyDescent="0.25">
      <c r="B122" s="6"/>
      <c r="D122" s="6"/>
      <c r="E122" s="6"/>
      <c r="F122" s="6"/>
      <c r="G122" s="6"/>
      <c r="H122" s="6"/>
      <c r="I122" s="6"/>
      <c r="J122" s="6"/>
      <c r="K122" s="6"/>
    </row>
    <row r="123" spans="2:11" x14ac:dyDescent="0.25">
      <c r="B123" s="6"/>
      <c r="D123" s="6"/>
      <c r="E123" s="6"/>
      <c r="F123" s="6"/>
      <c r="G123" s="6"/>
      <c r="H123" s="6"/>
      <c r="I123" s="6"/>
      <c r="J123" s="6"/>
      <c r="K123" s="6"/>
    </row>
    <row r="124" spans="2:11" x14ac:dyDescent="0.25">
      <c r="B124" s="6"/>
      <c r="D124" s="6"/>
      <c r="E124" s="6"/>
      <c r="F124" s="6"/>
      <c r="G124" s="6"/>
      <c r="H124" s="6"/>
      <c r="I124" s="6"/>
      <c r="J124" s="6"/>
      <c r="K124" s="6"/>
    </row>
    <row r="125" spans="2:11" x14ac:dyDescent="0.25">
      <c r="B125" s="6"/>
      <c r="D125" s="6"/>
      <c r="E125" s="6"/>
      <c r="F125" s="6"/>
      <c r="G125" s="6"/>
      <c r="H125" s="6"/>
      <c r="I125" s="6"/>
      <c r="J125" s="6"/>
      <c r="K125" s="6"/>
    </row>
    <row r="126" spans="2:11" x14ac:dyDescent="0.25">
      <c r="B126" s="6"/>
      <c r="D126" s="6"/>
      <c r="E126" s="6"/>
      <c r="F126" s="6"/>
      <c r="G126" s="6"/>
      <c r="H126" s="6"/>
      <c r="I126" s="6"/>
      <c r="J126" s="6"/>
      <c r="K126" s="6"/>
    </row>
    <row r="127" spans="2:11" x14ac:dyDescent="0.25">
      <c r="B127" s="6"/>
      <c r="D127" s="6"/>
      <c r="E127" s="6"/>
      <c r="F127" s="6"/>
      <c r="G127" s="6"/>
      <c r="H127" s="6"/>
      <c r="I127" s="6"/>
      <c r="J127" s="6"/>
      <c r="K127" s="6"/>
    </row>
    <row r="128" spans="2:11" x14ac:dyDescent="0.25">
      <c r="B128" s="6"/>
      <c r="D128" s="6"/>
      <c r="E128" s="6"/>
      <c r="F128" s="6"/>
      <c r="G128" s="6"/>
      <c r="H128" s="6"/>
      <c r="I128" s="6"/>
      <c r="J128" s="6"/>
      <c r="K128" s="6"/>
    </row>
    <row r="129" spans="2:11" x14ac:dyDescent="0.25">
      <c r="B129" s="6"/>
      <c r="D129" s="6"/>
      <c r="E129" s="6"/>
      <c r="F129" s="6"/>
      <c r="G129" s="6"/>
      <c r="H129" s="6"/>
      <c r="I129" s="6"/>
      <c r="J129" s="6"/>
      <c r="K129" s="6"/>
    </row>
    <row r="130" spans="2:11" x14ac:dyDescent="0.25">
      <c r="B130" s="6"/>
      <c r="D130" s="6"/>
      <c r="E130" s="6"/>
      <c r="F130" s="6"/>
      <c r="G130" s="6"/>
      <c r="H130" s="6"/>
      <c r="I130" s="6"/>
      <c r="J130" s="6"/>
      <c r="K130" s="6"/>
    </row>
    <row r="131" spans="2:11" x14ac:dyDescent="0.25">
      <c r="B131" s="6"/>
      <c r="D131" s="6"/>
      <c r="E131" s="6"/>
      <c r="F131" s="6"/>
      <c r="G131" s="6"/>
      <c r="H131" s="6"/>
      <c r="I131" s="6"/>
      <c r="J131" s="6"/>
      <c r="K131" s="6"/>
    </row>
    <row r="132" spans="2:11" x14ac:dyDescent="0.25">
      <c r="B132" s="6"/>
      <c r="D132" s="6"/>
      <c r="E132" s="6"/>
      <c r="F132" s="6"/>
      <c r="G132" s="6"/>
      <c r="H132" s="6"/>
      <c r="I132" s="6"/>
      <c r="J132" s="6"/>
      <c r="K132" s="6"/>
    </row>
    <row r="133" spans="2:11" x14ac:dyDescent="0.25">
      <c r="B133" s="6"/>
      <c r="D133" s="6"/>
      <c r="E133" s="6"/>
      <c r="F133" s="6"/>
      <c r="G133" s="6"/>
      <c r="H133" s="6"/>
      <c r="I133" s="6"/>
      <c r="J133" s="6"/>
      <c r="K133" s="6"/>
    </row>
    <row r="134" spans="2:11" x14ac:dyDescent="0.25">
      <c r="B134" s="6"/>
      <c r="D134" s="6"/>
      <c r="E134" s="6"/>
      <c r="F134" s="6"/>
      <c r="G134" s="6"/>
      <c r="H134" s="6"/>
      <c r="I134" s="6"/>
      <c r="J134" s="6"/>
      <c r="K134" s="6"/>
    </row>
    <row r="135" spans="2:11" x14ac:dyDescent="0.25">
      <c r="B135" s="6"/>
      <c r="D135" s="6"/>
      <c r="E135" s="6"/>
      <c r="F135" s="6"/>
      <c r="G135" s="6"/>
      <c r="H135" s="6"/>
      <c r="I135" s="6"/>
      <c r="J135" s="6"/>
      <c r="K135" s="6"/>
    </row>
    <row r="136" spans="2:11" x14ac:dyDescent="0.25">
      <c r="B136" s="6"/>
      <c r="D136" s="6"/>
      <c r="E136" s="6"/>
      <c r="F136" s="6"/>
      <c r="G136" s="6"/>
      <c r="H136" s="6"/>
      <c r="I136" s="6"/>
      <c r="J136" s="6"/>
      <c r="K136" s="6"/>
    </row>
    <row r="137" spans="2:11" x14ac:dyDescent="0.25">
      <c r="B137" s="6"/>
      <c r="D137" s="6"/>
      <c r="E137" s="6"/>
      <c r="F137" s="6"/>
      <c r="G137" s="6"/>
      <c r="H137" s="6"/>
      <c r="I137" s="6"/>
      <c r="J137" s="6"/>
      <c r="K137" s="6"/>
    </row>
    <row r="138" spans="2:11" x14ac:dyDescent="0.25">
      <c r="B138" s="6"/>
      <c r="D138" s="6"/>
      <c r="E138" s="6"/>
      <c r="F138" s="6"/>
      <c r="G138" s="6"/>
      <c r="H138" s="6"/>
      <c r="I138" s="6"/>
      <c r="J138" s="6"/>
      <c r="K138" s="6"/>
    </row>
    <row r="139" spans="2:11" x14ac:dyDescent="0.25">
      <c r="B139" s="6"/>
      <c r="D139" s="6"/>
      <c r="E139" s="6"/>
      <c r="F139" s="6"/>
      <c r="G139" s="6"/>
      <c r="H139" s="6"/>
      <c r="I139" s="6"/>
      <c r="J139" s="6"/>
      <c r="K139" s="6"/>
    </row>
    <row r="140" spans="2:11" x14ac:dyDescent="0.25">
      <c r="B140" s="6"/>
      <c r="D140" s="6"/>
      <c r="E140" s="6"/>
      <c r="F140" s="6"/>
      <c r="G140" s="6"/>
      <c r="H140" s="6"/>
      <c r="I140" s="6"/>
      <c r="J140" s="6"/>
      <c r="K140" s="6"/>
    </row>
    <row r="141" spans="2:11" x14ac:dyDescent="0.25">
      <c r="B141" s="6"/>
      <c r="D141" s="6"/>
      <c r="E141" s="6"/>
      <c r="F141" s="6"/>
      <c r="G141" s="6"/>
      <c r="H141" s="6"/>
      <c r="I141" s="6"/>
      <c r="J141" s="6"/>
      <c r="K141" s="6"/>
    </row>
    <row r="142" spans="2:11" x14ac:dyDescent="0.25">
      <c r="B142" s="6"/>
      <c r="D142" s="6"/>
      <c r="E142" s="6"/>
      <c r="F142" s="6"/>
      <c r="G142" s="6"/>
      <c r="H142" s="6"/>
      <c r="I142" s="6"/>
      <c r="J142" s="6"/>
      <c r="K142" s="6"/>
    </row>
    <row r="143" spans="2:11" x14ac:dyDescent="0.25">
      <c r="B143" s="6"/>
      <c r="D143" s="6"/>
      <c r="E143" s="6"/>
      <c r="F143" s="6"/>
      <c r="G143" s="6"/>
      <c r="H143" s="6"/>
      <c r="I143" s="6"/>
      <c r="J143" s="6"/>
      <c r="K143" s="6"/>
    </row>
    <row r="144" spans="2:11" x14ac:dyDescent="0.25">
      <c r="B144" s="6"/>
      <c r="D144" s="6"/>
      <c r="E144" s="6"/>
      <c r="F144" s="6"/>
      <c r="G144" s="6"/>
      <c r="H144" s="6"/>
      <c r="I144" s="6"/>
      <c r="J144" s="6"/>
      <c r="K144" s="6"/>
    </row>
    <row r="145" spans="2:11" x14ac:dyDescent="0.25">
      <c r="B145" s="6"/>
      <c r="D145" s="6"/>
      <c r="E145" s="6"/>
      <c r="F145" s="6"/>
      <c r="G145" s="6"/>
      <c r="H145" s="6"/>
      <c r="I145" s="6"/>
      <c r="J145" s="6"/>
      <c r="K145" s="6"/>
    </row>
    <row r="146" spans="2:11" x14ac:dyDescent="0.25">
      <c r="B146" s="6"/>
      <c r="D146" s="6"/>
      <c r="E146" s="6"/>
      <c r="F146" s="6"/>
      <c r="G146" s="6"/>
      <c r="H146" s="6"/>
      <c r="I146" s="6"/>
      <c r="J146" s="6"/>
      <c r="K146" s="6"/>
    </row>
    <row r="147" spans="2:11" x14ac:dyDescent="0.25">
      <c r="B147" s="6"/>
      <c r="D147" s="6"/>
      <c r="E147" s="6"/>
      <c r="F147" s="6"/>
      <c r="G147" s="6"/>
      <c r="H147" s="6"/>
      <c r="I147" s="6"/>
      <c r="J147" s="6"/>
      <c r="K147" s="6"/>
    </row>
    <row r="148" spans="2:11" x14ac:dyDescent="0.25">
      <c r="B148" s="6"/>
      <c r="D148" s="6"/>
      <c r="E148" s="6"/>
      <c r="F148" s="6"/>
      <c r="G148" s="6"/>
      <c r="H148" s="6"/>
      <c r="I148" s="6"/>
      <c r="J148" s="6"/>
      <c r="K148" s="6"/>
    </row>
    <row r="149" spans="2:11" x14ac:dyDescent="0.25">
      <c r="B149" s="6"/>
      <c r="D149" s="6"/>
      <c r="E149" s="6"/>
      <c r="F149" s="6"/>
      <c r="G149" s="6"/>
      <c r="H149" s="6"/>
      <c r="I149" s="6"/>
      <c r="J149" s="6"/>
      <c r="K149" s="6"/>
    </row>
    <row r="150" spans="2:11" x14ac:dyDescent="0.25">
      <c r="B150" s="6"/>
      <c r="D150" s="6"/>
      <c r="E150" s="6"/>
      <c r="F150" s="6"/>
      <c r="G150" s="6"/>
      <c r="H150" s="6"/>
      <c r="I150" s="6"/>
      <c r="J150" s="6"/>
      <c r="K150" s="6"/>
    </row>
    <row r="151" spans="2:11" x14ac:dyDescent="0.25">
      <c r="B151" s="6"/>
      <c r="D151" s="6"/>
      <c r="E151" s="6"/>
      <c r="F151" s="6"/>
      <c r="G151" s="6"/>
      <c r="H151" s="6"/>
      <c r="I151" s="6"/>
      <c r="J151" s="6"/>
      <c r="K151" s="6"/>
    </row>
    <row r="152" spans="2:11" x14ac:dyDescent="0.25">
      <c r="B152" s="6"/>
      <c r="D152" s="6"/>
      <c r="E152" s="6"/>
      <c r="F152" s="6"/>
      <c r="G152" s="6"/>
      <c r="H152" s="6"/>
      <c r="I152" s="6"/>
      <c r="J152" s="6"/>
      <c r="K152" s="6"/>
    </row>
    <row r="153" spans="2:11" x14ac:dyDescent="0.25">
      <c r="B153" s="6"/>
      <c r="D153" s="6"/>
      <c r="E153" s="6"/>
      <c r="F153" s="6"/>
      <c r="G153" s="6"/>
      <c r="H153" s="6"/>
      <c r="I153" s="6"/>
      <c r="J153" s="6"/>
      <c r="K153" s="6"/>
    </row>
    <row r="154" spans="2:11" x14ac:dyDescent="0.25">
      <c r="B154" s="6"/>
      <c r="D154" s="6"/>
      <c r="E154" s="6"/>
      <c r="F154" s="6"/>
      <c r="G154" s="6"/>
      <c r="H154" s="6"/>
      <c r="I154" s="6"/>
      <c r="J154" s="6"/>
      <c r="K154" s="6"/>
    </row>
    <row r="155" spans="2:11" x14ac:dyDescent="0.25">
      <c r="B155" s="6"/>
      <c r="D155" s="6"/>
      <c r="E155" s="6"/>
      <c r="F155" s="6"/>
      <c r="G155" s="6"/>
      <c r="H155" s="6"/>
      <c r="I155" s="6"/>
      <c r="J155" s="6"/>
      <c r="K155" s="6"/>
    </row>
    <row r="156" spans="2:11" x14ac:dyDescent="0.25">
      <c r="B156" s="6"/>
      <c r="D156" s="6"/>
      <c r="E156" s="6"/>
      <c r="F156" s="6"/>
      <c r="G156" s="6"/>
      <c r="H156" s="6"/>
      <c r="I156" s="6"/>
      <c r="J156" s="6"/>
      <c r="K156" s="6"/>
    </row>
    <row r="157" spans="2:11" x14ac:dyDescent="0.25">
      <c r="B157" s="6"/>
      <c r="D157" s="6"/>
      <c r="E157" s="6"/>
      <c r="F157" s="6"/>
      <c r="G157" s="6"/>
      <c r="H157" s="6"/>
      <c r="I157" s="6"/>
      <c r="J157" s="6"/>
      <c r="K157" s="6"/>
    </row>
    <row r="158" spans="2:11" x14ac:dyDescent="0.25">
      <c r="B158" s="6"/>
      <c r="D158" s="6"/>
      <c r="E158" s="6"/>
      <c r="F158" s="6"/>
      <c r="G158" s="6"/>
      <c r="H158" s="6"/>
      <c r="I158" s="6"/>
      <c r="J158" s="6"/>
      <c r="K158" s="6"/>
    </row>
    <row r="159" spans="2:11" x14ac:dyDescent="0.25">
      <c r="B159" s="6"/>
      <c r="D159" s="6"/>
      <c r="E159" s="6"/>
      <c r="F159" s="6"/>
      <c r="G159" s="6"/>
      <c r="H159" s="6"/>
      <c r="I159" s="6"/>
      <c r="J159" s="6"/>
      <c r="K159" s="6"/>
    </row>
    <row r="160" spans="2:11" x14ac:dyDescent="0.25">
      <c r="B160" s="6"/>
      <c r="D160" s="6"/>
      <c r="E160" s="6"/>
      <c r="F160" s="6"/>
      <c r="G160" s="6"/>
      <c r="H160" s="6"/>
      <c r="I160" s="6"/>
      <c r="J160" s="6"/>
      <c r="K160" s="6"/>
    </row>
    <row r="161" spans="2:11" x14ac:dyDescent="0.25">
      <c r="B161" s="6"/>
      <c r="D161" s="6"/>
      <c r="E161" s="6"/>
      <c r="F161" s="6"/>
      <c r="G161" s="6"/>
      <c r="H161" s="6"/>
      <c r="I161" s="6"/>
      <c r="J161" s="6"/>
      <c r="K161" s="6"/>
    </row>
    <row r="162" spans="2:11" x14ac:dyDescent="0.25">
      <c r="B162" s="6"/>
      <c r="D162" s="6"/>
      <c r="E162" s="6"/>
      <c r="F162" s="6"/>
      <c r="G162" s="6"/>
      <c r="H162" s="6"/>
      <c r="I162" s="6"/>
      <c r="J162" s="6"/>
      <c r="K162" s="6"/>
    </row>
    <row r="163" spans="2:11" x14ac:dyDescent="0.25">
      <c r="B163" s="6"/>
      <c r="D163" s="6"/>
      <c r="E163" s="6"/>
      <c r="F163" s="6"/>
      <c r="G163" s="6"/>
      <c r="H163" s="6"/>
      <c r="I163" s="6"/>
      <c r="J163" s="6"/>
      <c r="K163" s="6"/>
    </row>
    <row r="164" spans="2:11" x14ac:dyDescent="0.25">
      <c r="B164" s="6"/>
      <c r="D164" s="6"/>
      <c r="E164" s="6"/>
      <c r="F164" s="6"/>
      <c r="G164" s="6"/>
      <c r="H164" s="6"/>
      <c r="I164" s="6"/>
      <c r="J164" s="6"/>
      <c r="K164" s="6"/>
    </row>
    <row r="165" spans="2:11" x14ac:dyDescent="0.25">
      <c r="B165" s="6"/>
      <c r="D165" s="6"/>
      <c r="E165" s="6"/>
      <c r="F165" s="6"/>
      <c r="G165" s="6"/>
      <c r="H165" s="6"/>
      <c r="I165" s="6"/>
      <c r="J165" s="6"/>
      <c r="K165" s="6"/>
    </row>
    <row r="166" spans="2:11" x14ac:dyDescent="0.25">
      <c r="B166" s="6"/>
      <c r="D166" s="6"/>
      <c r="E166" s="6"/>
      <c r="F166" s="6"/>
      <c r="G166" s="6"/>
      <c r="H166" s="6"/>
      <c r="I166" s="6"/>
      <c r="J166" s="6"/>
      <c r="K166" s="6"/>
    </row>
    <row r="167" spans="2:11" x14ac:dyDescent="0.25">
      <c r="B167" s="6"/>
      <c r="D167" s="6"/>
      <c r="E167" s="6"/>
      <c r="F167" s="6"/>
      <c r="G167" s="6"/>
      <c r="H167" s="6"/>
      <c r="I167" s="6"/>
      <c r="J167" s="6"/>
      <c r="K167" s="6"/>
    </row>
    <row r="168" spans="2:11" x14ac:dyDescent="0.25">
      <c r="B168" s="6"/>
      <c r="D168" s="6"/>
      <c r="E168" s="6"/>
      <c r="F168" s="6"/>
      <c r="G168" s="6"/>
      <c r="H168" s="6"/>
      <c r="I168" s="6"/>
      <c r="J168" s="6"/>
      <c r="K168" s="6"/>
    </row>
    <row r="169" spans="2:11" x14ac:dyDescent="0.25">
      <c r="B169" s="6"/>
      <c r="D169" s="6"/>
      <c r="E169" s="6"/>
      <c r="F169" s="6"/>
      <c r="G169" s="6"/>
      <c r="H169" s="6"/>
      <c r="I169" s="6"/>
      <c r="J169" s="6"/>
      <c r="K169" s="6"/>
    </row>
    <row r="170" spans="2:11" x14ac:dyDescent="0.25">
      <c r="B170" s="6"/>
      <c r="D170" s="6"/>
      <c r="E170" s="6"/>
      <c r="F170" s="6"/>
      <c r="G170" s="6"/>
      <c r="H170" s="6"/>
      <c r="I170" s="6"/>
      <c r="J170" s="6"/>
      <c r="K170" s="6"/>
    </row>
    <row r="171" spans="2:11" x14ac:dyDescent="0.25">
      <c r="B171" s="6"/>
      <c r="D171" s="6"/>
      <c r="E171" s="6"/>
      <c r="F171" s="6"/>
      <c r="G171" s="6"/>
      <c r="H171" s="6"/>
      <c r="I171" s="6"/>
      <c r="J171" s="6"/>
      <c r="K171" s="6"/>
    </row>
    <row r="172" spans="2:11" x14ac:dyDescent="0.25">
      <c r="B172" s="6"/>
      <c r="D172" s="6"/>
      <c r="E172" s="6"/>
      <c r="F172" s="6"/>
      <c r="G172" s="6"/>
      <c r="H172" s="6"/>
      <c r="I172" s="6"/>
      <c r="J172" s="6"/>
      <c r="K172" s="6"/>
    </row>
    <row r="173" spans="2:11" x14ac:dyDescent="0.25">
      <c r="B173" s="6"/>
      <c r="D173" s="6"/>
      <c r="E173" s="6"/>
      <c r="F173" s="6"/>
      <c r="G173" s="6"/>
      <c r="H173" s="6"/>
      <c r="I173" s="6"/>
      <c r="J173" s="6"/>
      <c r="K173" s="6"/>
    </row>
    <row r="174" spans="2:11" x14ac:dyDescent="0.25">
      <c r="B174" s="6"/>
      <c r="D174" s="6"/>
      <c r="E174" s="6"/>
      <c r="F174" s="6"/>
      <c r="G174" s="6"/>
      <c r="H174" s="6"/>
      <c r="I174" s="6"/>
      <c r="J174" s="6"/>
      <c r="K174" s="6"/>
    </row>
    <row r="175" spans="2:11" x14ac:dyDescent="0.25">
      <c r="B175" s="6"/>
      <c r="D175" s="6"/>
      <c r="E175" s="6"/>
      <c r="F175" s="6"/>
      <c r="G175" s="6"/>
      <c r="H175" s="6"/>
      <c r="I175" s="6"/>
      <c r="J175" s="6"/>
      <c r="K175" s="6"/>
    </row>
    <row r="176" spans="2:11" x14ac:dyDescent="0.25">
      <c r="B176" s="6"/>
      <c r="D176" s="6"/>
      <c r="E176" s="6"/>
      <c r="F176" s="6"/>
      <c r="G176" s="6"/>
      <c r="H176" s="6"/>
      <c r="I176" s="6"/>
      <c r="J176" s="6"/>
      <c r="K176" s="6"/>
    </row>
    <row r="177" spans="2:11" x14ac:dyDescent="0.25">
      <c r="B177" s="6"/>
      <c r="D177" s="6"/>
      <c r="E177" s="6"/>
      <c r="F177" s="6"/>
      <c r="G177" s="6"/>
      <c r="H177" s="6"/>
      <c r="I177" s="6"/>
      <c r="J177" s="6"/>
      <c r="K177" s="6"/>
    </row>
    <row r="178" spans="2:11" x14ac:dyDescent="0.25">
      <c r="B178" s="6"/>
      <c r="D178" s="6"/>
      <c r="E178" s="6"/>
      <c r="F178" s="6"/>
      <c r="G178" s="6"/>
      <c r="H178" s="6"/>
      <c r="I178" s="6"/>
      <c r="J178" s="6"/>
      <c r="K178" s="6"/>
    </row>
  </sheetData>
  <mergeCells count="32">
    <mergeCell ref="A1:P1"/>
    <mergeCell ref="A2:P2"/>
    <mergeCell ref="A3:P3"/>
    <mergeCell ref="A4:D4"/>
    <mergeCell ref="A5:P5"/>
    <mergeCell ref="B15:B19"/>
    <mergeCell ref="B45:B51"/>
    <mergeCell ref="B58:E59"/>
    <mergeCell ref="D15:K15"/>
    <mergeCell ref="D16:K16"/>
    <mergeCell ref="D19:K19"/>
    <mergeCell ref="D31:K31"/>
    <mergeCell ref="C20:C21"/>
    <mergeCell ref="D20:D21"/>
    <mergeCell ref="E20:E21"/>
    <mergeCell ref="F20:J20"/>
    <mergeCell ref="D32:K32"/>
    <mergeCell ref="D33:K33"/>
    <mergeCell ref="B35:E35"/>
    <mergeCell ref="B36:B42"/>
    <mergeCell ref="B44:E44"/>
    <mergeCell ref="B78:B91"/>
    <mergeCell ref="B92:B100"/>
    <mergeCell ref="B61:D61"/>
    <mergeCell ref="B63:B74"/>
    <mergeCell ref="B75:B76"/>
    <mergeCell ref="D75:D76"/>
    <mergeCell ref="B10:D10"/>
    <mergeCell ref="F10:S10"/>
    <mergeCell ref="F11:S11"/>
    <mergeCell ref="E12:R12"/>
    <mergeCell ref="E13:R13"/>
  </mergeCells>
  <conditionalFormatting sqref="H30">
    <cfRule type="containsText" dxfId="66" priority="5" operator="containsText" text="ERROR">
      <formula>NOT(ISERROR(SEARCH("ERROR",H30)))</formula>
    </cfRule>
  </conditionalFormatting>
  <conditionalFormatting sqref="F10">
    <cfRule type="notContainsBlanks" dxfId="65" priority="4">
      <formula>LEN(TRIM(F10))&gt;0</formula>
    </cfRule>
  </conditionalFormatting>
  <conditionalFormatting sqref="F11:S11">
    <cfRule type="expression" dxfId="64" priority="2">
      <formula>E11="NO SE REPORTA"</formula>
    </cfRule>
    <cfRule type="expression" dxfId="63" priority="3">
      <formula>E10="NO APLICA"</formula>
    </cfRule>
  </conditionalFormatting>
  <conditionalFormatting sqref="E12:R12">
    <cfRule type="expression" dxfId="62" priority="1">
      <formula>E11="SI SE REPORTA"</formula>
    </cfRule>
  </conditionalFormatting>
  <dataValidations count="5">
    <dataValidation type="whole" operator="greaterThanOrEqual" allowBlank="1" showErrorMessage="1" errorTitle="ERROR" error="Escriba un número igual o mayor que 0" promptTitle="ERROR" prompt="Escriba un número igual o mayor que 0" sqref="E18:H18">
      <formula1>0</formula1>
    </dataValidation>
    <dataValidation type="decimal" allowBlank="1" showInputMessage="1" showErrorMessage="1" errorTitle="ERROR" error="Escriba un valor entre 0% y 100%" sqref="F22:H29">
      <formula1>0</formula1>
      <formula2>1</formula2>
    </dataValidation>
    <dataValidation allowBlank="1" showInputMessage="1" showErrorMessage="1" sqref="H30 I22:I30"/>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 ref="E40" r:id="rId1"/>
  </hyperlinks>
  <pageMargins left="0.25" right="0.25" top="0.75" bottom="0.75" header="0.3" footer="0.3"/>
  <pageSetup paperSize="178" orientation="landscape" horizontalDpi="1200" verticalDpi="1200"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9"/>
  <sheetViews>
    <sheetView showGridLines="0" topLeftCell="A4" zoomScale="98" zoomScaleNormal="98" workbookViewId="0">
      <selection activeCell="L21" sqref="L21"/>
    </sheetView>
  </sheetViews>
  <sheetFormatPr baseColWidth="10" defaultRowHeight="14.3" x14ac:dyDescent="0.25"/>
  <cols>
    <col min="1" max="1" width="1.875" customWidth="1"/>
    <col min="2" max="2" width="12.875" customWidth="1"/>
    <col min="3" max="3" width="5" style="86" bestFit="1" customWidth="1"/>
    <col min="4" max="4" width="34.875" customWidth="1"/>
    <col min="5" max="5" width="12.125" customWidth="1"/>
  </cols>
  <sheetData>
    <row r="1" spans="1:21" s="550" customFormat="1" ht="100.55" customHeight="1" thickBot="1" x14ac:dyDescent="0.3">
      <c r="A1" s="1022"/>
      <c r="B1" s="1023"/>
      <c r="C1" s="1023"/>
      <c r="D1" s="1023"/>
      <c r="E1" s="1023"/>
      <c r="F1" s="1023"/>
      <c r="G1" s="1023"/>
      <c r="H1" s="1023"/>
      <c r="I1" s="1023"/>
      <c r="J1" s="1023"/>
      <c r="K1" s="1023"/>
      <c r="L1" s="1023"/>
      <c r="M1" s="1023"/>
      <c r="N1" s="1023"/>
      <c r="O1" s="1023"/>
      <c r="P1" s="1024"/>
      <c r="Q1" s="412"/>
      <c r="R1" s="412"/>
    </row>
    <row r="2" spans="1:21" s="551" customFormat="1" ht="16.3" thickBot="1" x14ac:dyDescent="0.3">
      <c r="A2" s="1030" t="str">
        <f>'Datos Generales'!C5</f>
        <v>Corporación Autónoma Regional del Magdalena – CORPAMAG</v>
      </c>
      <c r="B2" s="1031"/>
      <c r="C2" s="1031"/>
      <c r="D2" s="1031"/>
      <c r="E2" s="1031"/>
      <c r="F2" s="1031"/>
      <c r="G2" s="1031"/>
      <c r="H2" s="1031"/>
      <c r="I2" s="1031"/>
      <c r="J2" s="1031"/>
      <c r="K2" s="1031"/>
      <c r="L2" s="1031"/>
      <c r="M2" s="1031"/>
      <c r="N2" s="1031"/>
      <c r="O2" s="1031"/>
      <c r="P2" s="1032"/>
      <c r="Q2" s="412"/>
      <c r="R2" s="412"/>
    </row>
    <row r="3" spans="1:21" s="551" customFormat="1" ht="16.3" thickBot="1" x14ac:dyDescent="0.3">
      <c r="A3" s="1025" t="s">
        <v>1322</v>
      </c>
      <c r="B3" s="1026"/>
      <c r="C3" s="1026"/>
      <c r="D3" s="1026"/>
      <c r="E3" s="1026"/>
      <c r="F3" s="1026"/>
      <c r="G3" s="1026"/>
      <c r="H3" s="1026"/>
      <c r="I3" s="1026"/>
      <c r="J3" s="1026"/>
      <c r="K3" s="1026"/>
      <c r="L3" s="1026"/>
      <c r="M3" s="1026"/>
      <c r="N3" s="1026"/>
      <c r="O3" s="1026"/>
      <c r="P3" s="1027"/>
      <c r="Q3" s="412"/>
      <c r="R3" s="412"/>
    </row>
    <row r="4" spans="1:21" s="551" customFormat="1" ht="16.3" thickBot="1" x14ac:dyDescent="0.3">
      <c r="A4" s="1028" t="s">
        <v>1321</v>
      </c>
      <c r="B4" s="1029"/>
      <c r="C4" s="1029"/>
      <c r="D4" s="1029"/>
      <c r="E4" s="587" t="str">
        <f>'Datos Generales'!C6</f>
        <v>2021-II</v>
      </c>
      <c r="F4" s="587"/>
      <c r="G4" s="587"/>
      <c r="H4" s="587"/>
      <c r="I4" s="587"/>
      <c r="J4" s="587"/>
      <c r="K4" s="587"/>
      <c r="L4" s="589"/>
      <c r="M4" s="589"/>
      <c r="N4" s="589"/>
      <c r="O4" s="589"/>
      <c r="P4" s="590"/>
      <c r="Q4" s="412"/>
      <c r="R4" s="412"/>
    </row>
    <row r="5" spans="1:21" s="245" customFormat="1" ht="16.5" customHeight="1" thickBot="1" x14ac:dyDescent="0.3">
      <c r="A5" s="1025" t="s">
        <v>634</v>
      </c>
      <c r="B5" s="1026"/>
      <c r="C5" s="1026"/>
      <c r="D5" s="1026"/>
      <c r="E5" s="1026"/>
      <c r="F5" s="1026"/>
      <c r="G5" s="1026"/>
      <c r="H5" s="1026"/>
      <c r="I5" s="1026"/>
      <c r="J5" s="1026"/>
      <c r="K5" s="1026"/>
      <c r="L5" s="1026"/>
      <c r="M5" s="1026"/>
      <c r="N5" s="1026"/>
      <c r="O5" s="1026"/>
      <c r="P5" s="1027"/>
    </row>
    <row r="6" spans="1:21" x14ac:dyDescent="0.25">
      <c r="B6" s="2" t="s">
        <v>1</v>
      </c>
      <c r="C6" s="75"/>
      <c r="D6" s="6"/>
      <c r="E6" s="73"/>
      <c r="F6" s="6" t="s">
        <v>128</v>
      </c>
      <c r="G6" s="6"/>
      <c r="H6" s="6"/>
      <c r="I6" s="6"/>
      <c r="J6" s="6"/>
      <c r="K6" s="6"/>
    </row>
    <row r="7" spans="1:21" ht="14.95" thickBot="1" x14ac:dyDescent="0.3">
      <c r="B7" s="74"/>
      <c r="C7" s="76"/>
      <c r="D7" s="6"/>
      <c r="E7" s="18"/>
      <c r="F7" s="6" t="s">
        <v>129</v>
      </c>
      <c r="G7" s="6"/>
      <c r="H7" s="6"/>
      <c r="I7" s="6"/>
      <c r="J7" s="6"/>
      <c r="K7" s="6"/>
    </row>
    <row r="8" spans="1:21" ht="14.95" thickBot="1" x14ac:dyDescent="0.3">
      <c r="B8" s="177" t="s">
        <v>1192</v>
      </c>
      <c r="C8" s="221">
        <v>2021</v>
      </c>
      <c r="D8" s="226">
        <f>IF(E10="NO APLICA","NO APLICA",IF(E11="NO SE REPORTA","SIN INFORMACION",+F22))</f>
        <v>0</v>
      </c>
      <c r="E8" s="222"/>
      <c r="F8" s="6" t="s">
        <v>130</v>
      </c>
      <c r="G8" s="6"/>
      <c r="H8" s="6"/>
      <c r="I8" s="6"/>
      <c r="J8" s="6"/>
      <c r="K8" s="6"/>
    </row>
    <row r="9" spans="1:21" x14ac:dyDescent="0.25">
      <c r="B9" s="505" t="s">
        <v>1193</v>
      </c>
      <c r="D9" s="6"/>
      <c r="E9" s="6"/>
      <c r="F9" s="6"/>
      <c r="G9" s="6"/>
      <c r="H9" s="6"/>
      <c r="I9" s="6"/>
      <c r="J9" s="6"/>
      <c r="K9" s="6"/>
    </row>
    <row r="10" spans="1:21" s="412" customFormat="1" x14ac:dyDescent="0.25">
      <c r="A10" s="245"/>
      <c r="B10" s="1078" t="s">
        <v>1252</v>
      </c>
      <c r="C10" s="1078"/>
      <c r="D10" s="1078"/>
      <c r="E10" s="511" t="s">
        <v>1249</v>
      </c>
      <c r="F10" s="1085"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086"/>
      <c r="H10" s="1086"/>
      <c r="I10" s="1086"/>
      <c r="J10" s="1086"/>
      <c r="K10" s="1086"/>
      <c r="L10" s="1086"/>
      <c r="M10" s="1086"/>
      <c r="N10" s="1086"/>
      <c r="O10" s="1086"/>
      <c r="P10" s="1086"/>
      <c r="Q10" s="1086"/>
      <c r="R10" s="1086"/>
      <c r="S10" s="1086"/>
      <c r="T10" s="507"/>
      <c r="U10" s="507"/>
    </row>
    <row r="11" spans="1:21" s="412" customFormat="1" ht="14.45" customHeight="1" x14ac:dyDescent="0.25">
      <c r="A11" s="245"/>
      <c r="B11" s="508"/>
      <c r="C11" s="509"/>
      <c r="D11" s="510" t="str">
        <f>IF(E10="SI APLICA","¿El indicador no se reporta por limitaciones de información disponible? ","")</f>
        <v xml:space="preserve">¿El indicador no se reporta por limitaciones de información disponible? </v>
      </c>
      <c r="E11" s="512" t="s">
        <v>1251</v>
      </c>
      <c r="F11" s="1079"/>
      <c r="G11" s="1080"/>
      <c r="H11" s="1080"/>
      <c r="I11" s="1080"/>
      <c r="J11" s="1080"/>
      <c r="K11" s="1080"/>
      <c r="L11" s="1080"/>
      <c r="M11" s="1080"/>
      <c r="N11" s="1080"/>
      <c r="O11" s="1080"/>
      <c r="P11" s="1080"/>
      <c r="Q11" s="1080"/>
      <c r="R11" s="1080"/>
      <c r="S11" s="1080"/>
    </row>
    <row r="12" spans="1:21" s="412" customFormat="1" ht="23.45" customHeight="1" x14ac:dyDescent="0.25">
      <c r="A12" s="245"/>
      <c r="B12" s="505"/>
      <c r="C12" s="303"/>
      <c r="D12" s="510" t="str">
        <f>IF(E11="SI SE REPORTA","¿Qué programas o proyectos del Plan de Acción están asociados al indicador? ","")</f>
        <v xml:space="preserve">¿Qué programas o proyectos del Plan de Acción están asociados al indicador? </v>
      </c>
      <c r="E12" s="1081" t="s">
        <v>2748</v>
      </c>
      <c r="F12" s="1081"/>
      <c r="G12" s="1081"/>
      <c r="H12" s="1081"/>
      <c r="I12" s="1081"/>
      <c r="J12" s="1081"/>
      <c r="K12" s="1081"/>
      <c r="L12" s="1081"/>
      <c r="M12" s="1081"/>
      <c r="N12" s="1081"/>
      <c r="O12" s="1081"/>
      <c r="P12" s="1081"/>
      <c r="Q12" s="1081"/>
      <c r="R12" s="1081"/>
    </row>
    <row r="13" spans="1:21" s="412" customFormat="1" ht="21.9" customHeight="1" x14ac:dyDescent="0.25">
      <c r="A13" s="245"/>
      <c r="B13" s="505"/>
      <c r="C13" s="303"/>
      <c r="D13" s="510" t="s">
        <v>1254</v>
      </c>
      <c r="E13" s="1082"/>
      <c r="F13" s="1083"/>
      <c r="G13" s="1083"/>
      <c r="H13" s="1083"/>
      <c r="I13" s="1083"/>
      <c r="J13" s="1083"/>
      <c r="K13" s="1083"/>
      <c r="L13" s="1083"/>
      <c r="M13" s="1083"/>
      <c r="N13" s="1083"/>
      <c r="O13" s="1083"/>
      <c r="P13" s="1083"/>
      <c r="Q13" s="1083"/>
      <c r="R13" s="1084"/>
    </row>
    <row r="14" spans="1:21" s="412" customFormat="1" ht="7" customHeight="1" thickBot="1" x14ac:dyDescent="0.3">
      <c r="B14" s="505"/>
      <c r="C14" s="86"/>
      <c r="D14" s="6"/>
      <c r="E14" s="6"/>
      <c r="F14" s="6"/>
      <c r="G14" s="6"/>
      <c r="H14" s="6"/>
      <c r="I14" s="6"/>
      <c r="J14" s="6"/>
      <c r="K14" s="6"/>
    </row>
    <row r="15" spans="1:21" ht="14.95" thickBot="1" x14ac:dyDescent="0.3">
      <c r="B15" s="1111" t="s">
        <v>2</v>
      </c>
      <c r="C15" s="88"/>
      <c r="D15" s="1122" t="s">
        <v>3</v>
      </c>
      <c r="E15" s="1123"/>
      <c r="F15" s="1123"/>
      <c r="G15" s="1123"/>
      <c r="H15" s="1123"/>
      <c r="I15" s="1124"/>
      <c r="J15" s="6"/>
      <c r="K15" s="6"/>
    </row>
    <row r="16" spans="1:21" ht="35.35" thickBot="1" x14ac:dyDescent="0.3">
      <c r="B16" s="1112"/>
      <c r="C16" s="93"/>
      <c r="D16" s="43" t="s">
        <v>648</v>
      </c>
      <c r="E16" s="7">
        <v>30</v>
      </c>
      <c r="F16" s="6"/>
      <c r="G16" s="6"/>
      <c r="H16" s="6"/>
      <c r="I16" s="22"/>
      <c r="J16" s="6"/>
      <c r="K16" s="6"/>
    </row>
    <row r="17" spans="2:11" ht="58.45" thickBot="1" x14ac:dyDescent="0.3">
      <c r="B17" s="1112"/>
      <c r="C17" s="93"/>
      <c r="D17" s="41" t="s">
        <v>649</v>
      </c>
      <c r="E17" s="7">
        <v>30</v>
      </c>
      <c r="F17" s="6"/>
      <c r="G17" s="6"/>
      <c r="H17" s="6"/>
      <c r="I17" s="22"/>
      <c r="J17" s="6"/>
      <c r="K17" s="6"/>
    </row>
    <row r="18" spans="2:11" ht="14.95" thickBot="1" x14ac:dyDescent="0.3">
      <c r="B18" s="1112"/>
      <c r="C18" s="91"/>
      <c r="D18" s="1161"/>
      <c r="E18" s="1162"/>
      <c r="F18" s="1162"/>
      <c r="G18" s="1162"/>
      <c r="H18" s="1162"/>
      <c r="I18" s="1163"/>
      <c r="J18" s="6"/>
      <c r="K18" s="6"/>
    </row>
    <row r="19" spans="2:11" ht="14.95" thickBot="1" x14ac:dyDescent="0.3">
      <c r="B19" s="1112"/>
      <c r="C19" s="93"/>
      <c r="D19" s="43" t="s">
        <v>150</v>
      </c>
      <c r="E19" s="39" t="s">
        <v>20</v>
      </c>
      <c r="F19" s="39" t="s">
        <v>21</v>
      </c>
      <c r="G19" s="39" t="s">
        <v>22</v>
      </c>
      <c r="H19" s="39" t="s">
        <v>23</v>
      </c>
      <c r="I19" s="39" t="s">
        <v>151</v>
      </c>
      <c r="J19" s="6"/>
      <c r="K19" s="6"/>
    </row>
    <row r="20" spans="2:11" ht="35.35" thickBot="1" x14ac:dyDescent="0.3">
      <c r="B20" s="1112"/>
      <c r="C20" s="93"/>
      <c r="D20" s="128" t="s">
        <v>650</v>
      </c>
      <c r="E20" s="7">
        <v>30</v>
      </c>
      <c r="F20" s="7"/>
      <c r="G20" s="7"/>
      <c r="H20" s="7"/>
      <c r="I20" s="42">
        <f>SUM(E20:H20)</f>
        <v>30</v>
      </c>
      <c r="J20" s="6"/>
      <c r="K20" s="6"/>
    </row>
    <row r="21" spans="2:11" ht="35.35" thickBot="1" x14ac:dyDescent="0.3">
      <c r="B21" s="1112"/>
      <c r="C21" s="93"/>
      <c r="D21" s="128" t="s">
        <v>651</v>
      </c>
      <c r="E21" s="7">
        <v>30</v>
      </c>
      <c r="F21" s="7"/>
      <c r="G21" s="7"/>
      <c r="H21" s="7"/>
      <c r="I21" s="42">
        <f>SUM(E21:H21)</f>
        <v>30</v>
      </c>
      <c r="J21" s="6"/>
      <c r="K21" s="6"/>
    </row>
    <row r="22" spans="2:11" ht="46.9" thickBot="1" x14ac:dyDescent="0.3">
      <c r="B22" s="1113"/>
      <c r="C22" s="3"/>
      <c r="D22" s="128" t="s">
        <v>652</v>
      </c>
      <c r="E22" s="143">
        <f>IFERROR(E21/E20,0)</f>
        <v>1</v>
      </c>
      <c r="F22" s="143">
        <f>IFERROR(F21/F20,0)</f>
        <v>0</v>
      </c>
      <c r="G22" s="143">
        <f>IFERROR(G21/G20,0)</f>
        <v>0</v>
      </c>
      <c r="H22" s="143">
        <f>IFERROR(H21/H20,0)</f>
        <v>0</v>
      </c>
      <c r="I22" s="143">
        <f>IFERROR(I21/I20,0)</f>
        <v>1</v>
      </c>
      <c r="J22" s="6"/>
      <c r="K22" s="6"/>
    </row>
    <row r="23" spans="2:11" ht="36" customHeight="1" thickBot="1" x14ac:dyDescent="0.3">
      <c r="B23" s="47" t="s">
        <v>34</v>
      </c>
      <c r="C23" s="92"/>
      <c r="D23" s="1117" t="s">
        <v>653</v>
      </c>
      <c r="E23" s="1118"/>
      <c r="F23" s="1118"/>
      <c r="G23" s="1118"/>
      <c r="H23" s="1118"/>
      <c r="I23" s="1119"/>
      <c r="J23" s="6"/>
      <c r="K23" s="6"/>
    </row>
    <row r="24" spans="2:11" ht="36" customHeight="1" thickBot="1" x14ac:dyDescent="0.3">
      <c r="B24" s="47" t="s">
        <v>36</v>
      </c>
      <c r="C24" s="92"/>
      <c r="D24" s="1117" t="s">
        <v>159</v>
      </c>
      <c r="E24" s="1118"/>
      <c r="F24" s="1118"/>
      <c r="G24" s="1118"/>
      <c r="H24" s="1118"/>
      <c r="I24" s="1119"/>
      <c r="J24" s="6"/>
      <c r="K24" s="6"/>
    </row>
    <row r="25" spans="2:11" ht="14.95" thickBot="1" x14ac:dyDescent="0.3">
      <c r="B25" s="38"/>
      <c r="C25" s="87"/>
      <c r="D25" s="6"/>
      <c r="E25" s="6"/>
      <c r="F25" s="6"/>
      <c r="G25" s="6"/>
      <c r="H25" s="6"/>
      <c r="I25" s="6"/>
      <c r="J25" s="6"/>
      <c r="K25" s="6"/>
    </row>
    <row r="26" spans="2:11" ht="23.95" customHeight="1" thickBot="1" x14ac:dyDescent="0.3">
      <c r="B26" s="1114" t="s">
        <v>38</v>
      </c>
      <c r="C26" s="1115"/>
      <c r="D26" s="1115"/>
      <c r="E26" s="1116"/>
      <c r="F26" s="6"/>
      <c r="G26" s="6"/>
      <c r="H26" s="6"/>
      <c r="I26" s="6"/>
      <c r="J26" s="6"/>
      <c r="K26" s="6"/>
    </row>
    <row r="27" spans="2:11" ht="14.95" thickBot="1" x14ac:dyDescent="0.3">
      <c r="B27" s="1111">
        <v>1</v>
      </c>
      <c r="C27" s="93"/>
      <c r="D27" s="48" t="s">
        <v>39</v>
      </c>
      <c r="E27" s="31" t="s">
        <v>1890</v>
      </c>
      <c r="F27" s="6"/>
      <c r="G27" s="6"/>
      <c r="H27" s="6"/>
      <c r="I27" s="6"/>
      <c r="J27" s="6"/>
      <c r="K27" s="6"/>
    </row>
    <row r="28" spans="2:11" ht="14.95" thickBot="1" x14ac:dyDescent="0.3">
      <c r="B28" s="1112"/>
      <c r="C28" s="93"/>
      <c r="D28" s="41" t="s">
        <v>40</v>
      </c>
      <c r="E28" s="31" t="s">
        <v>1895</v>
      </c>
      <c r="F28" s="6"/>
      <c r="G28" s="6"/>
      <c r="H28" s="6"/>
      <c r="I28" s="6"/>
      <c r="J28" s="6"/>
      <c r="K28" s="6"/>
    </row>
    <row r="29" spans="2:11" ht="14.95" thickBot="1" x14ac:dyDescent="0.3">
      <c r="B29" s="1112"/>
      <c r="C29" s="93"/>
      <c r="D29" s="41" t="s">
        <v>41</v>
      </c>
      <c r="E29" s="31" t="s">
        <v>1896</v>
      </c>
      <c r="F29" s="6"/>
      <c r="G29" s="6"/>
      <c r="H29" s="6"/>
      <c r="I29" s="6"/>
      <c r="J29" s="6"/>
      <c r="K29" s="6"/>
    </row>
    <row r="30" spans="2:11" ht="14.95" thickBot="1" x14ac:dyDescent="0.3">
      <c r="B30" s="1112"/>
      <c r="C30" s="93"/>
      <c r="D30" s="41" t="s">
        <v>42</v>
      </c>
      <c r="E30" s="31" t="s">
        <v>1897</v>
      </c>
      <c r="F30" s="6"/>
      <c r="G30" s="6"/>
      <c r="H30" s="6"/>
      <c r="I30" s="6"/>
      <c r="J30" s="6"/>
      <c r="K30" s="6"/>
    </row>
    <row r="31" spans="2:11" ht="14.95" thickBot="1" x14ac:dyDescent="0.3">
      <c r="B31" s="1112"/>
      <c r="C31" s="93"/>
      <c r="D31" s="41" t="s">
        <v>43</v>
      </c>
      <c r="E31" s="742" t="s">
        <v>1898</v>
      </c>
      <c r="F31" s="6"/>
      <c r="G31" s="6"/>
      <c r="H31" s="6"/>
      <c r="I31" s="6"/>
      <c r="J31" s="6"/>
      <c r="K31" s="6"/>
    </row>
    <row r="32" spans="2:11" ht="14.95" thickBot="1" x14ac:dyDescent="0.3">
      <c r="B32" s="1112"/>
      <c r="C32" s="93"/>
      <c r="D32" s="41" t="s">
        <v>44</v>
      </c>
      <c r="E32" s="31">
        <v>4380200</v>
      </c>
      <c r="F32" s="6"/>
      <c r="G32" s="6"/>
      <c r="H32" s="6"/>
      <c r="I32" s="6"/>
      <c r="J32" s="6"/>
      <c r="K32" s="6"/>
    </row>
    <row r="33" spans="2:11" ht="14.95" thickBot="1" x14ac:dyDescent="0.3">
      <c r="B33" s="1113"/>
      <c r="C33" s="3"/>
      <c r="D33" s="41" t="s">
        <v>45</v>
      </c>
      <c r="E33" s="31" t="s">
        <v>1892</v>
      </c>
      <c r="F33" s="6"/>
      <c r="G33" s="6"/>
      <c r="H33" s="6"/>
      <c r="I33" s="6"/>
      <c r="J33" s="6"/>
      <c r="K33" s="6"/>
    </row>
    <row r="34" spans="2:11" ht="14.95" thickBot="1" x14ac:dyDescent="0.3">
      <c r="B34" s="2"/>
      <c r="C34" s="75"/>
      <c r="D34" s="6"/>
      <c r="E34" s="6"/>
      <c r="F34" s="6"/>
      <c r="G34" s="6"/>
      <c r="H34" s="6"/>
      <c r="I34" s="6"/>
      <c r="J34" s="6"/>
      <c r="K34" s="6"/>
    </row>
    <row r="35" spans="2:11" ht="14.95" thickBot="1" x14ac:dyDescent="0.3">
      <c r="B35" s="1114" t="s">
        <v>46</v>
      </c>
      <c r="C35" s="1115"/>
      <c r="D35" s="1115"/>
      <c r="E35" s="1116"/>
      <c r="F35" s="6"/>
      <c r="G35" s="6"/>
      <c r="H35" s="6"/>
      <c r="I35" s="6"/>
      <c r="J35" s="6"/>
      <c r="K35" s="6"/>
    </row>
    <row r="36" spans="2:11" ht="14.95" thickBot="1" x14ac:dyDescent="0.3">
      <c r="B36" s="1111">
        <v>1</v>
      </c>
      <c r="C36" s="93"/>
      <c r="D36" s="48" t="s">
        <v>39</v>
      </c>
      <c r="E36" s="444" t="s">
        <v>47</v>
      </c>
      <c r="F36" s="6"/>
      <c r="G36" s="6"/>
      <c r="H36" s="6"/>
      <c r="I36" s="6"/>
      <c r="J36" s="6"/>
      <c r="K36" s="6"/>
    </row>
    <row r="37" spans="2:11" ht="14.95" thickBot="1" x14ac:dyDescent="0.3">
      <c r="B37" s="1112"/>
      <c r="C37" s="93"/>
      <c r="D37" s="41" t="s">
        <v>40</v>
      </c>
      <c r="E37" s="444" t="s">
        <v>160</v>
      </c>
      <c r="F37" s="6"/>
      <c r="G37" s="6"/>
      <c r="H37" s="6"/>
      <c r="I37" s="6"/>
      <c r="J37" s="6"/>
      <c r="K37" s="6"/>
    </row>
    <row r="38" spans="2:11" ht="14.95" thickBot="1" x14ac:dyDescent="0.3">
      <c r="B38" s="1112"/>
      <c r="C38" s="93"/>
      <c r="D38" s="41" t="s">
        <v>41</v>
      </c>
      <c r="E38" s="314"/>
      <c r="F38" s="6"/>
      <c r="G38" s="6"/>
      <c r="H38" s="6"/>
      <c r="I38" s="6"/>
      <c r="J38" s="6"/>
      <c r="K38" s="6"/>
    </row>
    <row r="39" spans="2:11" ht="14.95" thickBot="1" x14ac:dyDescent="0.3">
      <c r="B39" s="1112"/>
      <c r="C39" s="93"/>
      <c r="D39" s="41" t="s">
        <v>42</v>
      </c>
      <c r="E39" s="314"/>
      <c r="F39" s="6"/>
      <c r="G39" s="6"/>
      <c r="H39" s="6"/>
      <c r="I39" s="6"/>
      <c r="J39" s="6"/>
      <c r="K39" s="6"/>
    </row>
    <row r="40" spans="2:11" ht="14.95" thickBot="1" x14ac:dyDescent="0.3">
      <c r="B40" s="1112"/>
      <c r="C40" s="93"/>
      <c r="D40" s="41" t="s">
        <v>43</v>
      </c>
      <c r="E40" s="314"/>
      <c r="F40" s="6"/>
      <c r="G40" s="6"/>
      <c r="H40" s="6"/>
      <c r="I40" s="6"/>
      <c r="J40" s="6"/>
      <c r="K40" s="6"/>
    </row>
    <row r="41" spans="2:11" ht="14.95" thickBot="1" x14ac:dyDescent="0.3">
      <c r="B41" s="1112"/>
      <c r="C41" s="93"/>
      <c r="D41" s="41" t="s">
        <v>44</v>
      </c>
      <c r="E41" s="314"/>
      <c r="F41" s="6"/>
      <c r="G41" s="6"/>
      <c r="H41" s="6"/>
      <c r="I41" s="6"/>
      <c r="J41" s="6"/>
      <c r="K41" s="6"/>
    </row>
    <row r="42" spans="2:11" ht="14.95" thickBot="1" x14ac:dyDescent="0.3">
      <c r="B42" s="1113"/>
      <c r="C42" s="3"/>
      <c r="D42" s="41" t="s">
        <v>45</v>
      </c>
      <c r="E42" s="314"/>
      <c r="F42" s="6"/>
      <c r="G42" s="6"/>
      <c r="H42" s="6"/>
      <c r="I42" s="6"/>
      <c r="J42" s="6"/>
      <c r="K42" s="6"/>
    </row>
    <row r="43" spans="2:11" ht="14.95" thickBot="1" x14ac:dyDescent="0.3">
      <c r="B43" s="38"/>
      <c r="C43" s="87"/>
      <c r="D43" s="6"/>
      <c r="E43" s="6"/>
      <c r="F43" s="6"/>
      <c r="G43" s="6"/>
      <c r="H43" s="6"/>
      <c r="I43" s="6"/>
      <c r="J43" s="6"/>
      <c r="K43" s="6"/>
    </row>
    <row r="44" spans="2:11" ht="14.95" customHeight="1" thickBot="1" x14ac:dyDescent="0.3">
      <c r="B44" s="120" t="s">
        <v>49</v>
      </c>
      <c r="C44" s="121"/>
      <c r="D44" s="121"/>
      <c r="E44" s="122"/>
      <c r="G44" s="6"/>
      <c r="H44" s="6"/>
      <c r="I44" s="6"/>
      <c r="J44" s="6"/>
      <c r="K44" s="6"/>
    </row>
    <row r="45" spans="2:11" ht="23.8" thickBot="1" x14ac:dyDescent="0.3">
      <c r="B45" s="47" t="s">
        <v>50</v>
      </c>
      <c r="C45" s="41" t="s">
        <v>51</v>
      </c>
      <c r="D45" s="41" t="s">
        <v>52</v>
      </c>
      <c r="E45" s="41" t="s">
        <v>53</v>
      </c>
      <c r="F45" s="6"/>
      <c r="G45" s="6"/>
      <c r="H45" s="6"/>
      <c r="I45" s="6"/>
      <c r="J45" s="6"/>
    </row>
    <row r="46" spans="2:11" ht="70" thickBot="1" x14ac:dyDescent="0.3">
      <c r="B46" s="49">
        <v>42401</v>
      </c>
      <c r="C46" s="41">
        <v>0.01</v>
      </c>
      <c r="D46" s="50" t="s">
        <v>654</v>
      </c>
      <c r="E46" s="41"/>
      <c r="F46" s="6"/>
      <c r="G46" s="6"/>
      <c r="H46" s="6"/>
      <c r="I46" s="6"/>
      <c r="J46" s="6"/>
    </row>
    <row r="47" spans="2:11" ht="14.95" thickBot="1" x14ac:dyDescent="0.3">
      <c r="B47" s="4"/>
      <c r="C47" s="94"/>
      <c r="D47" s="6"/>
      <c r="E47" s="6"/>
      <c r="F47" s="6"/>
      <c r="G47" s="6"/>
      <c r="H47" s="6"/>
      <c r="I47" s="6"/>
      <c r="J47" s="6"/>
      <c r="K47" s="6"/>
    </row>
    <row r="48" spans="2:11" ht="14.95" thickBot="1" x14ac:dyDescent="0.3">
      <c r="B48" s="443" t="s">
        <v>55</v>
      </c>
      <c r="C48" s="95"/>
      <c r="D48" s="6"/>
      <c r="E48" s="6"/>
      <c r="F48" s="6"/>
      <c r="G48" s="6"/>
      <c r="H48" s="6"/>
      <c r="I48" s="6"/>
      <c r="J48" s="6"/>
      <c r="K48" s="6"/>
    </row>
    <row r="49" spans="2:11" x14ac:dyDescent="0.25">
      <c r="B49" s="1210"/>
      <c r="C49" s="1211"/>
      <c r="D49" s="1211"/>
      <c r="E49" s="1212"/>
      <c r="F49" s="6"/>
      <c r="G49" s="6"/>
      <c r="H49" s="6"/>
      <c r="I49" s="6"/>
      <c r="J49" s="6"/>
      <c r="K49" s="6"/>
    </row>
    <row r="50" spans="2:11" ht="14.95" thickBot="1" x14ac:dyDescent="0.3">
      <c r="B50" s="1213"/>
      <c r="C50" s="1214"/>
      <c r="D50" s="1214"/>
      <c r="E50" s="1215"/>
      <c r="F50" s="6"/>
      <c r="G50" s="6"/>
      <c r="H50" s="6"/>
      <c r="I50" s="6"/>
      <c r="J50" s="6"/>
      <c r="K50" s="6"/>
    </row>
    <row r="51" spans="2:11" ht="14.95" thickBot="1" x14ac:dyDescent="0.3">
      <c r="B51" s="6"/>
      <c r="D51" s="6"/>
      <c r="E51" s="6"/>
      <c r="F51" s="6"/>
      <c r="G51" s="6"/>
      <c r="H51" s="6"/>
      <c r="I51" s="6"/>
      <c r="J51" s="6"/>
      <c r="K51" s="6"/>
    </row>
    <row r="52" spans="2:11" ht="23.8" thickBot="1" x14ac:dyDescent="0.3">
      <c r="B52" s="51" t="s">
        <v>56</v>
      </c>
      <c r="C52" s="96"/>
      <c r="D52" s="6"/>
      <c r="E52" s="6"/>
      <c r="F52" s="6"/>
      <c r="G52" s="6"/>
      <c r="H52" s="6"/>
      <c r="I52" s="6"/>
      <c r="J52" s="6"/>
      <c r="K52" s="6"/>
    </row>
    <row r="53" spans="2:11" ht="14.95" thickBot="1" x14ac:dyDescent="0.3">
      <c r="B53" s="2"/>
      <c r="C53" s="75"/>
      <c r="D53" s="6"/>
      <c r="E53" s="6"/>
      <c r="F53" s="6"/>
      <c r="G53" s="6"/>
      <c r="H53" s="6"/>
      <c r="I53" s="6"/>
      <c r="J53" s="6"/>
      <c r="K53" s="6"/>
    </row>
    <row r="54" spans="2:11" ht="70" thickBot="1" x14ac:dyDescent="0.3">
      <c r="B54" s="52" t="s">
        <v>57</v>
      </c>
      <c r="C54" s="97"/>
      <c r="D54" s="43" t="s">
        <v>635</v>
      </c>
      <c r="E54" s="6"/>
      <c r="F54" s="6"/>
      <c r="G54" s="6"/>
      <c r="H54" s="6"/>
      <c r="I54" s="6"/>
      <c r="J54" s="6"/>
      <c r="K54" s="6"/>
    </row>
    <row r="55" spans="2:11" x14ac:dyDescent="0.25">
      <c r="B55" s="1111" t="s">
        <v>59</v>
      </c>
      <c r="C55" s="93"/>
      <c r="D55" s="53" t="s">
        <v>60</v>
      </c>
      <c r="E55" s="6"/>
      <c r="F55" s="6"/>
      <c r="G55" s="6"/>
      <c r="H55" s="6"/>
      <c r="I55" s="6"/>
      <c r="J55" s="6"/>
      <c r="K55" s="6"/>
    </row>
    <row r="56" spans="2:11" ht="69.3" x14ac:dyDescent="0.25">
      <c r="B56" s="1112"/>
      <c r="C56" s="93"/>
      <c r="D56" s="46" t="s">
        <v>636</v>
      </c>
      <c r="E56" s="6"/>
      <c r="F56" s="6"/>
      <c r="G56" s="6"/>
      <c r="H56" s="6"/>
      <c r="I56" s="6"/>
      <c r="J56" s="6"/>
      <c r="K56" s="6"/>
    </row>
    <row r="57" spans="2:11" x14ac:dyDescent="0.25">
      <c r="B57" s="1112"/>
      <c r="C57" s="93"/>
      <c r="D57" s="53" t="s">
        <v>134</v>
      </c>
      <c r="E57" s="6"/>
      <c r="F57" s="6"/>
      <c r="G57" s="6"/>
      <c r="H57" s="6"/>
      <c r="I57" s="6"/>
      <c r="J57" s="6"/>
      <c r="K57" s="6"/>
    </row>
    <row r="58" spans="2:11" x14ac:dyDescent="0.25">
      <c r="B58" s="1112"/>
      <c r="C58" s="93"/>
      <c r="D58" s="46" t="s">
        <v>64</v>
      </c>
      <c r="E58" s="6"/>
      <c r="F58" s="6"/>
      <c r="G58" s="6"/>
      <c r="H58" s="6"/>
      <c r="I58" s="6"/>
      <c r="J58" s="6"/>
      <c r="K58" s="6"/>
    </row>
    <row r="59" spans="2:11" ht="34.65" x14ac:dyDescent="0.25">
      <c r="B59" s="1112"/>
      <c r="C59" s="93"/>
      <c r="D59" s="46" t="s">
        <v>637</v>
      </c>
      <c r="E59" s="6"/>
      <c r="F59" s="6"/>
      <c r="G59" s="6"/>
      <c r="H59" s="6"/>
      <c r="I59" s="6"/>
      <c r="J59" s="6"/>
      <c r="K59" s="6"/>
    </row>
    <row r="60" spans="2:11" ht="23.1" x14ac:dyDescent="0.25">
      <c r="B60" s="1112"/>
      <c r="C60" s="93"/>
      <c r="D60" s="46" t="s">
        <v>638</v>
      </c>
      <c r="E60" s="6"/>
      <c r="F60" s="6"/>
      <c r="G60" s="6"/>
      <c r="H60" s="6"/>
      <c r="I60" s="6"/>
      <c r="J60" s="6"/>
      <c r="K60" s="6"/>
    </row>
    <row r="61" spans="2:11" x14ac:dyDescent="0.25">
      <c r="B61" s="1112"/>
      <c r="C61" s="93"/>
      <c r="D61" s="46" t="s">
        <v>639</v>
      </c>
      <c r="E61" s="6"/>
      <c r="F61" s="6"/>
      <c r="G61" s="6"/>
      <c r="H61" s="6"/>
      <c r="I61" s="6"/>
      <c r="J61" s="6"/>
      <c r="K61" s="6"/>
    </row>
    <row r="62" spans="2:11" x14ac:dyDescent="0.25">
      <c r="B62" s="1112"/>
      <c r="C62" s="93"/>
      <c r="D62" s="53" t="s">
        <v>141</v>
      </c>
      <c r="E62" s="6"/>
      <c r="F62" s="6"/>
      <c r="G62" s="6"/>
      <c r="H62" s="6"/>
      <c r="I62" s="6"/>
      <c r="J62" s="6"/>
      <c r="K62" s="6"/>
    </row>
    <row r="63" spans="2:11" ht="46.9" thickBot="1" x14ac:dyDescent="0.3">
      <c r="B63" s="1113"/>
      <c r="C63" s="3"/>
      <c r="D63" s="41" t="s">
        <v>640</v>
      </c>
      <c r="E63" s="6"/>
      <c r="F63" s="6"/>
      <c r="G63" s="6"/>
      <c r="H63" s="6"/>
      <c r="I63" s="6"/>
      <c r="J63" s="6"/>
      <c r="K63" s="6"/>
    </row>
    <row r="64" spans="2:11" ht="23.8" thickBot="1" x14ac:dyDescent="0.3">
      <c r="B64" s="47" t="s">
        <v>72</v>
      </c>
      <c r="C64" s="3"/>
      <c r="D64" s="41"/>
      <c r="E64" s="6"/>
      <c r="F64" s="6"/>
      <c r="G64" s="6"/>
      <c r="H64" s="6"/>
      <c r="I64" s="6"/>
      <c r="J64" s="6"/>
      <c r="K64" s="6"/>
    </row>
    <row r="65" spans="2:11" ht="230.95" x14ac:dyDescent="0.25">
      <c r="B65" s="1111" t="s">
        <v>73</v>
      </c>
      <c r="C65" s="93"/>
      <c r="D65" s="46" t="s">
        <v>641</v>
      </c>
      <c r="E65" s="6"/>
      <c r="F65" s="6"/>
      <c r="G65" s="6"/>
      <c r="H65" s="6"/>
      <c r="I65" s="6"/>
      <c r="J65" s="6"/>
      <c r="K65" s="6"/>
    </row>
    <row r="66" spans="2:11" ht="103.95" x14ac:dyDescent="0.25">
      <c r="B66" s="1112"/>
      <c r="C66" s="93"/>
      <c r="D66" s="46" t="s">
        <v>642</v>
      </c>
      <c r="E66" s="6"/>
      <c r="F66" s="6"/>
      <c r="G66" s="6"/>
      <c r="H66" s="6"/>
      <c r="I66" s="6"/>
      <c r="J66" s="6"/>
      <c r="K66" s="6"/>
    </row>
    <row r="67" spans="2:11" ht="58.45" thickBot="1" x14ac:dyDescent="0.3">
      <c r="B67" s="1113"/>
      <c r="C67" s="3"/>
      <c r="D67" s="41" t="s">
        <v>643</v>
      </c>
      <c r="E67" s="6"/>
      <c r="F67" s="6"/>
      <c r="G67" s="6"/>
      <c r="H67" s="6"/>
      <c r="I67" s="6"/>
      <c r="J67" s="6"/>
      <c r="K67" s="6"/>
    </row>
    <row r="68" spans="2:11" x14ac:dyDescent="0.25">
      <c r="B68" s="1111" t="s">
        <v>90</v>
      </c>
      <c r="C68" s="93"/>
      <c r="D68" s="46"/>
      <c r="E68" s="6"/>
      <c r="F68" s="6"/>
      <c r="G68" s="6"/>
      <c r="H68" s="6"/>
      <c r="I68" s="6"/>
      <c r="J68" s="6"/>
      <c r="K68" s="6"/>
    </row>
    <row r="69" spans="2:11" x14ac:dyDescent="0.25">
      <c r="B69" s="1112"/>
      <c r="C69" s="93"/>
      <c r="D69" s="17"/>
      <c r="E69" s="6"/>
      <c r="F69" s="6"/>
      <c r="G69" s="6"/>
      <c r="H69" s="6"/>
      <c r="I69" s="6"/>
      <c r="J69" s="6"/>
      <c r="K69" s="6"/>
    </row>
    <row r="70" spans="2:11" x14ac:dyDescent="0.25">
      <c r="B70" s="1112"/>
      <c r="C70" s="93"/>
      <c r="D70" s="46" t="s">
        <v>91</v>
      </c>
      <c r="E70" s="6"/>
      <c r="F70" s="6"/>
      <c r="G70" s="6"/>
      <c r="H70" s="6"/>
      <c r="I70" s="6"/>
      <c r="J70" s="6"/>
      <c r="K70" s="6"/>
    </row>
    <row r="71" spans="2:11" ht="59.1" x14ac:dyDescent="0.25">
      <c r="B71" s="1112"/>
      <c r="C71" s="93"/>
      <c r="D71" s="46" t="s">
        <v>644</v>
      </c>
      <c r="E71" s="6"/>
      <c r="F71" s="6"/>
      <c r="G71" s="6"/>
      <c r="H71" s="6"/>
      <c r="I71" s="6"/>
      <c r="J71" s="6"/>
      <c r="K71" s="6"/>
    </row>
    <row r="72" spans="2:11" ht="36" x14ac:dyDescent="0.25">
      <c r="B72" s="1112"/>
      <c r="C72" s="93"/>
      <c r="D72" s="46" t="s">
        <v>645</v>
      </c>
      <c r="E72" s="6"/>
      <c r="F72" s="6"/>
      <c r="G72" s="6"/>
      <c r="H72" s="6"/>
      <c r="I72" s="6"/>
      <c r="J72" s="6"/>
      <c r="K72" s="6"/>
    </row>
    <row r="73" spans="2:11" ht="36" x14ac:dyDescent="0.25">
      <c r="B73" s="1112"/>
      <c r="C73" s="93"/>
      <c r="D73" s="46" t="s">
        <v>646</v>
      </c>
      <c r="E73" s="6"/>
      <c r="F73" s="6"/>
      <c r="G73" s="6"/>
      <c r="H73" s="6"/>
      <c r="I73" s="6"/>
      <c r="J73" s="6"/>
      <c r="K73" s="6"/>
    </row>
    <row r="74" spans="2:11" ht="58.45" thickBot="1" x14ac:dyDescent="0.3">
      <c r="B74" s="1113"/>
      <c r="C74" s="3"/>
      <c r="D74" s="41" t="s">
        <v>647</v>
      </c>
      <c r="E74" s="6"/>
      <c r="F74" s="6"/>
      <c r="G74" s="6"/>
      <c r="H74" s="6"/>
      <c r="I74" s="6"/>
      <c r="J74" s="6"/>
      <c r="K74" s="6"/>
    </row>
    <row r="75" spans="2:11" x14ac:dyDescent="0.25">
      <c r="B75" s="6"/>
      <c r="D75" s="6"/>
      <c r="E75" s="6"/>
      <c r="F75" s="6"/>
      <c r="G75" s="6"/>
      <c r="H75" s="6"/>
      <c r="I75" s="6"/>
      <c r="J75" s="6"/>
      <c r="K75" s="6"/>
    </row>
    <row r="76" spans="2:11" x14ac:dyDescent="0.25">
      <c r="B76" s="6"/>
      <c r="D76" s="6"/>
      <c r="E76" s="6"/>
      <c r="F76" s="6"/>
      <c r="G76" s="6"/>
      <c r="H76" s="6"/>
      <c r="I76" s="6"/>
      <c r="J76" s="6"/>
      <c r="K76" s="6"/>
    </row>
    <row r="77" spans="2:11" x14ac:dyDescent="0.25">
      <c r="B77" s="6"/>
      <c r="D77" s="6"/>
      <c r="E77" s="6"/>
      <c r="F77" s="6"/>
      <c r="G77" s="6"/>
      <c r="H77" s="6"/>
      <c r="I77" s="6"/>
      <c r="J77" s="6"/>
      <c r="K77" s="6"/>
    </row>
    <row r="78" spans="2:11" x14ac:dyDescent="0.25">
      <c r="B78" s="6"/>
      <c r="D78" s="6"/>
      <c r="E78" s="6"/>
      <c r="F78" s="6"/>
      <c r="G78" s="6"/>
      <c r="H78" s="6"/>
      <c r="I78" s="6"/>
      <c r="J78" s="6"/>
      <c r="K78" s="6"/>
    </row>
    <row r="79" spans="2:11" x14ac:dyDescent="0.25">
      <c r="B79" s="6"/>
      <c r="D79" s="6"/>
      <c r="E79" s="6"/>
      <c r="F79" s="6"/>
      <c r="G79" s="6"/>
      <c r="H79" s="6"/>
      <c r="I79" s="6"/>
      <c r="J79" s="6"/>
      <c r="K79" s="6"/>
    </row>
    <row r="80" spans="2:11" x14ac:dyDescent="0.25">
      <c r="B80" s="6"/>
      <c r="D80" s="6"/>
      <c r="E80" s="6"/>
      <c r="F80" s="6"/>
      <c r="G80" s="6"/>
      <c r="H80" s="6"/>
      <c r="I80" s="6"/>
      <c r="J80" s="6"/>
      <c r="K80" s="6"/>
    </row>
    <row r="81" spans="2:11" x14ac:dyDescent="0.25">
      <c r="B81" s="6"/>
      <c r="D81" s="6"/>
      <c r="E81" s="6"/>
      <c r="F81" s="6"/>
      <c r="G81" s="6"/>
      <c r="H81" s="6"/>
      <c r="I81" s="6"/>
      <c r="J81" s="6"/>
      <c r="K81" s="6"/>
    </row>
    <row r="82" spans="2:11" x14ac:dyDescent="0.25">
      <c r="B82" s="6"/>
      <c r="D82" s="6"/>
      <c r="E82" s="6"/>
      <c r="F82" s="6"/>
      <c r="G82" s="6"/>
      <c r="H82" s="6"/>
      <c r="I82" s="6"/>
      <c r="J82" s="6"/>
      <c r="K82" s="6"/>
    </row>
    <row r="83" spans="2:11" x14ac:dyDescent="0.25">
      <c r="B83" s="6"/>
      <c r="D83" s="6"/>
      <c r="E83" s="6"/>
      <c r="F83" s="6"/>
      <c r="G83" s="6"/>
      <c r="H83" s="6"/>
      <c r="I83" s="6"/>
      <c r="J83" s="6"/>
      <c r="K83" s="6"/>
    </row>
    <row r="84" spans="2:11" x14ac:dyDescent="0.25">
      <c r="B84" s="6"/>
      <c r="D84" s="6"/>
      <c r="E84" s="6"/>
      <c r="F84" s="6"/>
      <c r="G84" s="6"/>
      <c r="H84" s="6"/>
      <c r="I84" s="6"/>
      <c r="J84" s="6"/>
      <c r="K84" s="6"/>
    </row>
    <row r="85" spans="2:11" x14ac:dyDescent="0.25">
      <c r="B85" s="6"/>
      <c r="D85" s="6"/>
      <c r="E85" s="6"/>
      <c r="F85" s="6"/>
      <c r="G85" s="6"/>
      <c r="H85" s="6"/>
      <c r="I85" s="6"/>
      <c r="J85" s="6"/>
      <c r="K85" s="6"/>
    </row>
    <row r="86" spans="2:11" x14ac:dyDescent="0.25">
      <c r="B86" s="6"/>
      <c r="D86" s="6"/>
      <c r="E86" s="6"/>
      <c r="F86" s="6"/>
      <c r="G86" s="6"/>
      <c r="H86" s="6"/>
      <c r="I86" s="6"/>
      <c r="J86" s="6"/>
      <c r="K86" s="6"/>
    </row>
    <row r="87" spans="2:11" x14ac:dyDescent="0.25">
      <c r="B87" s="6"/>
      <c r="D87" s="6"/>
      <c r="E87" s="6"/>
      <c r="F87" s="6"/>
      <c r="G87" s="6"/>
      <c r="H87" s="6"/>
      <c r="I87" s="6"/>
      <c r="J87" s="6"/>
      <c r="K87" s="6"/>
    </row>
    <row r="88" spans="2:11" x14ac:dyDescent="0.25">
      <c r="B88" s="6"/>
      <c r="D88" s="6"/>
      <c r="E88" s="6"/>
      <c r="F88" s="6"/>
      <c r="G88" s="6"/>
      <c r="H88" s="6"/>
      <c r="I88" s="6"/>
      <c r="J88" s="6"/>
      <c r="K88" s="6"/>
    </row>
    <row r="89" spans="2:11" x14ac:dyDescent="0.25">
      <c r="B89" s="6"/>
      <c r="D89" s="6"/>
      <c r="E89" s="6"/>
      <c r="F89" s="6"/>
      <c r="G89" s="6"/>
      <c r="H89" s="6"/>
      <c r="I89" s="6"/>
      <c r="J89" s="6"/>
      <c r="K89" s="6"/>
    </row>
    <row r="90" spans="2:11" x14ac:dyDescent="0.25">
      <c r="B90" s="6"/>
      <c r="D90" s="6"/>
      <c r="E90" s="6"/>
      <c r="F90" s="6"/>
      <c r="G90" s="6"/>
      <c r="H90" s="6"/>
      <c r="I90" s="6"/>
      <c r="J90" s="6"/>
      <c r="K90" s="6"/>
    </row>
    <row r="91" spans="2:11" x14ac:dyDescent="0.25">
      <c r="B91" s="6"/>
      <c r="D91" s="6"/>
      <c r="E91" s="6"/>
      <c r="F91" s="6"/>
      <c r="G91" s="6"/>
      <c r="H91" s="6"/>
      <c r="I91" s="6"/>
      <c r="J91" s="6"/>
      <c r="K91" s="6"/>
    </row>
    <row r="92" spans="2:11" x14ac:dyDescent="0.25">
      <c r="B92" s="6"/>
      <c r="D92" s="6"/>
      <c r="E92" s="6"/>
      <c r="F92" s="6"/>
      <c r="G92" s="6"/>
      <c r="H92" s="6"/>
      <c r="I92" s="6"/>
      <c r="J92" s="6"/>
      <c r="K92" s="6"/>
    </row>
    <row r="93" spans="2:11" x14ac:dyDescent="0.25">
      <c r="B93" s="6"/>
      <c r="D93" s="6"/>
      <c r="E93" s="6"/>
      <c r="F93" s="6"/>
      <c r="G93" s="6"/>
      <c r="H93" s="6"/>
      <c r="I93" s="6"/>
      <c r="J93" s="6"/>
      <c r="K93" s="6"/>
    </row>
    <row r="94" spans="2:11" x14ac:dyDescent="0.25">
      <c r="B94" s="6"/>
      <c r="D94" s="6"/>
      <c r="E94" s="6"/>
      <c r="F94" s="6"/>
      <c r="G94" s="6"/>
      <c r="H94" s="6"/>
      <c r="I94" s="6"/>
      <c r="J94" s="6"/>
      <c r="K94" s="6"/>
    </row>
    <row r="95" spans="2:11" x14ac:dyDescent="0.25">
      <c r="B95" s="6"/>
      <c r="D95" s="6"/>
      <c r="E95" s="6"/>
      <c r="F95" s="6"/>
      <c r="G95" s="6"/>
      <c r="H95" s="6"/>
      <c r="I95" s="6"/>
      <c r="J95" s="6"/>
      <c r="K95" s="6"/>
    </row>
    <row r="96" spans="2:11" x14ac:dyDescent="0.25">
      <c r="B96" s="6"/>
      <c r="D96" s="6"/>
      <c r="E96" s="6"/>
      <c r="F96" s="6"/>
      <c r="G96" s="6"/>
      <c r="H96" s="6"/>
      <c r="I96" s="6"/>
      <c r="J96" s="6"/>
      <c r="K96" s="6"/>
    </row>
    <row r="97" spans="2:11" x14ac:dyDescent="0.25">
      <c r="B97" s="6"/>
      <c r="D97" s="6"/>
      <c r="E97" s="6"/>
      <c r="F97" s="6"/>
      <c r="G97" s="6"/>
      <c r="H97" s="6"/>
      <c r="I97" s="6"/>
      <c r="J97" s="6"/>
      <c r="K97" s="6"/>
    </row>
    <row r="98" spans="2:11" x14ac:dyDescent="0.25">
      <c r="B98" s="6"/>
      <c r="D98" s="6"/>
      <c r="E98" s="6"/>
      <c r="F98" s="6"/>
      <c r="G98" s="6"/>
      <c r="H98" s="6"/>
      <c r="I98" s="6"/>
      <c r="J98" s="6"/>
      <c r="K98" s="6"/>
    </row>
    <row r="99" spans="2:11" x14ac:dyDescent="0.25">
      <c r="B99" s="6"/>
      <c r="D99" s="6"/>
      <c r="E99" s="6"/>
      <c r="F99" s="6"/>
      <c r="G99" s="6"/>
      <c r="H99" s="6"/>
      <c r="I99" s="6"/>
      <c r="J99" s="6"/>
      <c r="K99" s="6"/>
    </row>
    <row r="100" spans="2:11" x14ac:dyDescent="0.25">
      <c r="B100" s="6"/>
      <c r="D100" s="6"/>
      <c r="E100" s="6"/>
      <c r="F100" s="6"/>
      <c r="G100" s="6"/>
      <c r="H100" s="6"/>
      <c r="I100" s="6"/>
      <c r="J100" s="6"/>
      <c r="K100" s="6"/>
    </row>
    <row r="101" spans="2:11" x14ac:dyDescent="0.25">
      <c r="B101" s="6"/>
      <c r="D101" s="6"/>
      <c r="E101" s="6"/>
      <c r="F101" s="6"/>
      <c r="G101" s="6"/>
      <c r="H101" s="6"/>
      <c r="I101" s="6"/>
      <c r="J101" s="6"/>
      <c r="K101" s="6"/>
    </row>
    <row r="102" spans="2:11" x14ac:dyDescent="0.25">
      <c r="B102" s="6"/>
      <c r="D102" s="6"/>
      <c r="E102" s="6"/>
      <c r="F102" s="6"/>
      <c r="G102" s="6"/>
      <c r="H102" s="6"/>
      <c r="I102" s="6"/>
      <c r="J102" s="6"/>
      <c r="K102" s="6"/>
    </row>
    <row r="103" spans="2:11" x14ac:dyDescent="0.25">
      <c r="B103" s="6"/>
      <c r="D103" s="6"/>
      <c r="E103" s="6"/>
      <c r="F103" s="6"/>
      <c r="G103" s="6"/>
      <c r="H103" s="6"/>
      <c r="I103" s="6"/>
      <c r="J103" s="6"/>
      <c r="K103" s="6"/>
    </row>
    <row r="104" spans="2:11" x14ac:dyDescent="0.25">
      <c r="B104" s="6"/>
      <c r="D104" s="6"/>
      <c r="E104" s="6"/>
      <c r="F104" s="6"/>
      <c r="G104" s="6"/>
      <c r="H104" s="6"/>
      <c r="I104" s="6"/>
      <c r="J104" s="6"/>
      <c r="K104" s="6"/>
    </row>
    <row r="105" spans="2:11" x14ac:dyDescent="0.25">
      <c r="B105" s="6"/>
      <c r="D105" s="6"/>
      <c r="E105" s="6"/>
      <c r="F105" s="6"/>
      <c r="G105" s="6"/>
      <c r="H105" s="6"/>
      <c r="I105" s="6"/>
      <c r="J105" s="6"/>
      <c r="K105" s="6"/>
    </row>
    <row r="106" spans="2:11" x14ac:dyDescent="0.25">
      <c r="B106" s="6"/>
      <c r="D106" s="6"/>
      <c r="E106" s="6"/>
      <c r="F106" s="6"/>
      <c r="G106" s="6"/>
      <c r="H106" s="6"/>
      <c r="I106" s="6"/>
      <c r="J106" s="6"/>
      <c r="K106" s="6"/>
    </row>
    <row r="107" spans="2:11" x14ac:dyDescent="0.25">
      <c r="B107" s="6"/>
      <c r="D107" s="6"/>
      <c r="E107" s="6"/>
      <c r="F107" s="6"/>
      <c r="G107" s="6"/>
      <c r="H107" s="6"/>
      <c r="I107" s="6"/>
      <c r="J107" s="6"/>
      <c r="K107" s="6"/>
    </row>
    <row r="108" spans="2:11" x14ac:dyDescent="0.25">
      <c r="B108" s="6"/>
      <c r="D108" s="6"/>
      <c r="E108" s="6"/>
      <c r="F108" s="6"/>
      <c r="G108" s="6"/>
      <c r="H108" s="6"/>
      <c r="I108" s="6"/>
      <c r="J108" s="6"/>
      <c r="K108" s="6"/>
    </row>
    <row r="109" spans="2:11" x14ac:dyDescent="0.25">
      <c r="B109" s="6"/>
      <c r="D109" s="6"/>
      <c r="E109" s="6"/>
      <c r="F109" s="6"/>
      <c r="G109" s="6"/>
      <c r="H109" s="6"/>
      <c r="I109" s="6"/>
      <c r="J109" s="6"/>
      <c r="K109" s="6"/>
    </row>
    <row r="110" spans="2:11" x14ac:dyDescent="0.25">
      <c r="B110" s="6"/>
      <c r="D110" s="6"/>
      <c r="E110" s="6"/>
      <c r="F110" s="6"/>
      <c r="G110" s="6"/>
      <c r="H110" s="6"/>
      <c r="I110" s="6"/>
      <c r="J110" s="6"/>
      <c r="K110" s="6"/>
    </row>
    <row r="111" spans="2:11" x14ac:dyDescent="0.25">
      <c r="B111" s="6"/>
      <c r="D111" s="6"/>
      <c r="E111" s="6"/>
      <c r="F111" s="6"/>
      <c r="G111" s="6"/>
      <c r="H111" s="6"/>
      <c r="I111" s="6"/>
      <c r="J111" s="6"/>
      <c r="K111" s="6"/>
    </row>
    <row r="112" spans="2:11" x14ac:dyDescent="0.25">
      <c r="B112" s="6"/>
      <c r="D112" s="6"/>
      <c r="E112" s="6"/>
      <c r="F112" s="6"/>
      <c r="G112" s="6"/>
      <c r="H112" s="6"/>
      <c r="I112" s="6"/>
      <c r="J112" s="6"/>
      <c r="K112" s="6"/>
    </row>
    <row r="113" spans="2:11" x14ac:dyDescent="0.25">
      <c r="B113" s="6"/>
      <c r="D113" s="6"/>
      <c r="E113" s="6"/>
      <c r="F113" s="6"/>
      <c r="G113" s="6"/>
      <c r="H113" s="6"/>
      <c r="I113" s="6"/>
      <c r="J113" s="6"/>
      <c r="K113" s="6"/>
    </row>
    <row r="114" spans="2:11" x14ac:dyDescent="0.25">
      <c r="B114" s="6"/>
      <c r="D114" s="6"/>
      <c r="E114" s="6"/>
      <c r="F114" s="6"/>
      <c r="G114" s="6"/>
      <c r="H114" s="6"/>
      <c r="I114" s="6"/>
      <c r="J114" s="6"/>
      <c r="K114" s="6"/>
    </row>
    <row r="115" spans="2:11" x14ac:dyDescent="0.25">
      <c r="B115" s="6"/>
      <c r="D115" s="6"/>
      <c r="E115" s="6"/>
      <c r="F115" s="6"/>
      <c r="G115" s="6"/>
      <c r="H115" s="6"/>
      <c r="I115" s="6"/>
      <c r="J115" s="6"/>
      <c r="K115" s="6"/>
    </row>
    <row r="116" spans="2:11" x14ac:dyDescent="0.25">
      <c r="B116" s="6"/>
      <c r="D116" s="6"/>
      <c r="E116" s="6"/>
      <c r="F116" s="6"/>
      <c r="G116" s="6"/>
      <c r="H116" s="6"/>
      <c r="I116" s="6"/>
      <c r="J116" s="6"/>
      <c r="K116" s="6"/>
    </row>
    <row r="117" spans="2:11" x14ac:dyDescent="0.25">
      <c r="B117" s="6"/>
      <c r="D117" s="6"/>
      <c r="E117" s="6"/>
      <c r="F117" s="6"/>
      <c r="G117" s="6"/>
      <c r="H117" s="6"/>
      <c r="I117" s="6"/>
      <c r="J117" s="6"/>
      <c r="K117" s="6"/>
    </row>
    <row r="118" spans="2:11" x14ac:dyDescent="0.25">
      <c r="B118" s="6"/>
      <c r="D118" s="6"/>
      <c r="E118" s="6"/>
      <c r="F118" s="6"/>
      <c r="G118" s="6"/>
      <c r="H118" s="6"/>
      <c r="I118" s="6"/>
      <c r="J118" s="6"/>
      <c r="K118" s="6"/>
    </row>
    <row r="119" spans="2:11" x14ac:dyDescent="0.25">
      <c r="B119" s="6"/>
      <c r="D119" s="6"/>
      <c r="E119" s="6"/>
      <c r="F119" s="6"/>
      <c r="G119" s="6"/>
      <c r="H119" s="6"/>
      <c r="I119" s="6"/>
      <c r="J119" s="6"/>
      <c r="K119" s="6"/>
    </row>
    <row r="120" spans="2:11" x14ac:dyDescent="0.25">
      <c r="B120" s="6"/>
      <c r="D120" s="6"/>
      <c r="E120" s="6"/>
      <c r="F120" s="6"/>
      <c r="G120" s="6"/>
      <c r="H120" s="6"/>
      <c r="I120" s="6"/>
      <c r="J120" s="6"/>
      <c r="K120" s="6"/>
    </row>
    <row r="121" spans="2:11" x14ac:dyDescent="0.25">
      <c r="B121" s="6"/>
      <c r="D121" s="6"/>
      <c r="E121" s="6"/>
      <c r="F121" s="6"/>
      <c r="G121" s="6"/>
      <c r="H121" s="6"/>
      <c r="I121" s="6"/>
      <c r="J121" s="6"/>
      <c r="K121" s="6"/>
    </row>
    <row r="122" spans="2:11" x14ac:dyDescent="0.25">
      <c r="B122" s="6"/>
      <c r="D122" s="6"/>
      <c r="E122" s="6"/>
      <c r="F122" s="6"/>
      <c r="G122" s="6"/>
      <c r="H122" s="6"/>
      <c r="I122" s="6"/>
      <c r="J122" s="6"/>
      <c r="K122" s="6"/>
    </row>
    <row r="123" spans="2:11" x14ac:dyDescent="0.25">
      <c r="B123" s="6"/>
      <c r="D123" s="6"/>
      <c r="E123" s="6"/>
      <c r="F123" s="6"/>
      <c r="G123" s="6"/>
      <c r="H123" s="6"/>
      <c r="I123" s="6"/>
      <c r="J123" s="6"/>
      <c r="K123" s="6"/>
    </row>
    <row r="124" spans="2:11" x14ac:dyDescent="0.25">
      <c r="B124" s="6"/>
      <c r="D124" s="6"/>
      <c r="E124" s="6"/>
      <c r="F124" s="6"/>
      <c r="G124" s="6"/>
      <c r="H124" s="6"/>
      <c r="I124" s="6"/>
      <c r="J124" s="6"/>
      <c r="K124" s="6"/>
    </row>
    <row r="125" spans="2:11" x14ac:dyDescent="0.25">
      <c r="B125" s="6"/>
      <c r="D125" s="6"/>
      <c r="E125" s="6"/>
      <c r="F125" s="6"/>
      <c r="G125" s="6"/>
      <c r="H125" s="6"/>
      <c r="I125" s="6"/>
      <c r="J125" s="6"/>
      <c r="K125" s="6"/>
    </row>
    <row r="126" spans="2:11" x14ac:dyDescent="0.25">
      <c r="B126" s="6"/>
      <c r="D126" s="6"/>
      <c r="E126" s="6"/>
      <c r="F126" s="6"/>
      <c r="G126" s="6"/>
      <c r="H126" s="6"/>
      <c r="I126" s="6"/>
      <c r="J126" s="6"/>
      <c r="K126" s="6"/>
    </row>
    <row r="127" spans="2:11" x14ac:dyDescent="0.25">
      <c r="B127" s="6"/>
      <c r="D127" s="6"/>
      <c r="E127" s="6"/>
      <c r="F127" s="6"/>
      <c r="G127" s="6"/>
      <c r="H127" s="6"/>
      <c r="I127" s="6"/>
      <c r="J127" s="6"/>
      <c r="K127" s="6"/>
    </row>
    <row r="128" spans="2:11" x14ac:dyDescent="0.25">
      <c r="B128" s="6"/>
      <c r="D128" s="6"/>
      <c r="E128" s="6"/>
      <c r="F128" s="6"/>
      <c r="G128" s="6"/>
      <c r="H128" s="6"/>
      <c r="I128" s="6"/>
      <c r="J128" s="6"/>
      <c r="K128" s="6"/>
    </row>
    <row r="129" spans="2:11" x14ac:dyDescent="0.25">
      <c r="B129" s="6"/>
      <c r="D129" s="6"/>
      <c r="E129" s="6"/>
      <c r="F129" s="6"/>
      <c r="G129" s="6"/>
      <c r="H129" s="6"/>
      <c r="I129" s="6"/>
      <c r="J129" s="6"/>
      <c r="K129" s="6"/>
    </row>
    <row r="130" spans="2:11" x14ac:dyDescent="0.25">
      <c r="B130" s="6"/>
      <c r="D130" s="6"/>
      <c r="E130" s="6"/>
      <c r="F130" s="6"/>
      <c r="G130" s="6"/>
      <c r="H130" s="6"/>
      <c r="I130" s="6"/>
      <c r="J130" s="6"/>
      <c r="K130" s="6"/>
    </row>
    <row r="131" spans="2:11" x14ac:dyDescent="0.25">
      <c r="B131" s="6"/>
      <c r="D131" s="6"/>
      <c r="E131" s="6"/>
      <c r="F131" s="6"/>
      <c r="G131" s="6"/>
      <c r="H131" s="6"/>
      <c r="I131" s="6"/>
      <c r="J131" s="6"/>
      <c r="K131" s="6"/>
    </row>
    <row r="132" spans="2:11" x14ac:dyDescent="0.25">
      <c r="B132" s="6"/>
      <c r="D132" s="6"/>
      <c r="E132" s="6"/>
      <c r="F132" s="6"/>
      <c r="G132" s="6"/>
      <c r="H132" s="6"/>
      <c r="I132" s="6"/>
      <c r="J132" s="6"/>
      <c r="K132" s="6"/>
    </row>
    <row r="133" spans="2:11" x14ac:dyDescent="0.25">
      <c r="B133" s="6"/>
      <c r="D133" s="6"/>
      <c r="E133" s="6"/>
      <c r="F133" s="6"/>
      <c r="G133" s="6"/>
      <c r="H133" s="6"/>
      <c r="I133" s="6"/>
      <c r="J133" s="6"/>
      <c r="K133" s="6"/>
    </row>
    <row r="134" spans="2:11" x14ac:dyDescent="0.25">
      <c r="B134" s="6"/>
      <c r="D134" s="6"/>
      <c r="E134" s="6"/>
      <c r="F134" s="6"/>
      <c r="G134" s="6"/>
      <c r="H134" s="6"/>
      <c r="I134" s="6"/>
      <c r="J134" s="6"/>
      <c r="K134" s="6"/>
    </row>
    <row r="135" spans="2:11" x14ac:dyDescent="0.25">
      <c r="B135" s="6"/>
      <c r="D135" s="6"/>
      <c r="E135" s="6"/>
      <c r="F135" s="6"/>
      <c r="G135" s="6"/>
      <c r="H135" s="6"/>
      <c r="I135" s="6"/>
      <c r="J135" s="6"/>
      <c r="K135" s="6"/>
    </row>
    <row r="136" spans="2:11" x14ac:dyDescent="0.25">
      <c r="B136" s="6"/>
      <c r="D136" s="6"/>
      <c r="E136" s="6"/>
      <c r="F136" s="6"/>
      <c r="G136" s="6"/>
      <c r="H136" s="6"/>
      <c r="I136" s="6"/>
      <c r="J136" s="6"/>
      <c r="K136" s="6"/>
    </row>
    <row r="137" spans="2:11" x14ac:dyDescent="0.25">
      <c r="B137" s="6"/>
      <c r="D137" s="6"/>
      <c r="E137" s="6"/>
      <c r="F137" s="6"/>
      <c r="G137" s="6"/>
      <c r="H137" s="6"/>
      <c r="I137" s="6"/>
      <c r="J137" s="6"/>
      <c r="K137" s="6"/>
    </row>
    <row r="138" spans="2:11" x14ac:dyDescent="0.25">
      <c r="B138" s="6"/>
      <c r="D138" s="6"/>
      <c r="E138" s="6"/>
      <c r="F138" s="6"/>
      <c r="G138" s="6"/>
      <c r="H138" s="6"/>
      <c r="I138" s="6"/>
      <c r="J138" s="6"/>
      <c r="K138" s="6"/>
    </row>
    <row r="139" spans="2:11" x14ac:dyDescent="0.25">
      <c r="B139" s="6"/>
      <c r="D139" s="6"/>
      <c r="E139" s="6"/>
      <c r="F139" s="6"/>
      <c r="G139" s="6"/>
      <c r="H139" s="6"/>
      <c r="I139" s="6"/>
      <c r="J139" s="6"/>
      <c r="K139" s="6"/>
    </row>
    <row r="140" spans="2:11" x14ac:dyDescent="0.25">
      <c r="B140" s="6"/>
      <c r="D140" s="6"/>
      <c r="E140" s="6"/>
      <c r="F140" s="6"/>
      <c r="G140" s="6"/>
      <c r="H140" s="6"/>
      <c r="I140" s="6"/>
      <c r="J140" s="6"/>
      <c r="K140" s="6"/>
    </row>
    <row r="141" spans="2:11" x14ac:dyDescent="0.25">
      <c r="B141" s="6"/>
      <c r="D141" s="6"/>
      <c r="E141" s="6"/>
      <c r="F141" s="6"/>
      <c r="G141" s="6"/>
      <c r="H141" s="6"/>
      <c r="I141" s="6"/>
      <c r="J141" s="6"/>
      <c r="K141" s="6"/>
    </row>
    <row r="142" spans="2:11" x14ac:dyDescent="0.25">
      <c r="B142" s="6"/>
      <c r="D142" s="6"/>
      <c r="E142" s="6"/>
      <c r="F142" s="6"/>
      <c r="G142" s="6"/>
      <c r="H142" s="6"/>
      <c r="I142" s="6"/>
      <c r="J142" s="6"/>
      <c r="K142" s="6"/>
    </row>
    <row r="143" spans="2:11" x14ac:dyDescent="0.25">
      <c r="B143" s="6"/>
      <c r="D143" s="6"/>
      <c r="E143" s="6"/>
      <c r="F143" s="6"/>
      <c r="G143" s="6"/>
      <c r="H143" s="6"/>
      <c r="I143" s="6"/>
      <c r="J143" s="6"/>
      <c r="K143" s="6"/>
    </row>
    <row r="144" spans="2:11" x14ac:dyDescent="0.25">
      <c r="B144" s="6"/>
      <c r="D144" s="6"/>
      <c r="E144" s="6"/>
      <c r="F144" s="6"/>
      <c r="G144" s="6"/>
      <c r="H144" s="6"/>
      <c r="I144" s="6"/>
      <c r="J144" s="6"/>
      <c r="K144" s="6"/>
    </row>
    <row r="145" spans="2:11" x14ac:dyDescent="0.25">
      <c r="B145" s="6"/>
      <c r="D145" s="6"/>
      <c r="E145" s="6"/>
      <c r="F145" s="6"/>
      <c r="G145" s="6"/>
      <c r="H145" s="6"/>
      <c r="I145" s="6"/>
      <c r="J145" s="6"/>
      <c r="K145" s="6"/>
    </row>
    <row r="146" spans="2:11" x14ac:dyDescent="0.25">
      <c r="B146" s="6"/>
      <c r="D146" s="6"/>
      <c r="E146" s="6"/>
      <c r="F146" s="6"/>
      <c r="G146" s="6"/>
      <c r="H146" s="6"/>
      <c r="I146" s="6"/>
      <c r="J146" s="6"/>
      <c r="K146" s="6"/>
    </row>
    <row r="147" spans="2:11" x14ac:dyDescent="0.25">
      <c r="B147" s="6"/>
      <c r="D147" s="6"/>
      <c r="E147" s="6"/>
      <c r="F147" s="6"/>
      <c r="G147" s="6"/>
      <c r="H147" s="6"/>
      <c r="I147" s="6"/>
      <c r="J147" s="6"/>
      <c r="K147" s="6"/>
    </row>
    <row r="148" spans="2:11" x14ac:dyDescent="0.25">
      <c r="B148" s="6"/>
      <c r="D148" s="6"/>
      <c r="E148" s="6"/>
      <c r="F148" s="6"/>
      <c r="G148" s="6"/>
      <c r="H148" s="6"/>
      <c r="I148" s="6"/>
      <c r="J148" s="6"/>
      <c r="K148" s="6"/>
    </row>
    <row r="149" spans="2:11" x14ac:dyDescent="0.25">
      <c r="B149" s="6"/>
      <c r="D149" s="6"/>
      <c r="E149" s="6"/>
      <c r="F149" s="6"/>
      <c r="G149" s="6"/>
      <c r="H149" s="6"/>
      <c r="I149" s="6"/>
      <c r="J149" s="6"/>
      <c r="K149" s="6"/>
    </row>
    <row r="150" spans="2:11" x14ac:dyDescent="0.25">
      <c r="B150" s="6"/>
      <c r="D150" s="6"/>
      <c r="E150" s="6"/>
      <c r="F150" s="6"/>
      <c r="G150" s="6"/>
      <c r="H150" s="6"/>
      <c r="I150" s="6"/>
      <c r="J150" s="6"/>
      <c r="K150" s="6"/>
    </row>
    <row r="151" spans="2:11" x14ac:dyDescent="0.25">
      <c r="B151" s="6"/>
      <c r="D151" s="6"/>
      <c r="E151" s="6"/>
      <c r="F151" s="6"/>
      <c r="G151" s="6"/>
      <c r="H151" s="6"/>
      <c r="I151" s="6"/>
      <c r="J151" s="6"/>
      <c r="K151" s="6"/>
    </row>
    <row r="152" spans="2:11" x14ac:dyDescent="0.25">
      <c r="B152" s="6"/>
      <c r="D152" s="6"/>
      <c r="E152" s="6"/>
      <c r="F152" s="6"/>
      <c r="G152" s="6"/>
      <c r="H152" s="6"/>
      <c r="I152" s="6"/>
      <c r="J152" s="6"/>
      <c r="K152" s="6"/>
    </row>
    <row r="153" spans="2:11" x14ac:dyDescent="0.25">
      <c r="B153" s="6"/>
      <c r="D153" s="6"/>
      <c r="E153" s="6"/>
      <c r="F153" s="6"/>
      <c r="G153" s="6"/>
      <c r="H153" s="6"/>
      <c r="I153" s="6"/>
      <c r="J153" s="6"/>
      <c r="K153" s="6"/>
    </row>
    <row r="154" spans="2:11" x14ac:dyDescent="0.25">
      <c r="B154" s="6"/>
      <c r="D154" s="6"/>
      <c r="E154" s="6"/>
      <c r="F154" s="6"/>
      <c r="G154" s="6"/>
      <c r="H154" s="6"/>
      <c r="I154" s="6"/>
      <c r="J154" s="6"/>
      <c r="K154" s="6"/>
    </row>
    <row r="155" spans="2:11" x14ac:dyDescent="0.25">
      <c r="B155" s="6"/>
      <c r="D155" s="6"/>
      <c r="E155" s="6"/>
      <c r="F155" s="6"/>
      <c r="G155" s="6"/>
      <c r="H155" s="6"/>
      <c r="I155" s="6"/>
      <c r="J155" s="6"/>
      <c r="K155" s="6"/>
    </row>
    <row r="156" spans="2:11" x14ac:dyDescent="0.25">
      <c r="B156" s="6"/>
      <c r="D156" s="6"/>
      <c r="E156" s="6"/>
      <c r="F156" s="6"/>
      <c r="G156" s="6"/>
      <c r="H156" s="6"/>
      <c r="I156" s="6"/>
      <c r="J156" s="6"/>
      <c r="K156" s="6"/>
    </row>
    <row r="157" spans="2:11" x14ac:dyDescent="0.25">
      <c r="B157" s="6"/>
      <c r="D157" s="6"/>
      <c r="E157" s="6"/>
      <c r="F157" s="6"/>
      <c r="G157" s="6"/>
      <c r="H157" s="6"/>
      <c r="I157" s="6"/>
      <c r="J157" s="6"/>
      <c r="K157" s="6"/>
    </row>
    <row r="158" spans="2:11" x14ac:dyDescent="0.25">
      <c r="B158" s="6"/>
      <c r="D158" s="6"/>
      <c r="E158" s="6"/>
      <c r="F158" s="6"/>
      <c r="G158" s="6"/>
      <c r="H158" s="6"/>
      <c r="I158" s="6"/>
      <c r="J158" s="6"/>
      <c r="K158" s="6"/>
    </row>
    <row r="159" spans="2:11" x14ac:dyDescent="0.25">
      <c r="B159" s="6"/>
      <c r="D159" s="6"/>
      <c r="E159" s="6"/>
      <c r="F159" s="6"/>
      <c r="G159" s="6"/>
      <c r="H159" s="6"/>
      <c r="I159" s="6"/>
      <c r="J159" s="6"/>
      <c r="K159" s="6"/>
    </row>
    <row r="160" spans="2:11" x14ac:dyDescent="0.25">
      <c r="B160" s="6"/>
      <c r="D160" s="6"/>
      <c r="E160" s="6"/>
      <c r="F160" s="6"/>
      <c r="G160" s="6"/>
      <c r="H160" s="6"/>
      <c r="I160" s="6"/>
      <c r="J160" s="6"/>
      <c r="K160" s="6"/>
    </row>
    <row r="161" spans="2:11" x14ac:dyDescent="0.25">
      <c r="B161" s="6"/>
      <c r="D161" s="6"/>
      <c r="E161" s="6"/>
      <c r="F161" s="6"/>
      <c r="G161" s="6"/>
      <c r="H161" s="6"/>
      <c r="I161" s="6"/>
      <c r="J161" s="6"/>
      <c r="K161" s="6"/>
    </row>
    <row r="162" spans="2:11" x14ac:dyDescent="0.25">
      <c r="B162" s="6"/>
      <c r="D162" s="6"/>
      <c r="E162" s="6"/>
      <c r="F162" s="6"/>
      <c r="G162" s="6"/>
      <c r="H162" s="6"/>
      <c r="I162" s="6"/>
      <c r="J162" s="6"/>
      <c r="K162" s="6"/>
    </row>
    <row r="163" spans="2:11" x14ac:dyDescent="0.25">
      <c r="B163" s="6"/>
      <c r="D163" s="6"/>
      <c r="E163" s="6"/>
      <c r="F163" s="6"/>
      <c r="G163" s="6"/>
      <c r="H163" s="6"/>
      <c r="I163" s="6"/>
      <c r="J163" s="6"/>
      <c r="K163" s="6"/>
    </row>
    <row r="164" spans="2:11" x14ac:dyDescent="0.25">
      <c r="B164" s="6"/>
      <c r="D164" s="6"/>
      <c r="E164" s="6"/>
      <c r="F164" s="6"/>
      <c r="G164" s="6"/>
      <c r="H164" s="6"/>
      <c r="I164" s="6"/>
      <c r="J164" s="6"/>
      <c r="K164" s="6"/>
    </row>
    <row r="165" spans="2:11" x14ac:dyDescent="0.25">
      <c r="B165" s="6"/>
      <c r="D165" s="6"/>
      <c r="E165" s="6"/>
      <c r="F165" s="6"/>
      <c r="G165" s="6"/>
      <c r="H165" s="6"/>
      <c r="I165" s="6"/>
      <c r="J165" s="6"/>
      <c r="K165" s="6"/>
    </row>
    <row r="166" spans="2:11" x14ac:dyDescent="0.25">
      <c r="B166" s="6"/>
      <c r="D166" s="6"/>
      <c r="E166" s="6"/>
      <c r="F166" s="6"/>
      <c r="G166" s="6"/>
      <c r="H166" s="6"/>
      <c r="I166" s="6"/>
      <c r="J166" s="6"/>
      <c r="K166" s="6"/>
    </row>
    <row r="167" spans="2:11" x14ac:dyDescent="0.25">
      <c r="B167" s="6"/>
      <c r="D167" s="6"/>
      <c r="E167" s="6"/>
      <c r="F167" s="6"/>
      <c r="G167" s="6"/>
      <c r="H167" s="6"/>
      <c r="I167" s="6"/>
      <c r="J167" s="6"/>
      <c r="K167" s="6"/>
    </row>
    <row r="168" spans="2:11" x14ac:dyDescent="0.25">
      <c r="B168" s="6"/>
      <c r="D168" s="6"/>
      <c r="E168" s="6"/>
      <c r="F168" s="6"/>
      <c r="G168" s="6"/>
      <c r="H168" s="6"/>
      <c r="I168" s="6"/>
      <c r="J168" s="6"/>
      <c r="K168" s="6"/>
    </row>
    <row r="169" spans="2:11" x14ac:dyDescent="0.25">
      <c r="B169" s="6"/>
      <c r="D169" s="6"/>
      <c r="E169" s="6"/>
      <c r="F169" s="6"/>
      <c r="G169" s="6"/>
      <c r="H169" s="6"/>
      <c r="I169" s="6"/>
      <c r="J169" s="6"/>
      <c r="K169" s="6"/>
    </row>
    <row r="170" spans="2:11" x14ac:dyDescent="0.25">
      <c r="B170" s="6"/>
      <c r="D170" s="6"/>
      <c r="E170" s="6"/>
      <c r="F170" s="6"/>
      <c r="G170" s="6"/>
      <c r="H170" s="6"/>
      <c r="I170" s="6"/>
      <c r="J170" s="6"/>
      <c r="K170" s="6"/>
    </row>
    <row r="171" spans="2:11" x14ac:dyDescent="0.25">
      <c r="B171" s="6"/>
      <c r="D171" s="6"/>
      <c r="E171" s="6"/>
      <c r="F171" s="6"/>
      <c r="G171" s="6"/>
      <c r="H171" s="6"/>
      <c r="I171" s="6"/>
      <c r="J171" s="6"/>
      <c r="K171" s="6"/>
    </row>
    <row r="172" spans="2:11" x14ac:dyDescent="0.25">
      <c r="B172" s="6"/>
      <c r="D172" s="6"/>
      <c r="E172" s="6"/>
      <c r="F172" s="6"/>
      <c r="G172" s="6"/>
      <c r="H172" s="6"/>
      <c r="I172" s="6"/>
      <c r="J172" s="6"/>
      <c r="K172" s="6"/>
    </row>
    <row r="173" spans="2:11" x14ac:dyDescent="0.25">
      <c r="B173" s="6"/>
      <c r="D173" s="6"/>
      <c r="E173" s="6"/>
      <c r="F173" s="6"/>
      <c r="G173" s="6"/>
      <c r="H173" s="6"/>
      <c r="I173" s="6"/>
      <c r="J173" s="6"/>
      <c r="K173" s="6"/>
    </row>
    <row r="174" spans="2:11" x14ac:dyDescent="0.25">
      <c r="B174" s="6"/>
      <c r="D174" s="6"/>
      <c r="E174" s="6"/>
      <c r="F174" s="6"/>
      <c r="G174" s="6"/>
      <c r="H174" s="6"/>
      <c r="I174" s="6"/>
      <c r="J174" s="6"/>
      <c r="K174" s="6"/>
    </row>
    <row r="175" spans="2:11" x14ac:dyDescent="0.25">
      <c r="B175" s="6"/>
      <c r="D175" s="6"/>
      <c r="E175" s="6"/>
      <c r="F175" s="6"/>
      <c r="G175" s="6"/>
      <c r="H175" s="6"/>
      <c r="I175" s="6"/>
      <c r="J175" s="6"/>
      <c r="K175" s="6"/>
    </row>
    <row r="176" spans="2:11" x14ac:dyDescent="0.25">
      <c r="B176" s="6"/>
      <c r="D176" s="6"/>
      <c r="E176" s="6"/>
      <c r="F176" s="6"/>
      <c r="G176" s="6"/>
      <c r="H176" s="6"/>
      <c r="I176" s="6"/>
      <c r="J176" s="6"/>
      <c r="K176" s="6"/>
    </row>
    <row r="177" spans="2:11" x14ac:dyDescent="0.25">
      <c r="B177" s="6"/>
      <c r="D177" s="6"/>
      <c r="E177" s="6"/>
      <c r="F177" s="6"/>
      <c r="G177" s="6"/>
      <c r="H177" s="6"/>
      <c r="I177" s="6"/>
      <c r="J177" s="6"/>
      <c r="K177" s="6"/>
    </row>
    <row r="178" spans="2:11" x14ac:dyDescent="0.25">
      <c r="B178" s="6"/>
      <c r="D178" s="6"/>
      <c r="E178" s="6"/>
      <c r="F178" s="6"/>
      <c r="G178" s="6"/>
      <c r="H178" s="6"/>
      <c r="I178" s="6"/>
      <c r="J178" s="6"/>
      <c r="K178" s="6"/>
    </row>
    <row r="179" spans="2:11" x14ac:dyDescent="0.25">
      <c r="B179" s="6"/>
      <c r="D179" s="6"/>
      <c r="E179" s="6"/>
      <c r="F179" s="6"/>
      <c r="G179" s="6"/>
      <c r="H179" s="6"/>
      <c r="I179" s="6"/>
      <c r="J179" s="6"/>
      <c r="K179" s="6"/>
    </row>
  </sheetData>
  <mergeCells count="23">
    <mergeCell ref="A1:P1"/>
    <mergeCell ref="A2:P2"/>
    <mergeCell ref="A3:P3"/>
    <mergeCell ref="A4:D4"/>
    <mergeCell ref="A5:P5"/>
    <mergeCell ref="B55:B63"/>
    <mergeCell ref="B65:B67"/>
    <mergeCell ref="B68:B74"/>
    <mergeCell ref="B15:B22"/>
    <mergeCell ref="D15:I15"/>
    <mergeCell ref="D18:I18"/>
    <mergeCell ref="D23:I23"/>
    <mergeCell ref="D24:I24"/>
    <mergeCell ref="B26:E26"/>
    <mergeCell ref="B27:B33"/>
    <mergeCell ref="B35:E35"/>
    <mergeCell ref="B36:B42"/>
    <mergeCell ref="B49:E50"/>
    <mergeCell ref="B10:D10"/>
    <mergeCell ref="F10:S10"/>
    <mergeCell ref="F11:S11"/>
    <mergeCell ref="E12:R12"/>
    <mergeCell ref="E13:R13"/>
  </mergeCells>
  <conditionalFormatting sqref="F10">
    <cfRule type="notContainsBlanks" dxfId="61" priority="6">
      <formula>LEN(TRIM(F10))&gt;0</formula>
    </cfRule>
  </conditionalFormatting>
  <conditionalFormatting sqref="F11:S11">
    <cfRule type="expression" dxfId="60" priority="4">
      <formula>E11="NO SE REPORTA"</formula>
    </cfRule>
    <cfRule type="expression" dxfId="59" priority="5">
      <formula>E10="NO APLICA"</formula>
    </cfRule>
  </conditionalFormatting>
  <conditionalFormatting sqref="E12:R12">
    <cfRule type="expression" dxfId="58" priority="1">
      <formula>E11="SI SE REPORTA"</formula>
    </cfRule>
  </conditionalFormatting>
  <dataValidations count="4">
    <dataValidation type="whole" operator="greaterThanOrEqual" allowBlank="1" showErrorMessage="1" errorTitle="ERROR" error="Escriba un número igual o mayor que 0" promptTitle="ERROR" prompt="Escriba un número igual o mayor que 0" sqref="E16:E17 E20:H21">
      <formula1>0</formula1>
    </dataValidation>
    <dataValidation allowBlank="1" showInputMessage="1" showErrorMessage="1" sqref="I20:I21"/>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 ref="E31" r:id="rId1"/>
  </hyperlinks>
  <pageMargins left="0.25" right="0.25" top="0.75" bottom="0.75" header="0.3" footer="0.3"/>
  <pageSetup paperSize="178" orientation="landscape" horizontalDpi="1200" verticalDpi="120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0"/>
  <sheetViews>
    <sheetView showGridLines="0" zoomScale="98" zoomScaleNormal="98" workbookViewId="0">
      <selection activeCell="D16" sqref="D15:K16"/>
    </sheetView>
  </sheetViews>
  <sheetFormatPr baseColWidth="10" defaultRowHeight="14.3" x14ac:dyDescent="0.25"/>
  <cols>
    <col min="1" max="1" width="1.875" customWidth="1"/>
    <col min="2" max="2" width="12.875" customWidth="1"/>
    <col min="3" max="3" width="5" style="86" bestFit="1" customWidth="1"/>
    <col min="4" max="4" width="34.875" customWidth="1"/>
    <col min="5" max="5" width="25" customWidth="1"/>
    <col min="6" max="6" width="26.875" customWidth="1"/>
    <col min="7" max="7" width="25" customWidth="1"/>
    <col min="8" max="8" width="15.125" customWidth="1"/>
  </cols>
  <sheetData>
    <row r="1" spans="1:21" s="550" customFormat="1" ht="100.55" customHeight="1" thickBot="1" x14ac:dyDescent="0.3">
      <c r="A1" s="1022"/>
      <c r="B1" s="1023"/>
      <c r="C1" s="1023"/>
      <c r="D1" s="1023"/>
      <c r="E1" s="1023"/>
      <c r="F1" s="1023"/>
      <c r="G1" s="1023"/>
      <c r="H1" s="1023"/>
      <c r="I1" s="1023"/>
      <c r="J1" s="1023"/>
      <c r="K1" s="1023"/>
      <c r="L1" s="1023"/>
      <c r="M1" s="1023"/>
      <c r="N1" s="1023"/>
      <c r="O1" s="1023"/>
      <c r="P1" s="1024"/>
      <c r="Q1" s="412"/>
      <c r="R1" s="412"/>
    </row>
    <row r="2" spans="1:21" s="551" customFormat="1" ht="16.3" thickBot="1" x14ac:dyDescent="0.3">
      <c r="A2" s="1030" t="str">
        <f>'Datos Generales'!C5</f>
        <v>Corporación Autónoma Regional del Magdalena – CORPAMAG</v>
      </c>
      <c r="B2" s="1031"/>
      <c r="C2" s="1031"/>
      <c r="D2" s="1031"/>
      <c r="E2" s="1031"/>
      <c r="F2" s="1031"/>
      <c r="G2" s="1031"/>
      <c r="H2" s="1031"/>
      <c r="I2" s="1031"/>
      <c r="J2" s="1031"/>
      <c r="K2" s="1031"/>
      <c r="L2" s="1031"/>
      <c r="M2" s="1031"/>
      <c r="N2" s="1031"/>
      <c r="O2" s="1031"/>
      <c r="P2" s="1032"/>
      <c r="Q2" s="412"/>
      <c r="R2" s="412"/>
    </row>
    <row r="3" spans="1:21" s="551" customFormat="1" ht="16.3" thickBot="1" x14ac:dyDescent="0.3">
      <c r="A3" s="1025" t="s">
        <v>1322</v>
      </c>
      <c r="B3" s="1026"/>
      <c r="C3" s="1026"/>
      <c r="D3" s="1026"/>
      <c r="E3" s="1026"/>
      <c r="F3" s="1026"/>
      <c r="G3" s="1026"/>
      <c r="H3" s="1026"/>
      <c r="I3" s="1026"/>
      <c r="J3" s="1026"/>
      <c r="K3" s="1026"/>
      <c r="L3" s="1026"/>
      <c r="M3" s="1026"/>
      <c r="N3" s="1026"/>
      <c r="O3" s="1026"/>
      <c r="P3" s="1027"/>
      <c r="Q3" s="412"/>
      <c r="R3" s="412"/>
    </row>
    <row r="4" spans="1:21" s="551" customFormat="1" ht="16.3" thickBot="1" x14ac:dyDescent="0.3">
      <c r="A4" s="1028" t="s">
        <v>1321</v>
      </c>
      <c r="B4" s="1029"/>
      <c r="C4" s="1029"/>
      <c r="D4" s="1029"/>
      <c r="E4" s="587" t="str">
        <f>'Datos Generales'!C6</f>
        <v>2021-II</v>
      </c>
      <c r="F4" s="587"/>
      <c r="G4" s="587"/>
      <c r="H4" s="587"/>
      <c r="I4" s="587"/>
      <c r="J4" s="587"/>
      <c r="K4" s="587"/>
      <c r="L4" s="589"/>
      <c r="M4" s="589"/>
      <c r="N4" s="589"/>
      <c r="O4" s="589"/>
      <c r="P4" s="590"/>
      <c r="Q4" s="412"/>
      <c r="R4" s="412"/>
    </row>
    <row r="5" spans="1:21" s="245" customFormat="1" ht="16.5" customHeight="1" thickBot="1" x14ac:dyDescent="0.3">
      <c r="A5" s="1025" t="s">
        <v>655</v>
      </c>
      <c r="B5" s="1026"/>
      <c r="C5" s="1026"/>
      <c r="D5" s="1026"/>
      <c r="E5" s="1026"/>
      <c r="F5" s="1026"/>
      <c r="G5" s="1026"/>
      <c r="H5" s="1026"/>
      <c r="I5" s="1026"/>
      <c r="J5" s="1026"/>
      <c r="K5" s="1026"/>
      <c r="L5" s="1026"/>
      <c r="M5" s="1026"/>
      <c r="N5" s="1026"/>
      <c r="O5" s="1026"/>
      <c r="P5" s="1027"/>
    </row>
    <row r="6" spans="1:21" x14ac:dyDescent="0.25">
      <c r="B6" s="2" t="s">
        <v>1</v>
      </c>
      <c r="C6" s="75"/>
      <c r="D6" s="6"/>
      <c r="E6" s="73"/>
      <c r="F6" s="6" t="s">
        <v>128</v>
      </c>
      <c r="G6" s="6"/>
      <c r="H6" s="6"/>
      <c r="I6" s="6"/>
      <c r="J6" s="6"/>
      <c r="K6" s="6"/>
    </row>
    <row r="7" spans="1:21" ht="14.95" thickBot="1" x14ac:dyDescent="0.3">
      <c r="B7" s="28"/>
      <c r="C7" s="76"/>
      <c r="D7" s="6"/>
      <c r="E7" s="18"/>
      <c r="F7" s="6" t="s">
        <v>129</v>
      </c>
      <c r="G7" s="6"/>
      <c r="H7" s="6"/>
      <c r="I7" s="6"/>
      <c r="J7" s="6"/>
      <c r="K7" s="6"/>
    </row>
    <row r="8" spans="1:21" ht="14.95" thickBot="1" x14ac:dyDescent="0.3">
      <c r="B8" s="176" t="s">
        <v>1192</v>
      </c>
      <c r="C8" s="221">
        <v>2021</v>
      </c>
      <c r="D8" s="226">
        <f>IF(E10="NO APLICA","NO APLICA",IF(E11="NO SE REPORTA","SIN INFORMACION",+F20))</f>
        <v>1</v>
      </c>
      <c r="E8" s="222"/>
      <c r="F8" s="6" t="s">
        <v>130</v>
      </c>
      <c r="G8" s="6"/>
      <c r="H8" s="6"/>
      <c r="I8" s="6"/>
      <c r="J8" s="6"/>
      <c r="K8" s="6"/>
    </row>
    <row r="9" spans="1:21" x14ac:dyDescent="0.25">
      <c r="B9" s="505" t="s">
        <v>1193</v>
      </c>
      <c r="D9" s="6"/>
      <c r="E9" s="6"/>
      <c r="F9" s="6"/>
      <c r="G9" s="6"/>
      <c r="H9" s="6"/>
      <c r="I9" s="6"/>
      <c r="J9" s="6"/>
      <c r="K9" s="6"/>
    </row>
    <row r="10" spans="1:21" s="412" customFormat="1" x14ac:dyDescent="0.25">
      <c r="A10" s="245"/>
      <c r="B10" s="1078" t="s">
        <v>1252</v>
      </c>
      <c r="C10" s="1078"/>
      <c r="D10" s="1078"/>
      <c r="E10" s="511" t="s">
        <v>1249</v>
      </c>
      <c r="F10" s="1085"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086"/>
      <c r="H10" s="1086"/>
      <c r="I10" s="1086"/>
      <c r="J10" s="1086"/>
      <c r="K10" s="1086"/>
      <c r="L10" s="1086"/>
      <c r="M10" s="1086"/>
      <c r="N10" s="1086"/>
      <c r="O10" s="1086"/>
      <c r="P10" s="1086"/>
      <c r="Q10" s="1086"/>
      <c r="R10" s="1086"/>
      <c r="S10" s="1086"/>
      <c r="T10" s="507"/>
      <c r="U10" s="507"/>
    </row>
    <row r="11" spans="1:21" s="412" customFormat="1" ht="14.45" customHeight="1" x14ac:dyDescent="0.25">
      <c r="A11" s="245"/>
      <c r="B11" s="508"/>
      <c r="C11" s="509"/>
      <c r="D11" s="510" t="str">
        <f>IF(E10="SI APLICA","¿El indicador no se reporta por limitaciones de información disponible? ","")</f>
        <v xml:space="preserve">¿El indicador no se reporta por limitaciones de información disponible? </v>
      </c>
      <c r="E11" s="512" t="s">
        <v>1251</v>
      </c>
      <c r="F11" s="1079"/>
      <c r="G11" s="1080"/>
      <c r="H11" s="1080"/>
      <c r="I11" s="1080"/>
      <c r="J11" s="1080"/>
      <c r="K11" s="1080"/>
      <c r="L11" s="1080"/>
      <c r="M11" s="1080"/>
      <c r="N11" s="1080"/>
      <c r="O11" s="1080"/>
      <c r="P11" s="1080"/>
      <c r="Q11" s="1080"/>
      <c r="R11" s="1080"/>
      <c r="S11" s="1080"/>
    </row>
    <row r="12" spans="1:21" s="412" customFormat="1" ht="23.45" customHeight="1" x14ac:dyDescent="0.25">
      <c r="A12" s="245"/>
      <c r="B12" s="505"/>
      <c r="C12" s="303"/>
      <c r="D12" s="510" t="str">
        <f>IF(E11="SI SE REPORTA","¿Qué programas o proyectos del Plan de Acción están asociados al indicador? ","")</f>
        <v xml:space="preserve">¿Qué programas o proyectos del Plan de Acción están asociados al indicador? </v>
      </c>
      <c r="E12" s="1081" t="s">
        <v>2739</v>
      </c>
      <c r="F12" s="1081"/>
      <c r="G12" s="1081"/>
      <c r="H12" s="1081"/>
      <c r="I12" s="1081"/>
      <c r="J12" s="1081"/>
      <c r="K12" s="1081"/>
      <c r="L12" s="1081"/>
      <c r="M12" s="1081"/>
      <c r="N12" s="1081"/>
      <c r="O12" s="1081"/>
      <c r="P12" s="1081"/>
      <c r="Q12" s="1081"/>
      <c r="R12" s="1081"/>
    </row>
    <row r="13" spans="1:21" s="412" customFormat="1" ht="21.9" customHeight="1" x14ac:dyDescent="0.25">
      <c r="A13" s="245"/>
      <c r="B13" s="505"/>
      <c r="C13" s="303"/>
      <c r="D13" s="510" t="s">
        <v>1254</v>
      </c>
      <c r="E13" s="1082"/>
      <c r="F13" s="1083"/>
      <c r="G13" s="1083"/>
      <c r="H13" s="1083"/>
      <c r="I13" s="1083"/>
      <c r="J13" s="1083"/>
      <c r="K13" s="1083"/>
      <c r="L13" s="1083"/>
      <c r="M13" s="1083"/>
      <c r="N13" s="1083"/>
      <c r="O13" s="1083"/>
      <c r="P13" s="1083"/>
      <c r="Q13" s="1083"/>
      <c r="R13" s="1084"/>
    </row>
    <row r="14" spans="1:21" s="412" customFormat="1" ht="7" customHeight="1" thickBot="1" x14ac:dyDescent="0.3">
      <c r="B14" s="505"/>
      <c r="C14" s="86"/>
      <c r="D14" s="6"/>
      <c r="E14" s="6"/>
      <c r="F14" s="6"/>
      <c r="G14" s="6"/>
      <c r="H14" s="6"/>
      <c r="I14" s="6"/>
      <c r="J14" s="6"/>
      <c r="K14" s="6"/>
    </row>
    <row r="15" spans="1:21" ht="14.95" customHeight="1" thickTop="1" x14ac:dyDescent="0.25">
      <c r="B15" s="1120" t="s">
        <v>2</v>
      </c>
      <c r="C15" s="88"/>
      <c r="D15" s="1122" t="s">
        <v>336</v>
      </c>
      <c r="E15" s="1123"/>
      <c r="F15" s="1123"/>
      <c r="G15" s="1123"/>
      <c r="H15" s="1123"/>
      <c r="I15" s="1123"/>
      <c r="J15" s="1123"/>
      <c r="K15" s="1124"/>
    </row>
    <row r="16" spans="1:21" ht="14.95" thickBot="1" x14ac:dyDescent="0.3">
      <c r="B16" s="1121"/>
      <c r="C16" s="91"/>
      <c r="D16" s="1216" t="s">
        <v>655</v>
      </c>
      <c r="E16" s="1217"/>
      <c r="F16" s="1217"/>
      <c r="G16" s="1217"/>
      <c r="H16" s="1217"/>
      <c r="I16" s="1217"/>
      <c r="J16" s="1217"/>
      <c r="K16" s="1218"/>
    </row>
    <row r="17" spans="2:12" ht="14.95" thickBot="1" x14ac:dyDescent="0.3">
      <c r="B17" s="1121"/>
      <c r="C17" s="89" t="s">
        <v>19</v>
      </c>
      <c r="D17" s="39" t="s">
        <v>253</v>
      </c>
      <c r="E17" s="39" t="s">
        <v>20</v>
      </c>
      <c r="F17" s="39" t="s">
        <v>21</v>
      </c>
      <c r="G17" s="39" t="s">
        <v>22</v>
      </c>
      <c r="H17" s="39" t="s">
        <v>23</v>
      </c>
      <c r="I17" s="39" t="s">
        <v>254</v>
      </c>
      <c r="K17" s="22"/>
    </row>
    <row r="18" spans="2:12" ht="35.35" thickBot="1" x14ac:dyDescent="0.3">
      <c r="B18" s="1121"/>
      <c r="C18" s="90" t="s">
        <v>152</v>
      </c>
      <c r="D18" s="41" t="s">
        <v>690</v>
      </c>
      <c r="E18" s="7">
        <v>2</v>
      </c>
      <c r="F18" s="7">
        <v>2</v>
      </c>
      <c r="G18" s="7"/>
      <c r="H18" s="7"/>
      <c r="I18" s="42">
        <f>SUM(E18:H18)</f>
        <v>4</v>
      </c>
      <c r="K18" s="22"/>
    </row>
    <row r="19" spans="2:12" ht="23.8" thickBot="1" x14ac:dyDescent="0.3">
      <c r="B19" s="1121"/>
      <c r="C19" s="90" t="s">
        <v>154</v>
      </c>
      <c r="D19" s="41" t="s">
        <v>1185</v>
      </c>
      <c r="E19" s="7">
        <v>2</v>
      </c>
      <c r="F19" s="7">
        <v>2</v>
      </c>
      <c r="G19" s="7"/>
      <c r="H19" s="7"/>
      <c r="I19" s="42">
        <f>SUM(E19:H19)</f>
        <v>4</v>
      </c>
      <c r="K19" s="22"/>
    </row>
    <row r="20" spans="2:12" ht="35.35" thickBot="1" x14ac:dyDescent="0.3">
      <c r="B20" s="1121"/>
      <c r="C20" s="90" t="s">
        <v>156</v>
      </c>
      <c r="D20" s="41" t="s">
        <v>1184</v>
      </c>
      <c r="E20" s="143">
        <f>IFERROR(E19/E18,0)</f>
        <v>1</v>
      </c>
      <c r="F20" s="143">
        <f>IFERROR(F19/F18,0)</f>
        <v>1</v>
      </c>
      <c r="G20" s="143">
        <f>IFERROR(G19/G18,0)</f>
        <v>0</v>
      </c>
      <c r="H20" s="143">
        <f>IFERROR(H19/H18,0)</f>
        <v>0</v>
      </c>
      <c r="I20" s="143">
        <f>IFERROR(I19/I18,0)</f>
        <v>1</v>
      </c>
      <c r="K20" s="22"/>
    </row>
    <row r="21" spans="2:12" x14ac:dyDescent="0.25">
      <c r="B21" s="436"/>
      <c r="C21" s="91"/>
      <c r="D21" s="1128"/>
      <c r="E21" s="1129"/>
      <c r="F21" s="1129"/>
      <c r="G21" s="1129"/>
      <c r="H21" s="1129"/>
      <c r="I21" s="1129"/>
      <c r="J21" s="1129"/>
      <c r="K21" s="1130"/>
    </row>
    <row r="22" spans="2:12" x14ac:dyDescent="0.25">
      <c r="B22" s="436"/>
      <c r="C22" s="91"/>
      <c r="D22" s="1216" t="s">
        <v>691</v>
      </c>
      <c r="E22" s="1217"/>
      <c r="F22" s="1217"/>
      <c r="G22" s="1217"/>
      <c r="H22" s="1217"/>
      <c r="I22" s="1217"/>
      <c r="J22" s="1217"/>
      <c r="K22" s="1218"/>
    </row>
    <row r="23" spans="2:12" ht="23.95" customHeight="1" thickBot="1" x14ac:dyDescent="0.3">
      <c r="B23" s="436"/>
      <c r="C23" s="91"/>
      <c r="D23" s="1230" t="s">
        <v>686</v>
      </c>
      <c r="E23" s="1231"/>
      <c r="F23" s="1231"/>
      <c r="G23" s="1231"/>
      <c r="H23" s="1231"/>
      <c r="I23" s="1231"/>
      <c r="J23" s="1231"/>
      <c r="K23" s="1232"/>
    </row>
    <row r="24" spans="2:12" ht="14.95" thickBot="1" x14ac:dyDescent="0.3">
      <c r="B24" s="436"/>
      <c r="C24" s="1124" t="s">
        <v>19</v>
      </c>
      <c r="D24" s="1111" t="s">
        <v>270</v>
      </c>
      <c r="E24" s="1111" t="s">
        <v>619</v>
      </c>
      <c r="F24" s="1187" t="s">
        <v>692</v>
      </c>
      <c r="G24" s="1233" t="s">
        <v>693</v>
      </c>
      <c r="H24" s="1234"/>
      <c r="I24" s="1234"/>
      <c r="J24" s="1235"/>
      <c r="K24" s="118"/>
    </row>
    <row r="25" spans="2:12" x14ac:dyDescent="0.25">
      <c r="B25" s="436"/>
      <c r="C25" s="1130"/>
      <c r="D25" s="1112"/>
      <c r="E25" s="1112"/>
      <c r="F25" s="1188"/>
      <c r="G25" s="69" t="s">
        <v>473</v>
      </c>
      <c r="H25" s="1187" t="s">
        <v>695</v>
      </c>
      <c r="I25" s="1187" t="s">
        <v>274</v>
      </c>
      <c r="J25" s="1187" t="s">
        <v>275</v>
      </c>
      <c r="K25" s="12"/>
    </row>
    <row r="26" spans="2:12" ht="14.95" thickBot="1" x14ac:dyDescent="0.3">
      <c r="B26" s="436"/>
      <c r="C26" s="1163"/>
      <c r="D26" s="1113"/>
      <c r="E26" s="1113"/>
      <c r="F26" s="1189"/>
      <c r="G26" s="65" t="s">
        <v>694</v>
      </c>
      <c r="H26" s="1189"/>
      <c r="I26" s="1189"/>
      <c r="J26" s="1189"/>
      <c r="K26" s="12"/>
    </row>
    <row r="27" spans="2:12" ht="46.9" thickBot="1" x14ac:dyDescent="0.3">
      <c r="B27" s="436"/>
      <c r="C27" s="31">
        <v>1</v>
      </c>
      <c r="D27" s="479" t="s">
        <v>1930</v>
      </c>
      <c r="E27" s="479" t="s">
        <v>1971</v>
      </c>
      <c r="F27" s="479" t="s">
        <v>2740</v>
      </c>
      <c r="G27" s="217">
        <v>30000000</v>
      </c>
      <c r="H27" s="217">
        <v>30000000</v>
      </c>
      <c r="I27" s="217">
        <v>23300000</v>
      </c>
      <c r="J27" s="217">
        <v>0</v>
      </c>
      <c r="K27" s="12"/>
      <c r="L27" s="225"/>
    </row>
    <row r="28" spans="2:12" ht="124.3" customHeight="1" thickBot="1" x14ac:dyDescent="0.3">
      <c r="B28" s="436"/>
      <c r="C28" s="31">
        <v>2</v>
      </c>
      <c r="D28" s="479" t="s">
        <v>1930</v>
      </c>
      <c r="E28" s="479" t="s">
        <v>2738</v>
      </c>
      <c r="F28" s="479" t="s">
        <v>2741</v>
      </c>
      <c r="G28" s="217"/>
      <c r="H28" s="217"/>
      <c r="I28" s="217"/>
      <c r="J28" s="217"/>
      <c r="K28" s="12"/>
      <c r="L28" s="225"/>
    </row>
    <row r="29" spans="2:12" ht="58.45" thickBot="1" x14ac:dyDescent="0.3">
      <c r="B29" s="436"/>
      <c r="C29" s="31">
        <v>3</v>
      </c>
      <c r="D29" s="479" t="s">
        <v>1930</v>
      </c>
      <c r="E29" s="479" t="s">
        <v>696</v>
      </c>
      <c r="F29" s="479" t="s">
        <v>2742</v>
      </c>
      <c r="G29" s="217"/>
      <c r="H29" s="217"/>
      <c r="I29" s="217"/>
      <c r="J29" s="217"/>
      <c r="K29" s="12"/>
      <c r="L29" s="225"/>
    </row>
    <row r="30" spans="2:12" ht="14.95" thickBot="1" x14ac:dyDescent="0.3">
      <c r="B30" s="436"/>
      <c r="C30" s="31">
        <v>4</v>
      </c>
      <c r="D30" s="479"/>
      <c r="E30" s="479"/>
      <c r="F30" s="479"/>
      <c r="G30" s="217"/>
      <c r="H30" s="217"/>
      <c r="I30" s="217"/>
      <c r="J30" s="217"/>
      <c r="K30" s="12"/>
      <c r="L30" s="225"/>
    </row>
    <row r="31" spans="2:12" ht="14.95" thickBot="1" x14ac:dyDescent="0.3">
      <c r="B31" s="436"/>
      <c r="C31" s="31">
        <v>5</v>
      </c>
      <c r="D31" s="479"/>
      <c r="E31" s="479"/>
      <c r="F31" s="31"/>
      <c r="G31" s="217"/>
      <c r="H31" s="217"/>
      <c r="I31" s="217"/>
      <c r="J31" s="217"/>
      <c r="K31" s="12"/>
      <c r="L31" s="225"/>
    </row>
    <row r="32" spans="2:12" ht="14.95" thickBot="1" x14ac:dyDescent="0.3">
      <c r="B32" s="436"/>
      <c r="C32" s="31">
        <v>6</v>
      </c>
      <c r="D32" s="31"/>
      <c r="E32" s="479"/>
      <c r="F32" s="31"/>
      <c r="G32" s="217"/>
      <c r="H32" s="217"/>
      <c r="I32" s="217"/>
      <c r="J32" s="217"/>
      <c r="K32" s="12"/>
      <c r="L32" s="225"/>
    </row>
    <row r="33" spans="2:11" ht="14.95" thickBot="1" x14ac:dyDescent="0.3">
      <c r="B33" s="436"/>
      <c r="C33" s="40"/>
      <c r="D33" s="40" t="s">
        <v>151</v>
      </c>
      <c r="E33" s="40"/>
      <c r="F33" s="41"/>
      <c r="G33" s="141">
        <f>SUM(G27:G32)</f>
        <v>30000000</v>
      </c>
      <c r="H33" s="141">
        <f>SUM(H27:H32)</f>
        <v>30000000</v>
      </c>
      <c r="I33" s="141">
        <f>SUM(I27:I32)</f>
        <v>23300000</v>
      </c>
      <c r="J33" s="141">
        <f>SUM(J27:J32)</f>
        <v>0</v>
      </c>
      <c r="K33" s="13"/>
    </row>
    <row r="34" spans="2:11" x14ac:dyDescent="0.25">
      <c r="B34" s="436"/>
      <c r="C34" s="91"/>
      <c r="D34" s="1122" t="s">
        <v>630</v>
      </c>
      <c r="E34" s="1123"/>
      <c r="F34" s="1123"/>
      <c r="G34" s="1123"/>
      <c r="H34" s="1123"/>
      <c r="I34" s="1123"/>
      <c r="J34" s="1123"/>
      <c r="K34" s="1124"/>
    </row>
    <row r="35" spans="2:11" ht="23.95" customHeight="1" thickBot="1" x14ac:dyDescent="0.3">
      <c r="B35" s="436"/>
      <c r="C35" s="91"/>
      <c r="D35" s="1128" t="s">
        <v>697</v>
      </c>
      <c r="E35" s="1129"/>
      <c r="F35" s="1129"/>
      <c r="G35" s="1129"/>
      <c r="H35" s="1129"/>
      <c r="I35" s="1129"/>
      <c r="J35" s="1129"/>
      <c r="K35" s="1130"/>
    </row>
    <row r="36" spans="2:11" ht="14.95" thickBot="1" x14ac:dyDescent="0.3">
      <c r="B36" s="436"/>
      <c r="C36" s="1236" t="s">
        <v>19</v>
      </c>
      <c r="D36" s="1219" t="s">
        <v>698</v>
      </c>
      <c r="E36" s="1222" t="s">
        <v>699</v>
      </c>
      <c r="F36" s="1223"/>
      <c r="G36" s="70"/>
      <c r="H36" s="6"/>
      <c r="I36" s="6"/>
      <c r="K36" s="22"/>
    </row>
    <row r="37" spans="2:11" x14ac:dyDescent="0.25">
      <c r="B37" s="436"/>
      <c r="C37" s="1127"/>
      <c r="D37" s="1220"/>
      <c r="E37" s="1111" t="s">
        <v>700</v>
      </c>
      <c r="F37" s="46" t="s">
        <v>701</v>
      </c>
      <c r="G37" s="1111" t="s">
        <v>55</v>
      </c>
      <c r="H37" s="6"/>
      <c r="I37" s="6"/>
      <c r="K37" s="22"/>
    </row>
    <row r="38" spans="2:11" ht="14.95" thickBot="1" x14ac:dyDescent="0.3">
      <c r="B38" s="436"/>
      <c r="C38" s="1133"/>
      <c r="D38" s="1221"/>
      <c r="E38" s="1113"/>
      <c r="F38" s="41" t="s">
        <v>695</v>
      </c>
      <c r="G38" s="1113"/>
      <c r="H38" s="6"/>
      <c r="I38" s="6"/>
      <c r="K38" s="22"/>
    </row>
    <row r="39" spans="2:11" ht="14.95" thickBot="1" x14ac:dyDescent="0.3">
      <c r="B39" s="436"/>
      <c r="C39" s="481">
        <v>1</v>
      </c>
      <c r="D39" s="163">
        <v>1</v>
      </c>
      <c r="E39" s="147">
        <f>IFERROR(I27/H27,0)</f>
        <v>0.77666666666666662</v>
      </c>
      <c r="F39" s="147">
        <f>IFERROR(J27/I27,0)</f>
        <v>0</v>
      </c>
      <c r="G39" s="479"/>
      <c r="H39" s="6"/>
      <c r="I39" s="6"/>
      <c r="K39" s="22"/>
    </row>
    <row r="40" spans="2:11" ht="14.95" thickBot="1" x14ac:dyDescent="0.3">
      <c r="B40" s="436"/>
      <c r="C40" s="481">
        <v>2</v>
      </c>
      <c r="D40" s="163"/>
      <c r="E40" s="147">
        <f>IFERROR(I28/H28,0)</f>
        <v>0</v>
      </c>
      <c r="F40" s="147">
        <f t="shared" ref="F40:F45" si="0">IFERROR(J28/I28,0)</f>
        <v>0</v>
      </c>
      <c r="G40" s="479"/>
      <c r="H40" s="6"/>
      <c r="I40" s="6"/>
      <c r="K40" s="22"/>
    </row>
    <row r="41" spans="2:11" ht="14.95" thickBot="1" x14ac:dyDescent="0.3">
      <c r="B41" s="436"/>
      <c r="C41" s="481">
        <v>3</v>
      </c>
      <c r="D41" s="163"/>
      <c r="E41" s="147">
        <f>IFERROR(I29/H29,0)</f>
        <v>0</v>
      </c>
      <c r="F41" s="147">
        <f t="shared" si="0"/>
        <v>0</v>
      </c>
      <c r="G41" s="479"/>
      <c r="H41" s="6"/>
      <c r="I41" s="6"/>
      <c r="K41" s="22"/>
    </row>
    <row r="42" spans="2:11" ht="14.95" thickBot="1" x14ac:dyDescent="0.3">
      <c r="B42" s="436"/>
      <c r="C42" s="481">
        <v>4</v>
      </c>
      <c r="D42" s="163"/>
      <c r="E42" s="147">
        <f>IFERROR(I30/H30,0)</f>
        <v>0</v>
      </c>
      <c r="F42" s="147">
        <f t="shared" si="0"/>
        <v>0</v>
      </c>
      <c r="G42" s="479"/>
      <c r="H42" s="6"/>
      <c r="I42" s="6"/>
      <c r="K42" s="22"/>
    </row>
    <row r="43" spans="2:11" ht="14.95" thickBot="1" x14ac:dyDescent="0.3">
      <c r="B43" s="436"/>
      <c r="C43" s="481">
        <v>5</v>
      </c>
      <c r="D43" s="163"/>
      <c r="E43" s="147">
        <f>IFERROR(I31/H31,0)</f>
        <v>0</v>
      </c>
      <c r="F43" s="147">
        <f t="shared" si="0"/>
        <v>0</v>
      </c>
      <c r="G43" s="479"/>
      <c r="H43" s="6"/>
      <c r="I43" s="6"/>
      <c r="K43" s="22"/>
    </row>
    <row r="44" spans="2:11" ht="14.95" thickBot="1" x14ac:dyDescent="0.3">
      <c r="B44" s="436"/>
      <c r="C44" s="481">
        <v>6</v>
      </c>
      <c r="D44" s="163"/>
      <c r="E44" s="147">
        <f>IFERROR(I32/H32,0)</f>
        <v>0</v>
      </c>
      <c r="F44" s="147">
        <f t="shared" si="0"/>
        <v>0</v>
      </c>
      <c r="G44" s="479"/>
      <c r="H44" s="6"/>
      <c r="I44" s="6"/>
      <c r="K44" s="22"/>
    </row>
    <row r="45" spans="2:11" ht="14.95" thickBot="1" x14ac:dyDescent="0.3">
      <c r="B45" s="437"/>
      <c r="C45" s="68"/>
      <c r="D45" s="164">
        <f>Formulas!$D$22</f>
        <v>1</v>
      </c>
      <c r="E45" s="148">
        <f>+$D39*E39+$D40*E40+$D41*E41+$D42*E42+$D43*E43+$D44*E44</f>
        <v>0.77666666666666662</v>
      </c>
      <c r="F45" s="147">
        <f t="shared" si="0"/>
        <v>0</v>
      </c>
      <c r="G45" s="41"/>
      <c r="H45" s="23"/>
      <c r="I45" s="23"/>
      <c r="J45" s="23"/>
      <c r="K45" s="24"/>
    </row>
    <row r="46" spans="2:11" ht="14.95" thickBot="1" x14ac:dyDescent="0.3">
      <c r="B46" s="38"/>
      <c r="C46" s="87"/>
      <c r="D46" s="6"/>
      <c r="E46" s="6"/>
      <c r="F46" s="6"/>
      <c r="G46" s="6"/>
      <c r="H46" s="6"/>
      <c r="I46" s="6"/>
      <c r="J46" s="6"/>
      <c r="K46" s="6"/>
    </row>
    <row r="47" spans="2:11" ht="70" thickBot="1" x14ac:dyDescent="0.3">
      <c r="B47" s="52" t="s">
        <v>34</v>
      </c>
      <c r="C47" s="97"/>
      <c r="D47" s="43" t="s">
        <v>702</v>
      </c>
      <c r="E47" s="6"/>
      <c r="F47" s="6"/>
      <c r="G47" s="6"/>
      <c r="H47" s="6"/>
      <c r="I47" s="6"/>
      <c r="J47" s="6"/>
      <c r="K47" s="6"/>
    </row>
    <row r="48" spans="2:11" ht="58.45" thickBot="1" x14ac:dyDescent="0.3">
      <c r="B48" s="47" t="s">
        <v>36</v>
      </c>
      <c r="C48" s="3"/>
      <c r="D48" s="41" t="s">
        <v>346</v>
      </c>
      <c r="E48" s="6"/>
      <c r="F48" s="6"/>
      <c r="G48" s="6"/>
      <c r="H48" s="6"/>
      <c r="I48" s="6"/>
      <c r="J48" s="6"/>
      <c r="K48" s="6"/>
    </row>
    <row r="49" spans="2:11" ht="14.95" thickBot="1" x14ac:dyDescent="0.3">
      <c r="B49" s="2"/>
      <c r="C49" s="75"/>
      <c r="D49" s="6"/>
      <c r="E49" s="6"/>
      <c r="F49" s="6"/>
      <c r="G49" s="6"/>
      <c r="H49" s="6"/>
      <c r="I49" s="6"/>
      <c r="J49" s="6"/>
      <c r="K49" s="6"/>
    </row>
    <row r="50" spans="2:11" ht="23.95" customHeight="1" thickBot="1" x14ac:dyDescent="0.3">
      <c r="B50" s="1114" t="s">
        <v>38</v>
      </c>
      <c r="C50" s="1115"/>
      <c r="D50" s="1115"/>
      <c r="E50" s="1116"/>
      <c r="F50" s="6"/>
      <c r="G50" s="6"/>
      <c r="H50" s="6"/>
      <c r="I50" s="6"/>
      <c r="J50" s="6"/>
      <c r="K50" s="6"/>
    </row>
    <row r="51" spans="2:11" ht="14.95" thickBot="1" x14ac:dyDescent="0.3">
      <c r="B51" s="1111">
        <v>1</v>
      </c>
      <c r="C51" s="93"/>
      <c r="D51" s="48" t="s">
        <v>39</v>
      </c>
      <c r="E51" s="31" t="s">
        <v>1890</v>
      </c>
      <c r="F51" s="6"/>
      <c r="G51" s="6"/>
      <c r="H51" s="6"/>
      <c r="I51" s="6"/>
      <c r="J51" s="6"/>
      <c r="K51" s="6"/>
    </row>
    <row r="52" spans="2:11" ht="14.95" thickBot="1" x14ac:dyDescent="0.3">
      <c r="B52" s="1112"/>
      <c r="C52" s="93"/>
      <c r="D52" s="41" t="s">
        <v>40</v>
      </c>
      <c r="E52" s="31" t="s">
        <v>1895</v>
      </c>
      <c r="F52" s="6"/>
      <c r="G52" s="6"/>
      <c r="H52" s="6"/>
      <c r="I52" s="6"/>
      <c r="J52" s="6"/>
      <c r="K52" s="6"/>
    </row>
    <row r="53" spans="2:11" ht="14.95" thickBot="1" x14ac:dyDescent="0.3">
      <c r="B53" s="1112"/>
      <c r="C53" s="93"/>
      <c r="D53" s="41" t="s">
        <v>41</v>
      </c>
      <c r="E53" s="31" t="s">
        <v>1896</v>
      </c>
      <c r="F53" s="6"/>
      <c r="G53" s="6"/>
      <c r="H53" s="6"/>
      <c r="I53" s="6"/>
      <c r="J53" s="6"/>
      <c r="K53" s="6"/>
    </row>
    <row r="54" spans="2:11" ht="14.95" thickBot="1" x14ac:dyDescent="0.3">
      <c r="B54" s="1112"/>
      <c r="C54" s="93"/>
      <c r="D54" s="41" t="s">
        <v>42</v>
      </c>
      <c r="E54" s="31" t="s">
        <v>1897</v>
      </c>
      <c r="F54" s="6"/>
      <c r="G54" s="6"/>
      <c r="H54" s="6"/>
      <c r="I54" s="6"/>
      <c r="J54" s="6"/>
      <c r="K54" s="6"/>
    </row>
    <row r="55" spans="2:11" ht="14.95" thickBot="1" x14ac:dyDescent="0.3">
      <c r="B55" s="1112"/>
      <c r="C55" s="93"/>
      <c r="D55" s="41" t="s">
        <v>43</v>
      </c>
      <c r="E55" s="742" t="s">
        <v>1898</v>
      </c>
      <c r="F55" s="6"/>
      <c r="G55" s="6"/>
      <c r="H55" s="6"/>
      <c r="I55" s="6"/>
      <c r="J55" s="6"/>
      <c r="K55" s="6"/>
    </row>
    <row r="56" spans="2:11" ht="14.95" thickBot="1" x14ac:dyDescent="0.3">
      <c r="B56" s="1112"/>
      <c r="C56" s="93"/>
      <c r="D56" s="41" t="s">
        <v>44</v>
      </c>
      <c r="E56" s="31">
        <v>4380200</v>
      </c>
      <c r="F56" s="6"/>
      <c r="G56" s="6"/>
      <c r="H56" s="6"/>
      <c r="I56" s="6"/>
      <c r="J56" s="6"/>
      <c r="K56" s="6"/>
    </row>
    <row r="57" spans="2:11" ht="14.95" thickBot="1" x14ac:dyDescent="0.3">
      <c r="B57" s="1113"/>
      <c r="C57" s="3"/>
      <c r="D57" s="41" t="s">
        <v>45</v>
      </c>
      <c r="E57" s="31" t="s">
        <v>1892</v>
      </c>
      <c r="F57" s="6"/>
      <c r="G57" s="6"/>
      <c r="H57" s="6"/>
      <c r="I57" s="6"/>
      <c r="J57" s="6"/>
      <c r="K57" s="6"/>
    </row>
    <row r="58" spans="2:11" ht="14.95" thickBot="1" x14ac:dyDescent="0.3">
      <c r="B58" s="2"/>
      <c r="C58" s="75"/>
      <c r="D58" s="6"/>
      <c r="E58" s="6"/>
      <c r="F58" s="6"/>
      <c r="G58" s="6"/>
      <c r="H58" s="6"/>
      <c r="I58" s="6"/>
      <c r="J58" s="6"/>
      <c r="K58" s="6"/>
    </row>
    <row r="59" spans="2:11" ht="14.95" thickBot="1" x14ac:dyDescent="0.3">
      <c r="B59" s="1114" t="s">
        <v>46</v>
      </c>
      <c r="C59" s="1115"/>
      <c r="D59" s="1115"/>
      <c r="E59" s="1116"/>
      <c r="F59" s="6"/>
      <c r="G59" s="6"/>
      <c r="H59" s="6"/>
      <c r="I59" s="6"/>
      <c r="J59" s="6"/>
      <c r="K59" s="6"/>
    </row>
    <row r="60" spans="2:11" ht="14.95" thickBot="1" x14ac:dyDescent="0.3">
      <c r="B60" s="1111">
        <v>1</v>
      </c>
      <c r="C60" s="93"/>
      <c r="D60" s="48" t="s">
        <v>39</v>
      </c>
      <c r="E60" s="131" t="s">
        <v>47</v>
      </c>
      <c r="F60" s="6"/>
      <c r="G60" s="6"/>
      <c r="H60" s="6"/>
      <c r="I60" s="6"/>
      <c r="J60" s="6"/>
      <c r="K60" s="6"/>
    </row>
    <row r="61" spans="2:11" ht="14.95" thickBot="1" x14ac:dyDescent="0.3">
      <c r="B61" s="1112"/>
      <c r="C61" s="93"/>
      <c r="D61" s="41" t="s">
        <v>40</v>
      </c>
      <c r="E61" s="131" t="s">
        <v>48</v>
      </c>
      <c r="F61" s="6"/>
      <c r="G61" s="6"/>
      <c r="H61" s="6"/>
      <c r="I61" s="6"/>
      <c r="J61" s="6"/>
      <c r="K61" s="6"/>
    </row>
    <row r="62" spans="2:11" ht="14.95" thickBot="1" x14ac:dyDescent="0.3">
      <c r="B62" s="1112"/>
      <c r="C62" s="93"/>
      <c r="D62" s="41" t="s">
        <v>41</v>
      </c>
      <c r="E62" s="172"/>
      <c r="F62" s="6"/>
      <c r="G62" s="6"/>
      <c r="H62" s="6"/>
      <c r="I62" s="6"/>
      <c r="J62" s="6"/>
      <c r="K62" s="6"/>
    </row>
    <row r="63" spans="2:11" ht="14.95" thickBot="1" x14ac:dyDescent="0.3">
      <c r="B63" s="1112"/>
      <c r="C63" s="93"/>
      <c r="D63" s="41" t="s">
        <v>42</v>
      </c>
      <c r="E63" s="172"/>
      <c r="F63" s="6"/>
      <c r="G63" s="6"/>
      <c r="H63" s="6"/>
      <c r="I63" s="6"/>
      <c r="J63" s="6"/>
      <c r="K63" s="6"/>
    </row>
    <row r="64" spans="2:11" ht="14.95" thickBot="1" x14ac:dyDescent="0.3">
      <c r="B64" s="1112"/>
      <c r="C64" s="93"/>
      <c r="D64" s="41" t="s">
        <v>43</v>
      </c>
      <c r="E64" s="172"/>
      <c r="F64" s="6"/>
      <c r="G64" s="6"/>
      <c r="H64" s="6"/>
      <c r="I64" s="6"/>
      <c r="J64" s="6"/>
      <c r="K64" s="6"/>
    </row>
    <row r="65" spans="2:11" ht="14.95" thickBot="1" x14ac:dyDescent="0.3">
      <c r="B65" s="1112"/>
      <c r="C65" s="93"/>
      <c r="D65" s="41" t="s">
        <v>44</v>
      </c>
      <c r="E65" s="172"/>
      <c r="F65" s="6"/>
      <c r="G65" s="6"/>
      <c r="H65" s="6"/>
      <c r="I65" s="6"/>
      <c r="J65" s="6"/>
      <c r="K65" s="6"/>
    </row>
    <row r="66" spans="2:11" ht="14.95" thickBot="1" x14ac:dyDescent="0.3">
      <c r="B66" s="1113"/>
      <c r="C66" s="3"/>
      <c r="D66" s="41" t="s">
        <v>45</v>
      </c>
      <c r="E66" s="172"/>
      <c r="F66" s="6"/>
      <c r="G66" s="6"/>
      <c r="H66" s="6"/>
      <c r="I66" s="6"/>
      <c r="J66" s="6"/>
      <c r="K66" s="6"/>
    </row>
    <row r="67" spans="2:11" ht="14.95" thickBot="1" x14ac:dyDescent="0.3">
      <c r="B67" s="2"/>
      <c r="C67" s="75"/>
      <c r="D67" s="6"/>
      <c r="E67" s="6"/>
      <c r="F67" s="6"/>
      <c r="G67" s="6"/>
      <c r="H67" s="6"/>
      <c r="I67" s="6"/>
      <c r="J67" s="6"/>
      <c r="K67" s="6"/>
    </row>
    <row r="68" spans="2:11" ht="14.95" thickBot="1" x14ac:dyDescent="0.3">
      <c r="B68" s="1114" t="s">
        <v>49</v>
      </c>
      <c r="C68" s="1115"/>
      <c r="D68" s="1115"/>
      <c r="E68" s="1115"/>
      <c r="F68" s="1116"/>
      <c r="G68" s="6"/>
      <c r="H68" s="6"/>
      <c r="I68" s="6"/>
      <c r="J68" s="6"/>
      <c r="K68" s="6"/>
    </row>
    <row r="69" spans="2:11" ht="23.8" thickBot="1" x14ac:dyDescent="0.3">
      <c r="B69" s="47" t="s">
        <v>50</v>
      </c>
      <c r="C69" s="41" t="s">
        <v>51</v>
      </c>
      <c r="D69" s="41" t="s">
        <v>52</v>
      </c>
      <c r="E69" s="41" t="s">
        <v>53</v>
      </c>
      <c r="F69" s="6"/>
      <c r="G69" s="6"/>
      <c r="H69" s="6"/>
      <c r="I69" s="6"/>
      <c r="J69" s="6"/>
    </row>
    <row r="70" spans="2:11" ht="70" thickBot="1" x14ac:dyDescent="0.3">
      <c r="B70" s="49">
        <v>42401</v>
      </c>
      <c r="C70" s="41">
        <v>0.01</v>
      </c>
      <c r="D70" s="50" t="s">
        <v>703</v>
      </c>
      <c r="E70" s="41"/>
      <c r="F70" s="6"/>
      <c r="G70" s="6"/>
      <c r="H70" s="6"/>
      <c r="I70" s="6"/>
      <c r="J70" s="6"/>
    </row>
    <row r="71" spans="2:11" ht="14.95" thickBot="1" x14ac:dyDescent="0.3">
      <c r="B71" s="4"/>
      <c r="C71" s="94"/>
      <c r="D71" s="6"/>
      <c r="E71" s="6"/>
      <c r="F71" s="6"/>
      <c r="G71" s="6"/>
      <c r="H71" s="6"/>
      <c r="I71" s="6"/>
      <c r="J71" s="6"/>
      <c r="K71" s="6"/>
    </row>
    <row r="72" spans="2:11" x14ac:dyDescent="0.25">
      <c r="B72" s="135" t="s">
        <v>55</v>
      </c>
      <c r="C72" s="95"/>
      <c r="D72" s="6"/>
      <c r="E72" s="6"/>
      <c r="F72" s="6"/>
      <c r="G72" s="6"/>
      <c r="H72" s="6"/>
      <c r="I72" s="6"/>
      <c r="J72" s="6"/>
      <c r="K72" s="6"/>
    </row>
    <row r="73" spans="2:11" x14ac:dyDescent="0.25">
      <c r="B73" s="1224"/>
      <c r="C73" s="1225"/>
      <c r="D73" s="1225"/>
      <c r="E73" s="1225"/>
      <c r="F73" s="1226"/>
      <c r="G73" s="6"/>
      <c r="H73" s="6"/>
      <c r="I73" s="6"/>
      <c r="J73" s="6"/>
      <c r="K73" s="6"/>
    </row>
    <row r="74" spans="2:11" x14ac:dyDescent="0.25">
      <c r="B74" s="1227"/>
      <c r="C74" s="1228"/>
      <c r="D74" s="1228"/>
      <c r="E74" s="1228"/>
      <c r="F74" s="1229"/>
      <c r="G74" s="6"/>
      <c r="H74" s="6"/>
      <c r="I74" s="6"/>
      <c r="J74" s="6"/>
      <c r="K74" s="6"/>
    </row>
    <row r="75" spans="2:11" x14ac:dyDescent="0.25">
      <c r="B75" s="2"/>
      <c r="C75" s="75"/>
      <c r="D75" s="6"/>
      <c r="E75" s="6"/>
      <c r="F75" s="6"/>
      <c r="G75" s="6"/>
      <c r="H75" s="6"/>
      <c r="I75" s="6"/>
      <c r="J75" s="6"/>
      <c r="K75" s="6"/>
    </row>
    <row r="76" spans="2:11" ht="14.95" thickBot="1" x14ac:dyDescent="0.3">
      <c r="B76" s="6"/>
      <c r="D76" s="6"/>
      <c r="E76" s="6"/>
      <c r="F76" s="6"/>
      <c r="G76" s="6"/>
      <c r="H76" s="6"/>
      <c r="I76" s="6"/>
      <c r="J76" s="6"/>
      <c r="K76" s="6"/>
    </row>
    <row r="77" spans="2:11" ht="23.8" thickBot="1" x14ac:dyDescent="0.3">
      <c r="B77" s="51" t="s">
        <v>56</v>
      </c>
      <c r="C77" s="96"/>
      <c r="D77" s="6"/>
      <c r="E77" s="6"/>
      <c r="F77" s="6"/>
      <c r="G77" s="6"/>
      <c r="H77" s="6"/>
      <c r="I77" s="6"/>
      <c r="J77" s="6"/>
      <c r="K77" s="6"/>
    </row>
    <row r="78" spans="2:11" ht="14.95" thickBot="1" x14ac:dyDescent="0.3">
      <c r="B78" s="38"/>
      <c r="C78" s="87"/>
      <c r="D78" s="6"/>
      <c r="E78" s="6"/>
      <c r="F78" s="6"/>
      <c r="G78" s="6"/>
      <c r="H78" s="6"/>
      <c r="I78" s="6"/>
      <c r="J78" s="6"/>
      <c r="K78" s="6"/>
    </row>
    <row r="79" spans="2:11" ht="70" thickBot="1" x14ac:dyDescent="0.3">
      <c r="B79" s="52" t="s">
        <v>57</v>
      </c>
      <c r="C79" s="97"/>
      <c r="D79" s="43" t="s">
        <v>656</v>
      </c>
      <c r="E79" s="6"/>
      <c r="F79" s="6"/>
      <c r="G79" s="6"/>
      <c r="H79" s="6"/>
      <c r="I79" s="6"/>
      <c r="J79" s="6"/>
      <c r="K79" s="6"/>
    </row>
    <row r="80" spans="2:11" x14ac:dyDescent="0.25">
      <c r="B80" s="1111" t="s">
        <v>59</v>
      </c>
      <c r="C80" s="93"/>
      <c r="D80" s="53" t="s">
        <v>60</v>
      </c>
      <c r="E80" s="6"/>
      <c r="F80" s="6"/>
      <c r="G80" s="6"/>
      <c r="H80" s="6"/>
      <c r="I80" s="6"/>
      <c r="J80" s="6"/>
      <c r="K80" s="6"/>
    </row>
    <row r="81" spans="2:11" ht="103.95" x14ac:dyDescent="0.25">
      <c r="B81" s="1112"/>
      <c r="C81" s="93"/>
      <c r="D81" s="46" t="s">
        <v>657</v>
      </c>
      <c r="E81" s="6"/>
      <c r="F81" s="6"/>
      <c r="G81" s="6"/>
      <c r="H81" s="6"/>
      <c r="I81" s="6"/>
      <c r="J81" s="6"/>
      <c r="K81" s="6"/>
    </row>
    <row r="82" spans="2:11" x14ac:dyDescent="0.25">
      <c r="B82" s="1112"/>
      <c r="C82" s="93"/>
      <c r="D82" s="53" t="s">
        <v>63</v>
      </c>
      <c r="E82" s="6"/>
      <c r="F82" s="6"/>
      <c r="G82" s="6"/>
      <c r="H82" s="6"/>
      <c r="I82" s="6"/>
      <c r="J82" s="6"/>
      <c r="K82" s="6"/>
    </row>
    <row r="83" spans="2:11" x14ac:dyDescent="0.25">
      <c r="B83" s="1112"/>
      <c r="C83" s="93"/>
      <c r="D83" s="46" t="s">
        <v>658</v>
      </c>
      <c r="E83" s="6"/>
      <c r="F83" s="6"/>
      <c r="G83" s="6"/>
      <c r="H83" s="6"/>
      <c r="I83" s="6"/>
      <c r="J83" s="6"/>
      <c r="K83" s="6"/>
    </row>
    <row r="84" spans="2:11" x14ac:dyDescent="0.25">
      <c r="B84" s="1112"/>
      <c r="C84" s="93"/>
      <c r="D84" s="46" t="s">
        <v>659</v>
      </c>
      <c r="E84" s="6"/>
      <c r="F84" s="6"/>
      <c r="G84" s="6"/>
      <c r="H84" s="6"/>
      <c r="I84" s="6"/>
      <c r="J84" s="6"/>
      <c r="K84" s="6"/>
    </row>
    <row r="85" spans="2:11" x14ac:dyDescent="0.25">
      <c r="B85" s="1112"/>
      <c r="C85" s="93"/>
      <c r="D85" s="53" t="s">
        <v>288</v>
      </c>
      <c r="E85" s="6"/>
      <c r="F85" s="6"/>
      <c r="G85" s="6"/>
      <c r="H85" s="6"/>
      <c r="I85" s="6"/>
      <c r="J85" s="6"/>
      <c r="K85" s="6"/>
    </row>
    <row r="86" spans="2:11" ht="23.1" x14ac:dyDescent="0.25">
      <c r="B86" s="1112"/>
      <c r="C86" s="93"/>
      <c r="D86" s="46" t="s">
        <v>660</v>
      </c>
      <c r="E86" s="6"/>
      <c r="F86" s="6"/>
      <c r="G86" s="6"/>
      <c r="H86" s="6"/>
      <c r="I86" s="6"/>
      <c r="J86" s="6"/>
      <c r="K86" s="6"/>
    </row>
    <row r="87" spans="2:11" ht="14.95" thickBot="1" x14ac:dyDescent="0.3">
      <c r="B87" s="1113"/>
      <c r="C87" s="3"/>
      <c r="D87" s="41" t="s">
        <v>661</v>
      </c>
      <c r="E87" s="6"/>
      <c r="F87" s="6"/>
      <c r="G87" s="6"/>
      <c r="H87" s="6"/>
      <c r="I87" s="6"/>
      <c r="J87" s="6"/>
      <c r="K87" s="6"/>
    </row>
    <row r="88" spans="2:11" ht="23.8" thickBot="1" x14ac:dyDescent="0.3">
      <c r="B88" s="47" t="s">
        <v>72</v>
      </c>
      <c r="C88" s="3"/>
      <c r="D88" s="41"/>
      <c r="E88" s="6"/>
      <c r="F88" s="6"/>
      <c r="G88" s="6"/>
      <c r="H88" s="6"/>
      <c r="I88" s="6"/>
      <c r="J88" s="6"/>
      <c r="K88" s="6"/>
    </row>
    <row r="89" spans="2:11" ht="92.4" x14ac:dyDescent="0.25">
      <c r="B89" s="1111" t="s">
        <v>73</v>
      </c>
      <c r="C89" s="93"/>
      <c r="D89" s="46" t="s">
        <v>662</v>
      </c>
      <c r="E89" s="6"/>
      <c r="F89" s="6"/>
      <c r="G89" s="6"/>
      <c r="H89" s="6"/>
      <c r="I89" s="6"/>
      <c r="J89" s="6"/>
      <c r="K89" s="6"/>
    </row>
    <row r="90" spans="2:11" x14ac:dyDescent="0.25">
      <c r="B90" s="1112"/>
      <c r="C90" s="93"/>
      <c r="D90" s="46" t="s">
        <v>663</v>
      </c>
      <c r="E90" s="6"/>
      <c r="F90" s="6"/>
      <c r="G90" s="6"/>
      <c r="H90" s="6"/>
      <c r="I90" s="6"/>
      <c r="J90" s="6"/>
      <c r="K90" s="6"/>
    </row>
    <row r="91" spans="2:11" ht="80.849999999999994" x14ac:dyDescent="0.25">
      <c r="B91" s="1112"/>
      <c r="C91" s="93"/>
      <c r="D91" s="46" t="s">
        <v>664</v>
      </c>
      <c r="E91" s="6"/>
      <c r="F91" s="6"/>
      <c r="G91" s="6"/>
      <c r="H91" s="6"/>
      <c r="I91" s="6"/>
      <c r="J91" s="6"/>
      <c r="K91" s="6"/>
    </row>
    <row r="92" spans="2:11" ht="80.849999999999994" x14ac:dyDescent="0.25">
      <c r="B92" s="1112"/>
      <c r="C92" s="93"/>
      <c r="D92" s="46" t="s">
        <v>665</v>
      </c>
      <c r="E92" s="6"/>
      <c r="F92" s="6"/>
      <c r="G92" s="6"/>
      <c r="H92" s="6"/>
      <c r="I92" s="6"/>
      <c r="J92" s="6"/>
      <c r="K92" s="6"/>
    </row>
    <row r="93" spans="2:11" ht="92.4" x14ac:dyDescent="0.25">
      <c r="B93" s="1112"/>
      <c r="C93" s="93"/>
      <c r="D93" s="46" t="s">
        <v>666</v>
      </c>
      <c r="E93" s="6"/>
      <c r="F93" s="6"/>
      <c r="G93" s="6"/>
      <c r="H93" s="6"/>
      <c r="I93" s="6"/>
      <c r="J93" s="6"/>
      <c r="K93" s="6"/>
    </row>
    <row r="94" spans="2:11" ht="80.849999999999994" x14ac:dyDescent="0.25">
      <c r="B94" s="1112"/>
      <c r="C94" s="93"/>
      <c r="D94" s="46" t="s">
        <v>667</v>
      </c>
      <c r="E94" s="6"/>
      <c r="F94" s="6"/>
      <c r="G94" s="6"/>
      <c r="H94" s="6"/>
      <c r="I94" s="6"/>
      <c r="J94" s="6"/>
      <c r="K94" s="6"/>
    </row>
    <row r="95" spans="2:11" ht="69.3" x14ac:dyDescent="0.25">
      <c r="B95" s="1112"/>
      <c r="C95" s="93"/>
      <c r="D95" s="46" t="s">
        <v>668</v>
      </c>
      <c r="E95" s="6"/>
      <c r="F95" s="6"/>
      <c r="G95" s="6"/>
      <c r="H95" s="6"/>
      <c r="I95" s="6"/>
      <c r="J95" s="6"/>
      <c r="K95" s="6"/>
    </row>
    <row r="96" spans="2:11" ht="184.75" x14ac:dyDescent="0.25">
      <c r="B96" s="1112"/>
      <c r="C96" s="93"/>
      <c r="D96" s="46" t="s">
        <v>669</v>
      </c>
      <c r="E96" s="6"/>
      <c r="F96" s="6"/>
      <c r="G96" s="6"/>
      <c r="H96" s="6"/>
      <c r="I96" s="6"/>
      <c r="J96" s="6"/>
      <c r="K96" s="6"/>
    </row>
    <row r="97" spans="2:11" ht="150.15" x14ac:dyDescent="0.25">
      <c r="B97" s="1112"/>
      <c r="C97" s="93"/>
      <c r="D97" s="46" t="s">
        <v>670</v>
      </c>
      <c r="E97" s="6"/>
      <c r="F97" s="6"/>
      <c r="G97" s="6"/>
      <c r="H97" s="6"/>
      <c r="I97" s="6"/>
      <c r="J97" s="6"/>
      <c r="K97" s="6"/>
    </row>
    <row r="98" spans="2:11" ht="23.1" x14ac:dyDescent="0.25">
      <c r="B98" s="1112"/>
      <c r="C98" s="93"/>
      <c r="D98" s="46" t="s">
        <v>671</v>
      </c>
      <c r="E98" s="6"/>
      <c r="F98" s="6"/>
      <c r="G98" s="6"/>
      <c r="H98" s="6"/>
      <c r="I98" s="6"/>
      <c r="J98" s="6"/>
      <c r="K98" s="6"/>
    </row>
    <row r="99" spans="2:11" ht="23.1" x14ac:dyDescent="0.25">
      <c r="B99" s="1112"/>
      <c r="C99" s="93"/>
      <c r="D99" s="26" t="s">
        <v>672</v>
      </c>
      <c r="E99" s="6"/>
      <c r="F99" s="6"/>
      <c r="G99" s="6"/>
      <c r="H99" s="6"/>
      <c r="I99" s="6"/>
      <c r="J99" s="6"/>
      <c r="K99" s="6"/>
    </row>
    <row r="100" spans="2:11" ht="34.65" x14ac:dyDescent="0.25">
      <c r="B100" s="1112"/>
      <c r="C100" s="93"/>
      <c r="D100" s="26" t="s">
        <v>673</v>
      </c>
      <c r="E100" s="6"/>
      <c r="F100" s="6"/>
      <c r="G100" s="6"/>
      <c r="H100" s="6"/>
      <c r="I100" s="6"/>
      <c r="J100" s="6"/>
      <c r="K100" s="6"/>
    </row>
    <row r="101" spans="2:11" ht="34.65" x14ac:dyDescent="0.25">
      <c r="B101" s="1112"/>
      <c r="C101" s="93"/>
      <c r="D101" s="26" t="s">
        <v>674</v>
      </c>
      <c r="E101" s="6"/>
      <c r="F101" s="6"/>
      <c r="G101" s="6"/>
      <c r="H101" s="6"/>
      <c r="I101" s="6"/>
      <c r="J101" s="6"/>
      <c r="K101" s="6"/>
    </row>
    <row r="102" spans="2:11" ht="115.5" x14ac:dyDescent="0.25">
      <c r="B102" s="1112"/>
      <c r="C102" s="93"/>
      <c r="D102" s="46" t="s">
        <v>675</v>
      </c>
      <c r="E102" s="6"/>
      <c r="F102" s="6"/>
      <c r="G102" s="6"/>
      <c r="H102" s="6"/>
      <c r="I102" s="6"/>
      <c r="J102" s="6"/>
      <c r="K102" s="6"/>
    </row>
    <row r="103" spans="2:11" ht="57.75" x14ac:dyDescent="0.25">
      <c r="B103" s="1112"/>
      <c r="C103" s="93"/>
      <c r="D103" s="46" t="s">
        <v>676</v>
      </c>
      <c r="E103" s="6"/>
      <c r="F103" s="6"/>
      <c r="G103" s="6"/>
      <c r="H103" s="6"/>
      <c r="I103" s="6"/>
      <c r="J103" s="6"/>
      <c r="K103" s="6"/>
    </row>
    <row r="104" spans="2:11" ht="23.1" x14ac:dyDescent="0.25">
      <c r="B104" s="1112"/>
      <c r="C104" s="93"/>
      <c r="D104" s="46" t="s">
        <v>677</v>
      </c>
      <c r="E104" s="6"/>
      <c r="F104" s="6"/>
      <c r="G104" s="6"/>
      <c r="H104" s="6"/>
      <c r="I104" s="6"/>
      <c r="J104" s="6"/>
      <c r="K104" s="6"/>
    </row>
    <row r="105" spans="2:11" ht="46.2" x14ac:dyDescent="0.25">
      <c r="B105" s="1112"/>
      <c r="C105" s="93"/>
      <c r="D105" s="61" t="s">
        <v>678</v>
      </c>
      <c r="E105" s="6"/>
      <c r="F105" s="6"/>
      <c r="G105" s="6"/>
      <c r="H105" s="6"/>
      <c r="I105" s="6"/>
      <c r="J105" s="6"/>
      <c r="K105" s="6"/>
    </row>
    <row r="106" spans="2:11" ht="23.1" x14ac:dyDescent="0.25">
      <c r="B106" s="1112"/>
      <c r="C106" s="93"/>
      <c r="D106" s="61" t="s">
        <v>679</v>
      </c>
      <c r="E106" s="6"/>
      <c r="F106" s="6"/>
      <c r="G106" s="6"/>
      <c r="H106" s="6"/>
      <c r="I106" s="6"/>
      <c r="J106" s="6"/>
      <c r="K106" s="6"/>
    </row>
    <row r="107" spans="2:11" ht="23.1" x14ac:dyDescent="0.25">
      <c r="B107" s="1112"/>
      <c r="C107" s="93"/>
      <c r="D107" s="61" t="s">
        <v>680</v>
      </c>
      <c r="E107" s="6"/>
      <c r="F107" s="6"/>
      <c r="G107" s="6"/>
      <c r="H107" s="6"/>
      <c r="I107" s="6"/>
      <c r="J107" s="6"/>
      <c r="K107" s="6"/>
    </row>
    <row r="108" spans="2:11" ht="23.8" thickBot="1" x14ac:dyDescent="0.3">
      <c r="B108" s="1113"/>
      <c r="C108" s="3"/>
      <c r="D108" s="62" t="s">
        <v>681</v>
      </c>
      <c r="E108" s="6"/>
      <c r="F108" s="6"/>
      <c r="G108" s="6"/>
      <c r="H108" s="6"/>
      <c r="I108" s="6"/>
      <c r="J108" s="6"/>
      <c r="K108" s="6"/>
    </row>
    <row r="109" spans="2:11" ht="34.65" x14ac:dyDescent="0.25">
      <c r="B109" s="1111" t="s">
        <v>90</v>
      </c>
      <c r="C109" s="93"/>
      <c r="D109" s="53" t="s">
        <v>682</v>
      </c>
      <c r="E109" s="6"/>
      <c r="F109" s="6"/>
      <c r="G109" s="6"/>
      <c r="H109" s="6"/>
      <c r="I109" s="6"/>
      <c r="J109" s="6"/>
      <c r="K109" s="6"/>
    </row>
    <row r="110" spans="2:11" x14ac:dyDescent="0.25">
      <c r="B110" s="1112"/>
      <c r="C110" s="93"/>
      <c r="D110" s="17"/>
      <c r="E110" s="6"/>
      <c r="F110" s="6"/>
      <c r="G110" s="6"/>
      <c r="H110" s="6"/>
      <c r="I110" s="6"/>
      <c r="J110" s="6"/>
      <c r="K110" s="6"/>
    </row>
    <row r="111" spans="2:11" x14ac:dyDescent="0.25">
      <c r="B111" s="1112"/>
      <c r="C111" s="93"/>
      <c r="D111" s="46" t="s">
        <v>91</v>
      </c>
      <c r="E111" s="6"/>
      <c r="F111" s="6"/>
      <c r="G111" s="6"/>
      <c r="H111" s="6"/>
      <c r="I111" s="6"/>
      <c r="J111" s="6"/>
      <c r="K111" s="6"/>
    </row>
    <row r="112" spans="2:11" ht="36" x14ac:dyDescent="0.25">
      <c r="B112" s="1112"/>
      <c r="C112" s="93"/>
      <c r="D112" s="46" t="s">
        <v>683</v>
      </c>
      <c r="E112" s="6"/>
      <c r="F112" s="6"/>
      <c r="G112" s="6"/>
      <c r="H112" s="6"/>
      <c r="I112" s="6"/>
      <c r="J112" s="6"/>
      <c r="K112" s="6"/>
    </row>
    <row r="113" spans="2:11" ht="24.45" x14ac:dyDescent="0.25">
      <c r="B113" s="1112"/>
      <c r="C113" s="93"/>
      <c r="D113" s="46" t="s">
        <v>684</v>
      </c>
      <c r="E113" s="6"/>
      <c r="F113" s="6"/>
      <c r="G113" s="6"/>
      <c r="H113" s="6"/>
      <c r="I113" s="6"/>
      <c r="J113" s="6"/>
      <c r="K113" s="6"/>
    </row>
    <row r="114" spans="2:11" ht="36" x14ac:dyDescent="0.25">
      <c r="B114" s="1112"/>
      <c r="C114" s="93"/>
      <c r="D114" s="46" t="s">
        <v>685</v>
      </c>
      <c r="E114" s="6"/>
      <c r="F114" s="6"/>
      <c r="G114" s="6"/>
      <c r="H114" s="6"/>
      <c r="I114" s="6"/>
      <c r="J114" s="6"/>
      <c r="K114" s="6"/>
    </row>
    <row r="115" spans="2:11" x14ac:dyDescent="0.25">
      <c r="B115" s="1112"/>
      <c r="C115" s="93"/>
      <c r="D115" s="53" t="s">
        <v>246</v>
      </c>
      <c r="E115" s="6"/>
      <c r="F115" s="6"/>
      <c r="G115" s="6"/>
      <c r="H115" s="6"/>
      <c r="I115" s="6"/>
      <c r="J115" s="6"/>
      <c r="K115" s="6"/>
    </row>
    <row r="116" spans="2:11" ht="34.65" x14ac:dyDescent="0.25">
      <c r="B116" s="1112"/>
      <c r="C116" s="93"/>
      <c r="D116" s="53" t="s">
        <v>686</v>
      </c>
      <c r="E116" s="6"/>
      <c r="F116" s="6"/>
      <c r="G116" s="6"/>
      <c r="H116" s="6"/>
      <c r="I116" s="6"/>
      <c r="J116" s="6"/>
      <c r="K116" s="6"/>
    </row>
    <row r="117" spans="2:11" x14ac:dyDescent="0.25">
      <c r="B117" s="1112"/>
      <c r="C117" s="93"/>
      <c r="D117" s="17"/>
      <c r="E117" s="6"/>
      <c r="F117" s="6"/>
      <c r="G117" s="6"/>
      <c r="H117" s="6"/>
      <c r="I117" s="6"/>
      <c r="J117" s="6"/>
      <c r="K117" s="6"/>
    </row>
    <row r="118" spans="2:11" x14ac:dyDescent="0.25">
      <c r="B118" s="1112"/>
      <c r="C118" s="93"/>
      <c r="D118" s="46" t="s">
        <v>91</v>
      </c>
      <c r="E118" s="6"/>
      <c r="F118" s="6"/>
      <c r="G118" s="6"/>
      <c r="H118" s="6"/>
      <c r="I118" s="6"/>
      <c r="J118" s="6"/>
      <c r="K118" s="6"/>
    </row>
    <row r="119" spans="2:11" ht="47.55" x14ac:dyDescent="0.25">
      <c r="B119" s="1112"/>
      <c r="C119" s="93"/>
      <c r="D119" s="46" t="s">
        <v>687</v>
      </c>
      <c r="E119" s="6"/>
      <c r="F119" s="6"/>
      <c r="G119" s="6"/>
      <c r="H119" s="6"/>
      <c r="I119" s="6"/>
      <c r="J119" s="6"/>
      <c r="K119" s="6"/>
    </row>
    <row r="120" spans="2:11" ht="47.55" x14ac:dyDescent="0.25">
      <c r="B120" s="1112"/>
      <c r="C120" s="93"/>
      <c r="D120" s="46" t="s">
        <v>688</v>
      </c>
      <c r="E120" s="6"/>
      <c r="F120" s="6"/>
      <c r="G120" s="6"/>
      <c r="H120" s="6"/>
      <c r="I120" s="6"/>
      <c r="J120" s="6"/>
      <c r="K120" s="6"/>
    </row>
    <row r="121" spans="2:11" ht="48.25" thickBot="1" x14ac:dyDescent="0.3">
      <c r="B121" s="1113"/>
      <c r="C121" s="3"/>
      <c r="D121" s="41" t="s">
        <v>689</v>
      </c>
      <c r="E121" s="6"/>
      <c r="F121" s="6"/>
      <c r="G121" s="6"/>
      <c r="H121" s="6"/>
      <c r="I121" s="6"/>
      <c r="J121" s="6"/>
      <c r="K121" s="6"/>
    </row>
    <row r="122" spans="2:11" x14ac:dyDescent="0.25">
      <c r="B122" s="6"/>
      <c r="D122" s="6"/>
      <c r="E122" s="6"/>
      <c r="F122" s="6"/>
      <c r="G122" s="6"/>
      <c r="H122" s="6"/>
      <c r="I122" s="6"/>
      <c r="J122" s="6"/>
      <c r="K122" s="6"/>
    </row>
    <row r="123" spans="2:11" x14ac:dyDescent="0.25">
      <c r="B123" s="6"/>
      <c r="D123" s="6"/>
      <c r="E123" s="6"/>
      <c r="F123" s="6"/>
      <c r="G123" s="6"/>
      <c r="H123" s="6"/>
      <c r="I123" s="6"/>
      <c r="J123" s="6"/>
      <c r="K123" s="6"/>
    </row>
    <row r="124" spans="2:11" x14ac:dyDescent="0.25">
      <c r="B124" s="6"/>
      <c r="D124" s="6"/>
      <c r="E124" s="6"/>
      <c r="F124" s="6"/>
      <c r="G124" s="6"/>
      <c r="H124" s="6"/>
      <c r="I124" s="6"/>
      <c r="J124" s="6"/>
      <c r="K124" s="6"/>
    </row>
    <row r="125" spans="2:11" x14ac:dyDescent="0.25">
      <c r="B125" s="6"/>
      <c r="D125" s="6"/>
      <c r="E125" s="6"/>
      <c r="F125" s="6"/>
      <c r="G125" s="6"/>
      <c r="H125" s="6"/>
      <c r="I125" s="6"/>
      <c r="J125" s="6"/>
      <c r="K125" s="6"/>
    </row>
    <row r="126" spans="2:11" x14ac:dyDescent="0.25">
      <c r="B126" s="6"/>
      <c r="D126" s="6"/>
      <c r="E126" s="6"/>
      <c r="F126" s="6"/>
      <c r="G126" s="6"/>
      <c r="H126" s="6"/>
      <c r="I126" s="6"/>
      <c r="J126" s="6"/>
      <c r="K126" s="6"/>
    </row>
    <row r="127" spans="2:11" x14ac:dyDescent="0.25">
      <c r="B127" s="6"/>
      <c r="D127" s="6"/>
      <c r="E127" s="6"/>
      <c r="F127" s="6"/>
      <c r="G127" s="6"/>
      <c r="H127" s="6"/>
      <c r="I127" s="6"/>
      <c r="J127" s="6"/>
      <c r="K127" s="6"/>
    </row>
    <row r="128" spans="2:11" x14ac:dyDescent="0.25">
      <c r="B128" s="6"/>
      <c r="D128" s="6"/>
      <c r="E128" s="6"/>
      <c r="F128" s="6"/>
      <c r="G128" s="6"/>
      <c r="H128" s="6"/>
      <c r="I128" s="6"/>
      <c r="J128" s="6"/>
      <c r="K128" s="6"/>
    </row>
    <row r="129" spans="2:11" x14ac:dyDescent="0.25">
      <c r="B129" s="6"/>
      <c r="D129" s="6"/>
      <c r="E129" s="6"/>
      <c r="F129" s="6"/>
      <c r="G129" s="6"/>
      <c r="H129" s="6"/>
      <c r="I129" s="6"/>
      <c r="J129" s="6"/>
      <c r="K129" s="6"/>
    </row>
    <row r="130" spans="2:11" x14ac:dyDescent="0.25">
      <c r="B130" s="6"/>
      <c r="D130" s="6"/>
      <c r="E130" s="6"/>
      <c r="F130" s="6"/>
      <c r="G130" s="6"/>
      <c r="H130" s="6"/>
      <c r="I130" s="6"/>
      <c r="J130" s="6"/>
      <c r="K130" s="6"/>
    </row>
    <row r="131" spans="2:11" x14ac:dyDescent="0.25">
      <c r="B131" s="6"/>
      <c r="D131" s="6"/>
      <c r="E131" s="6"/>
      <c r="F131" s="6"/>
      <c r="G131" s="6"/>
      <c r="H131" s="6"/>
      <c r="I131" s="6"/>
      <c r="J131" s="6"/>
      <c r="K131" s="6"/>
    </row>
    <row r="132" spans="2:11" x14ac:dyDescent="0.25">
      <c r="B132" s="6"/>
      <c r="D132" s="6"/>
      <c r="E132" s="6"/>
      <c r="F132" s="6"/>
      <c r="G132" s="6"/>
      <c r="H132" s="6"/>
      <c r="I132" s="6"/>
      <c r="J132" s="6"/>
      <c r="K132" s="6"/>
    </row>
    <row r="133" spans="2:11" x14ac:dyDescent="0.25">
      <c r="B133" s="6"/>
      <c r="D133" s="6"/>
      <c r="E133" s="6"/>
      <c r="F133" s="6"/>
      <c r="G133" s="6"/>
      <c r="H133" s="6"/>
      <c r="I133" s="6"/>
      <c r="J133" s="6"/>
      <c r="K133" s="6"/>
    </row>
    <row r="134" spans="2:11" x14ac:dyDescent="0.25">
      <c r="B134" s="6"/>
      <c r="D134" s="6"/>
      <c r="E134" s="6"/>
      <c r="F134" s="6"/>
      <c r="G134" s="6"/>
      <c r="H134" s="6"/>
      <c r="I134" s="6"/>
      <c r="J134" s="6"/>
      <c r="K134" s="6"/>
    </row>
    <row r="135" spans="2:11" x14ac:dyDescent="0.25">
      <c r="B135" s="6"/>
      <c r="D135" s="6"/>
      <c r="E135" s="6"/>
      <c r="F135" s="6"/>
      <c r="G135" s="6"/>
      <c r="H135" s="6"/>
      <c r="I135" s="6"/>
      <c r="J135" s="6"/>
      <c r="K135" s="6"/>
    </row>
    <row r="136" spans="2:11" x14ac:dyDescent="0.25">
      <c r="B136" s="6"/>
      <c r="D136" s="6"/>
      <c r="E136" s="6"/>
      <c r="F136" s="6"/>
      <c r="G136" s="6"/>
      <c r="H136" s="6"/>
      <c r="I136" s="6"/>
      <c r="J136" s="6"/>
      <c r="K136" s="6"/>
    </row>
    <row r="137" spans="2:11" x14ac:dyDescent="0.25">
      <c r="B137" s="6"/>
      <c r="D137" s="6"/>
      <c r="E137" s="6"/>
      <c r="F137" s="6"/>
      <c r="G137" s="6"/>
      <c r="H137" s="6"/>
      <c r="I137" s="6"/>
      <c r="J137" s="6"/>
      <c r="K137" s="6"/>
    </row>
    <row r="138" spans="2:11" x14ac:dyDescent="0.25">
      <c r="B138" s="6"/>
      <c r="D138" s="6"/>
      <c r="E138" s="6"/>
      <c r="F138" s="6"/>
      <c r="G138" s="6"/>
      <c r="H138" s="6"/>
      <c r="I138" s="6"/>
      <c r="J138" s="6"/>
      <c r="K138" s="6"/>
    </row>
    <row r="139" spans="2:11" x14ac:dyDescent="0.25">
      <c r="B139" s="6"/>
      <c r="D139" s="6"/>
      <c r="E139" s="6"/>
      <c r="F139" s="6"/>
      <c r="G139" s="6"/>
      <c r="H139" s="6"/>
      <c r="I139" s="6"/>
      <c r="J139" s="6"/>
      <c r="K139" s="6"/>
    </row>
    <row r="140" spans="2:11" x14ac:dyDescent="0.25">
      <c r="B140" s="6"/>
      <c r="D140" s="6"/>
      <c r="E140" s="6"/>
      <c r="F140" s="6"/>
      <c r="G140" s="6"/>
      <c r="H140" s="6"/>
      <c r="I140" s="6"/>
      <c r="J140" s="6"/>
      <c r="K140" s="6"/>
    </row>
    <row r="141" spans="2:11" x14ac:dyDescent="0.25">
      <c r="B141" s="6"/>
      <c r="D141" s="6"/>
      <c r="E141" s="6"/>
      <c r="F141" s="6"/>
      <c r="G141" s="6"/>
      <c r="H141" s="6"/>
      <c r="I141" s="6"/>
      <c r="J141" s="6"/>
      <c r="K141" s="6"/>
    </row>
    <row r="142" spans="2:11" x14ac:dyDescent="0.25">
      <c r="B142" s="6"/>
      <c r="D142" s="6"/>
      <c r="E142" s="6"/>
      <c r="F142" s="6"/>
      <c r="G142" s="6"/>
      <c r="H142" s="6"/>
      <c r="I142" s="6"/>
      <c r="J142" s="6"/>
      <c r="K142" s="6"/>
    </row>
    <row r="143" spans="2:11" x14ac:dyDescent="0.25">
      <c r="B143" s="6"/>
      <c r="D143" s="6"/>
      <c r="E143" s="6"/>
      <c r="F143" s="6"/>
      <c r="G143" s="6"/>
      <c r="H143" s="6"/>
      <c r="I143" s="6"/>
      <c r="J143" s="6"/>
      <c r="K143" s="6"/>
    </row>
    <row r="144" spans="2:11" x14ac:dyDescent="0.25">
      <c r="B144" s="6"/>
      <c r="D144" s="6"/>
      <c r="E144" s="6"/>
      <c r="F144" s="6"/>
      <c r="G144" s="6"/>
      <c r="H144" s="6"/>
      <c r="I144" s="6"/>
      <c r="J144" s="6"/>
      <c r="K144" s="6"/>
    </row>
    <row r="145" spans="2:11" x14ac:dyDescent="0.25">
      <c r="B145" s="6"/>
      <c r="D145" s="6"/>
      <c r="E145" s="6"/>
      <c r="F145" s="6"/>
      <c r="G145" s="6"/>
      <c r="H145" s="6"/>
      <c r="I145" s="6"/>
      <c r="J145" s="6"/>
      <c r="K145" s="6"/>
    </row>
    <row r="146" spans="2:11" x14ac:dyDescent="0.25">
      <c r="B146" s="6"/>
      <c r="D146" s="6"/>
      <c r="E146" s="6"/>
      <c r="F146" s="6"/>
      <c r="G146" s="6"/>
      <c r="H146" s="6"/>
      <c r="I146" s="6"/>
      <c r="J146" s="6"/>
      <c r="K146" s="6"/>
    </row>
    <row r="147" spans="2:11" x14ac:dyDescent="0.25">
      <c r="B147" s="6"/>
      <c r="D147" s="6"/>
      <c r="E147" s="6"/>
      <c r="F147" s="6"/>
      <c r="G147" s="6"/>
      <c r="H147" s="6"/>
      <c r="I147" s="6"/>
      <c r="J147" s="6"/>
      <c r="K147" s="6"/>
    </row>
    <row r="148" spans="2:11" x14ac:dyDescent="0.25">
      <c r="B148" s="6"/>
      <c r="D148" s="6"/>
      <c r="E148" s="6"/>
      <c r="F148" s="6"/>
      <c r="G148" s="6"/>
      <c r="H148" s="6"/>
      <c r="I148" s="6"/>
      <c r="J148" s="6"/>
      <c r="K148" s="6"/>
    </row>
    <row r="149" spans="2:11" x14ac:dyDescent="0.25">
      <c r="B149" s="6"/>
      <c r="D149" s="6"/>
      <c r="E149" s="6"/>
      <c r="F149" s="6"/>
      <c r="G149" s="6"/>
      <c r="H149" s="6"/>
      <c r="I149" s="6"/>
      <c r="J149" s="6"/>
      <c r="K149" s="6"/>
    </row>
    <row r="150" spans="2:11" x14ac:dyDescent="0.25">
      <c r="B150" s="6"/>
      <c r="D150" s="6"/>
      <c r="E150" s="6"/>
      <c r="F150" s="6"/>
      <c r="G150" s="6"/>
      <c r="H150" s="6"/>
      <c r="I150" s="6"/>
      <c r="J150" s="6"/>
      <c r="K150" s="6"/>
    </row>
    <row r="151" spans="2:11" x14ac:dyDescent="0.25">
      <c r="B151" s="6"/>
      <c r="D151" s="6"/>
      <c r="E151" s="6"/>
      <c r="F151" s="6"/>
      <c r="G151" s="6"/>
      <c r="H151" s="6"/>
      <c r="I151" s="6"/>
      <c r="J151" s="6"/>
      <c r="K151" s="6"/>
    </row>
    <row r="152" spans="2:11" x14ac:dyDescent="0.25">
      <c r="B152" s="6"/>
      <c r="D152" s="6"/>
      <c r="E152" s="6"/>
      <c r="F152" s="6"/>
      <c r="G152" s="6"/>
      <c r="H152" s="6"/>
      <c r="I152" s="6"/>
      <c r="J152" s="6"/>
      <c r="K152" s="6"/>
    </row>
    <row r="153" spans="2:11" x14ac:dyDescent="0.25">
      <c r="B153" s="6"/>
      <c r="D153" s="6"/>
      <c r="E153" s="6"/>
      <c r="F153" s="6"/>
      <c r="G153" s="6"/>
      <c r="H153" s="6"/>
      <c r="I153" s="6"/>
      <c r="J153" s="6"/>
      <c r="K153" s="6"/>
    </row>
    <row r="154" spans="2:11" x14ac:dyDescent="0.25">
      <c r="B154" s="6"/>
      <c r="D154" s="6"/>
      <c r="E154" s="6"/>
      <c r="F154" s="6"/>
      <c r="G154" s="6"/>
      <c r="H154" s="6"/>
      <c r="I154" s="6"/>
      <c r="J154" s="6"/>
      <c r="K154" s="6"/>
    </row>
    <row r="155" spans="2:11" x14ac:dyDescent="0.25">
      <c r="B155" s="6"/>
      <c r="D155" s="6"/>
      <c r="E155" s="6"/>
      <c r="F155" s="6"/>
      <c r="G155" s="6"/>
      <c r="H155" s="6"/>
      <c r="I155" s="6"/>
      <c r="J155" s="6"/>
      <c r="K155" s="6"/>
    </row>
    <row r="156" spans="2:11" x14ac:dyDescent="0.25">
      <c r="B156" s="6"/>
      <c r="D156" s="6"/>
      <c r="E156" s="6"/>
      <c r="F156" s="6"/>
      <c r="G156" s="6"/>
      <c r="H156" s="6"/>
      <c r="I156" s="6"/>
      <c r="J156" s="6"/>
      <c r="K156" s="6"/>
    </row>
    <row r="157" spans="2:11" x14ac:dyDescent="0.25">
      <c r="B157" s="6"/>
      <c r="D157" s="6"/>
      <c r="E157" s="6"/>
      <c r="F157" s="6"/>
      <c r="G157" s="6"/>
      <c r="H157" s="6"/>
      <c r="I157" s="6"/>
      <c r="J157" s="6"/>
      <c r="K157" s="6"/>
    </row>
    <row r="158" spans="2:11" x14ac:dyDescent="0.25">
      <c r="B158" s="6"/>
      <c r="D158" s="6"/>
      <c r="E158" s="6"/>
      <c r="F158" s="6"/>
      <c r="G158" s="6"/>
      <c r="H158" s="6"/>
      <c r="I158" s="6"/>
      <c r="J158" s="6"/>
      <c r="K158" s="6"/>
    </row>
    <row r="159" spans="2:11" x14ac:dyDescent="0.25">
      <c r="B159" s="6"/>
      <c r="D159" s="6"/>
      <c r="E159" s="6"/>
      <c r="F159" s="6"/>
      <c r="G159" s="6"/>
      <c r="H159" s="6"/>
      <c r="I159" s="6"/>
      <c r="J159" s="6"/>
      <c r="K159" s="6"/>
    </row>
    <row r="160" spans="2:11" x14ac:dyDescent="0.25">
      <c r="B160" s="6"/>
      <c r="D160" s="6"/>
      <c r="E160" s="6"/>
      <c r="F160" s="6"/>
      <c r="G160" s="6"/>
      <c r="H160" s="6"/>
      <c r="I160" s="6"/>
      <c r="J160" s="6"/>
      <c r="K160" s="6"/>
    </row>
    <row r="161" spans="2:11" x14ac:dyDescent="0.25">
      <c r="B161" s="6"/>
      <c r="D161" s="6"/>
      <c r="E161" s="6"/>
      <c r="F161" s="6"/>
      <c r="G161" s="6"/>
      <c r="H161" s="6"/>
      <c r="I161" s="6"/>
      <c r="J161" s="6"/>
      <c r="K161" s="6"/>
    </row>
    <row r="162" spans="2:11" x14ac:dyDescent="0.25">
      <c r="B162" s="6"/>
      <c r="D162" s="6"/>
      <c r="E162" s="6"/>
      <c r="F162" s="6"/>
      <c r="G162" s="6"/>
      <c r="H162" s="6"/>
      <c r="I162" s="6"/>
      <c r="J162" s="6"/>
      <c r="K162" s="6"/>
    </row>
    <row r="163" spans="2:11" x14ac:dyDescent="0.25">
      <c r="B163" s="6"/>
      <c r="D163" s="6"/>
      <c r="E163" s="6"/>
      <c r="F163" s="6"/>
      <c r="G163" s="6"/>
      <c r="H163" s="6"/>
      <c r="I163" s="6"/>
      <c r="J163" s="6"/>
      <c r="K163" s="6"/>
    </row>
    <row r="164" spans="2:11" x14ac:dyDescent="0.25">
      <c r="B164" s="6"/>
      <c r="D164" s="6"/>
      <c r="E164" s="6"/>
      <c r="F164" s="6"/>
      <c r="G164" s="6"/>
      <c r="H164" s="6"/>
      <c r="I164" s="6"/>
      <c r="J164" s="6"/>
      <c r="K164" s="6"/>
    </row>
    <row r="165" spans="2:11" x14ac:dyDescent="0.25">
      <c r="B165" s="6"/>
      <c r="D165" s="6"/>
      <c r="E165" s="6"/>
      <c r="F165" s="6"/>
      <c r="G165" s="6"/>
      <c r="H165" s="6"/>
      <c r="I165" s="6"/>
      <c r="J165" s="6"/>
      <c r="K165" s="6"/>
    </row>
    <row r="166" spans="2:11" x14ac:dyDescent="0.25">
      <c r="B166" s="6"/>
      <c r="D166" s="6"/>
      <c r="E166" s="6"/>
      <c r="F166" s="6"/>
      <c r="G166" s="6"/>
      <c r="H166" s="6"/>
      <c r="I166" s="6"/>
      <c r="J166" s="6"/>
      <c r="K166" s="6"/>
    </row>
    <row r="167" spans="2:11" x14ac:dyDescent="0.25">
      <c r="B167" s="6"/>
      <c r="D167" s="6"/>
      <c r="E167" s="6"/>
      <c r="F167" s="6"/>
      <c r="G167" s="6"/>
      <c r="H167" s="6"/>
      <c r="I167" s="6"/>
      <c r="J167" s="6"/>
      <c r="K167" s="6"/>
    </row>
    <row r="168" spans="2:11" x14ac:dyDescent="0.25">
      <c r="B168" s="6"/>
      <c r="D168" s="6"/>
      <c r="E168" s="6"/>
      <c r="F168" s="6"/>
      <c r="G168" s="6"/>
      <c r="H168" s="6"/>
      <c r="I168" s="6"/>
      <c r="J168" s="6"/>
      <c r="K168" s="6"/>
    </row>
    <row r="169" spans="2:11" x14ac:dyDescent="0.25">
      <c r="B169" s="6"/>
      <c r="D169" s="6"/>
      <c r="E169" s="6"/>
      <c r="F169" s="6"/>
      <c r="G169" s="6"/>
      <c r="H169" s="6"/>
      <c r="I169" s="6"/>
      <c r="J169" s="6"/>
      <c r="K169" s="6"/>
    </row>
    <row r="170" spans="2:11" x14ac:dyDescent="0.25">
      <c r="B170" s="6"/>
      <c r="D170" s="6"/>
      <c r="E170" s="6"/>
      <c r="F170" s="6"/>
      <c r="G170" s="6"/>
      <c r="H170" s="6"/>
      <c r="I170" s="6"/>
      <c r="J170" s="6"/>
      <c r="K170" s="6"/>
    </row>
    <row r="171" spans="2:11" x14ac:dyDescent="0.25">
      <c r="B171" s="6"/>
      <c r="D171" s="6"/>
      <c r="E171" s="6"/>
      <c r="F171" s="6"/>
      <c r="G171" s="6"/>
      <c r="H171" s="6"/>
      <c r="I171" s="6"/>
      <c r="J171" s="6"/>
      <c r="K171" s="6"/>
    </row>
    <row r="172" spans="2:11" x14ac:dyDescent="0.25">
      <c r="B172" s="6"/>
      <c r="D172" s="6"/>
      <c r="E172" s="6"/>
      <c r="F172" s="6"/>
      <c r="G172" s="6"/>
      <c r="H172" s="6"/>
      <c r="I172" s="6"/>
      <c r="J172" s="6"/>
      <c r="K172" s="6"/>
    </row>
    <row r="173" spans="2:11" x14ac:dyDescent="0.25">
      <c r="B173" s="6"/>
      <c r="D173" s="6"/>
      <c r="E173" s="6"/>
      <c r="F173" s="6"/>
      <c r="G173" s="6"/>
      <c r="H173" s="6"/>
      <c r="I173" s="6"/>
      <c r="J173" s="6"/>
      <c r="K173" s="6"/>
    </row>
    <row r="174" spans="2:11" x14ac:dyDescent="0.25">
      <c r="B174" s="6"/>
      <c r="D174" s="6"/>
      <c r="E174" s="6"/>
      <c r="F174" s="6"/>
      <c r="G174" s="6"/>
      <c r="H174" s="6"/>
      <c r="I174" s="6"/>
      <c r="J174" s="6"/>
      <c r="K174" s="6"/>
    </row>
    <row r="175" spans="2:11" x14ac:dyDescent="0.25">
      <c r="B175" s="6"/>
      <c r="D175" s="6"/>
      <c r="E175" s="6"/>
      <c r="F175" s="6"/>
      <c r="G175" s="6"/>
      <c r="H175" s="6"/>
      <c r="I175" s="6"/>
      <c r="J175" s="6"/>
      <c r="K175" s="6"/>
    </row>
    <row r="176" spans="2:11" x14ac:dyDescent="0.25">
      <c r="B176" s="6"/>
      <c r="D176" s="6"/>
      <c r="E176" s="6"/>
      <c r="F176" s="6"/>
      <c r="G176" s="6"/>
      <c r="H176" s="6"/>
      <c r="I176" s="6"/>
      <c r="J176" s="6"/>
      <c r="K176" s="6"/>
    </row>
    <row r="177" spans="2:11" x14ac:dyDescent="0.25">
      <c r="B177" s="6"/>
      <c r="D177" s="6"/>
      <c r="E177" s="6"/>
      <c r="F177" s="6"/>
      <c r="G177" s="6"/>
      <c r="H177" s="6"/>
      <c r="I177" s="6"/>
      <c r="J177" s="6"/>
      <c r="K177" s="6"/>
    </row>
    <row r="178" spans="2:11" x14ac:dyDescent="0.25">
      <c r="B178" s="6"/>
      <c r="D178" s="6"/>
      <c r="E178" s="6"/>
      <c r="F178" s="6"/>
      <c r="G178" s="6"/>
      <c r="H178" s="6"/>
      <c r="I178" s="6"/>
      <c r="J178" s="6"/>
      <c r="K178" s="6"/>
    </row>
    <row r="179" spans="2:11" x14ac:dyDescent="0.25">
      <c r="B179" s="6"/>
      <c r="D179" s="6"/>
      <c r="E179" s="6"/>
      <c r="F179" s="6"/>
      <c r="G179" s="6"/>
      <c r="H179" s="6"/>
      <c r="I179" s="6"/>
      <c r="J179" s="6"/>
      <c r="K179" s="6"/>
    </row>
    <row r="180" spans="2:11" x14ac:dyDescent="0.25">
      <c r="B180" s="6"/>
      <c r="D180" s="6"/>
      <c r="E180" s="6"/>
      <c r="F180" s="6"/>
      <c r="G180" s="6"/>
      <c r="H180" s="6"/>
      <c r="I180" s="6"/>
      <c r="J180" s="6"/>
      <c r="K180" s="6"/>
    </row>
  </sheetData>
  <sheetProtection insertRows="0"/>
  <mergeCells count="40">
    <mergeCell ref="A1:P1"/>
    <mergeCell ref="A2:P2"/>
    <mergeCell ref="A3:P3"/>
    <mergeCell ref="A4:D4"/>
    <mergeCell ref="A5:P5"/>
    <mergeCell ref="B15:B20"/>
    <mergeCell ref="B73:F74"/>
    <mergeCell ref="B68:F68"/>
    <mergeCell ref="D22:K22"/>
    <mergeCell ref="D23:K23"/>
    <mergeCell ref="D34:K34"/>
    <mergeCell ref="D35:K35"/>
    <mergeCell ref="B50:E50"/>
    <mergeCell ref="B51:B57"/>
    <mergeCell ref="F24:F26"/>
    <mergeCell ref="G24:J24"/>
    <mergeCell ref="H25:H26"/>
    <mergeCell ref="I25:I26"/>
    <mergeCell ref="J25:J26"/>
    <mergeCell ref="C36:C38"/>
    <mergeCell ref="D15:K15"/>
    <mergeCell ref="B89:B108"/>
    <mergeCell ref="B109:B121"/>
    <mergeCell ref="C24:C26"/>
    <mergeCell ref="D24:D26"/>
    <mergeCell ref="E24:E26"/>
    <mergeCell ref="B80:B87"/>
    <mergeCell ref="B59:E59"/>
    <mergeCell ref="B60:B66"/>
    <mergeCell ref="D16:K16"/>
    <mergeCell ref="D21:K21"/>
    <mergeCell ref="D36:D38"/>
    <mergeCell ref="E36:F36"/>
    <mergeCell ref="E37:E38"/>
    <mergeCell ref="G37:G38"/>
    <mergeCell ref="B10:D10"/>
    <mergeCell ref="F10:S10"/>
    <mergeCell ref="F11:S11"/>
    <mergeCell ref="E12:R12"/>
    <mergeCell ref="E13:R13"/>
  </mergeCells>
  <conditionalFormatting sqref="D45">
    <cfRule type="containsText" dxfId="57" priority="5" operator="containsText" text="ERROR">
      <formula>NOT(ISERROR(SEARCH("ERROR",D45)))</formula>
    </cfRule>
  </conditionalFormatting>
  <conditionalFormatting sqref="F10">
    <cfRule type="notContainsBlanks" dxfId="56" priority="4">
      <formula>LEN(TRIM(F10))&gt;0</formula>
    </cfRule>
  </conditionalFormatting>
  <conditionalFormatting sqref="F11:S11">
    <cfRule type="expression" dxfId="55" priority="2">
      <formula>E11="NO SE REPORTA"</formula>
    </cfRule>
    <cfRule type="expression" dxfId="54" priority="3">
      <formula>E10="NO APLICA"</formula>
    </cfRule>
  </conditionalFormatting>
  <conditionalFormatting sqref="E12:R12">
    <cfRule type="expression" dxfId="53" priority="1">
      <formula>E11="SI SE REPORTA"</formula>
    </cfRule>
  </conditionalFormatting>
  <dataValidations count="6">
    <dataValidation type="whole" operator="greaterThanOrEqual" allowBlank="1" showErrorMessage="1" errorTitle="ERROR" error="Escriba un número igual o mayor que 0" promptTitle="ERROR" prompt="Escriba un número igual o mayor que 0" sqref="E18:H19">
      <formula1>0</formula1>
    </dataValidation>
    <dataValidation type="whole" operator="greaterThanOrEqual" allowBlank="1" showInputMessage="1" showErrorMessage="1" errorTitle="ERROR" error="Valor en PESOS (sin centavos)" sqref="G27:J32">
      <formula1>0</formula1>
    </dataValidation>
    <dataValidation type="decimal" allowBlank="1" showInputMessage="1" showErrorMessage="1" errorTitle="ERROR" error="Escriba un valor entre 0% y 100%" sqref="D39:D44">
      <formula1>0</formula1>
      <formula2>1</formula2>
    </dataValidation>
    <dataValidation allowBlank="1" showInputMessage="1" showErrorMessage="1" sqref="D45 I18:I19 G33:J33 E39:F45"/>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 ref="E55" r:id="rId1"/>
  </hyperlinks>
  <pageMargins left="0.25" right="0.25" top="0.75" bottom="0.75" header="0.3" footer="0.3"/>
  <pageSetup paperSize="178" orientation="landscape" horizontalDpi="1200" verticalDpi="120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8"/>
  <sheetViews>
    <sheetView showGridLines="0" zoomScale="98" zoomScaleNormal="98" workbookViewId="0">
      <selection activeCell="E23" sqref="E23"/>
    </sheetView>
  </sheetViews>
  <sheetFormatPr baseColWidth="10" defaultRowHeight="14.3" x14ac:dyDescent="0.25"/>
  <cols>
    <col min="1" max="1" width="1.875" customWidth="1"/>
    <col min="2" max="2" width="12.875" customWidth="1"/>
    <col min="3" max="3" width="5" style="86" bestFit="1" customWidth="1"/>
    <col min="4" max="4" width="34.875" customWidth="1"/>
    <col min="5" max="5" width="24.875" customWidth="1"/>
    <col min="7" max="7" width="12" customWidth="1"/>
    <col min="10" max="10" width="35" customWidth="1"/>
  </cols>
  <sheetData>
    <row r="1" spans="1:21" s="550" customFormat="1" ht="100.55" customHeight="1" thickBot="1" x14ac:dyDescent="0.3">
      <c r="A1" s="1022"/>
      <c r="B1" s="1023"/>
      <c r="C1" s="1023"/>
      <c r="D1" s="1023"/>
      <c r="E1" s="1023"/>
      <c r="F1" s="1023"/>
      <c r="G1" s="1023"/>
      <c r="H1" s="1023"/>
      <c r="I1" s="1023"/>
      <c r="J1" s="1023"/>
      <c r="K1" s="1023"/>
      <c r="L1" s="1023"/>
      <c r="M1" s="1023"/>
      <c r="N1" s="1023"/>
      <c r="O1" s="1023"/>
      <c r="P1" s="1024"/>
      <c r="Q1" s="412"/>
      <c r="R1" s="412"/>
    </row>
    <row r="2" spans="1:21" s="551" customFormat="1" ht="16.3" thickBot="1" x14ac:dyDescent="0.3">
      <c r="A2" s="1030" t="str">
        <f>'Datos Generales'!C5</f>
        <v>Corporación Autónoma Regional del Magdalena – CORPAMAG</v>
      </c>
      <c r="B2" s="1031"/>
      <c r="C2" s="1031"/>
      <c r="D2" s="1031"/>
      <c r="E2" s="1031"/>
      <c r="F2" s="1031"/>
      <c r="G2" s="1031"/>
      <c r="H2" s="1031"/>
      <c r="I2" s="1031"/>
      <c r="J2" s="1031"/>
      <c r="K2" s="1031"/>
      <c r="L2" s="1031"/>
      <c r="M2" s="1031"/>
      <c r="N2" s="1031"/>
      <c r="O2" s="1031"/>
      <c r="P2" s="1032"/>
      <c r="Q2" s="412"/>
      <c r="R2" s="412"/>
    </row>
    <row r="3" spans="1:21" s="551" customFormat="1" ht="16.3" thickBot="1" x14ac:dyDescent="0.3">
      <c r="A3" s="1025" t="s">
        <v>1322</v>
      </c>
      <c r="B3" s="1026"/>
      <c r="C3" s="1026"/>
      <c r="D3" s="1026"/>
      <c r="E3" s="1026"/>
      <c r="F3" s="1026"/>
      <c r="G3" s="1026"/>
      <c r="H3" s="1026"/>
      <c r="I3" s="1026"/>
      <c r="J3" s="1026"/>
      <c r="K3" s="1026"/>
      <c r="L3" s="1026"/>
      <c r="M3" s="1026"/>
      <c r="N3" s="1026"/>
      <c r="O3" s="1026"/>
      <c r="P3" s="1027"/>
      <c r="Q3" s="412"/>
      <c r="R3" s="412"/>
    </row>
    <row r="4" spans="1:21" s="551" customFormat="1" ht="16.3" thickBot="1" x14ac:dyDescent="0.3">
      <c r="A4" s="1028" t="s">
        <v>1321</v>
      </c>
      <c r="B4" s="1029"/>
      <c r="C4" s="1029"/>
      <c r="D4" s="1029"/>
      <c r="E4" s="587" t="str">
        <f>'Datos Generales'!C6</f>
        <v>2021-II</v>
      </c>
      <c r="F4" s="587"/>
      <c r="G4" s="587"/>
      <c r="H4" s="587"/>
      <c r="I4" s="587"/>
      <c r="J4" s="587"/>
      <c r="K4" s="587"/>
      <c r="L4" s="589"/>
      <c r="M4" s="589"/>
      <c r="N4" s="589"/>
      <c r="O4" s="589"/>
      <c r="P4" s="590"/>
      <c r="Q4" s="412"/>
      <c r="R4" s="412"/>
    </row>
    <row r="5" spans="1:21" s="245" customFormat="1" ht="16.5" customHeight="1" thickBot="1" x14ac:dyDescent="0.3">
      <c r="A5" s="1025" t="s">
        <v>704</v>
      </c>
      <c r="B5" s="1026"/>
      <c r="C5" s="1026"/>
      <c r="D5" s="1026"/>
      <c r="E5" s="1026"/>
      <c r="F5" s="1026"/>
      <c r="G5" s="1026"/>
      <c r="H5" s="1026"/>
      <c r="I5" s="1026"/>
      <c r="J5" s="1026"/>
      <c r="K5" s="1026"/>
      <c r="L5" s="1026"/>
      <c r="M5" s="1026"/>
      <c r="N5" s="1026"/>
      <c r="O5" s="1026"/>
      <c r="P5" s="1027"/>
    </row>
    <row r="6" spans="1:21" x14ac:dyDescent="0.25">
      <c r="B6" s="2" t="s">
        <v>1</v>
      </c>
      <c r="C6" s="75"/>
      <c r="D6" s="6"/>
      <c r="E6" s="73"/>
      <c r="F6" s="6" t="s">
        <v>128</v>
      </c>
      <c r="G6" s="6"/>
      <c r="H6" s="6"/>
      <c r="I6" s="6"/>
      <c r="J6" s="6"/>
      <c r="K6" s="6"/>
    </row>
    <row r="7" spans="1:21" ht="14.95" thickBot="1" x14ac:dyDescent="0.3">
      <c r="B7" s="74"/>
      <c r="C7" s="76"/>
      <c r="D7" s="6"/>
      <c r="E7" s="18"/>
      <c r="F7" s="6" t="s">
        <v>129</v>
      </c>
      <c r="G7" s="6"/>
      <c r="H7" s="6"/>
      <c r="I7" s="6"/>
      <c r="J7" s="6"/>
      <c r="K7" s="6"/>
    </row>
    <row r="8" spans="1:21" ht="14.95" thickBot="1" x14ac:dyDescent="0.3">
      <c r="B8" s="176" t="s">
        <v>1192</v>
      </c>
      <c r="C8" s="221">
        <v>2021</v>
      </c>
      <c r="D8" s="226">
        <f>IF(E10="NO APLICA","NO APLICA",IF(E11="NO SE REPORTA","SIN INFORMACION",+I30))</f>
        <v>1</v>
      </c>
      <c r="E8" s="222"/>
      <c r="F8" s="6" t="s">
        <v>130</v>
      </c>
      <c r="G8" s="6"/>
      <c r="H8" s="6"/>
      <c r="I8" s="6"/>
      <c r="J8" s="6"/>
      <c r="K8" s="6"/>
    </row>
    <row r="9" spans="1:21" x14ac:dyDescent="0.25">
      <c r="B9" s="505" t="s">
        <v>1193</v>
      </c>
      <c r="D9" s="6"/>
      <c r="E9" s="6"/>
      <c r="F9" s="6"/>
      <c r="G9" s="6"/>
      <c r="H9" s="6"/>
      <c r="I9" s="6"/>
      <c r="J9" s="6"/>
      <c r="K9" s="6"/>
    </row>
    <row r="10" spans="1:21" s="412" customFormat="1" x14ac:dyDescent="0.25">
      <c r="A10" s="245"/>
      <c r="B10" s="1078" t="s">
        <v>1252</v>
      </c>
      <c r="C10" s="1078"/>
      <c r="D10" s="1078"/>
      <c r="E10" s="511" t="s">
        <v>1249</v>
      </c>
      <c r="F10" s="1085"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086"/>
      <c r="H10" s="1086"/>
      <c r="I10" s="1086"/>
      <c r="J10" s="1086"/>
      <c r="K10" s="1086"/>
      <c r="L10" s="1086"/>
      <c r="M10" s="1086"/>
      <c r="N10" s="1086"/>
      <c r="O10" s="1086"/>
      <c r="P10" s="1086"/>
      <c r="Q10" s="1086"/>
      <c r="R10" s="1086"/>
      <c r="S10" s="1086"/>
      <c r="T10" s="507"/>
      <c r="U10" s="507"/>
    </row>
    <row r="11" spans="1:21" s="412" customFormat="1" ht="14.45" customHeight="1" x14ac:dyDescent="0.25">
      <c r="A11" s="245"/>
      <c r="B11" s="508"/>
      <c r="C11" s="509"/>
      <c r="D11" s="510" t="str">
        <f>IF(E10="SI APLICA","¿El indicador no se reporta por limitaciones de información disponible? ","")</f>
        <v xml:space="preserve">¿El indicador no se reporta por limitaciones de información disponible? </v>
      </c>
      <c r="E11" s="512" t="s">
        <v>1251</v>
      </c>
      <c r="F11" s="1079"/>
      <c r="G11" s="1080"/>
      <c r="H11" s="1080"/>
      <c r="I11" s="1080"/>
      <c r="J11" s="1080"/>
      <c r="K11" s="1080"/>
      <c r="L11" s="1080"/>
      <c r="M11" s="1080"/>
      <c r="N11" s="1080"/>
      <c r="O11" s="1080"/>
      <c r="P11" s="1080"/>
      <c r="Q11" s="1080"/>
      <c r="R11" s="1080"/>
      <c r="S11" s="1080"/>
    </row>
    <row r="12" spans="1:21" s="412" customFormat="1" ht="23.45" customHeight="1" x14ac:dyDescent="0.25">
      <c r="A12" s="245"/>
      <c r="B12" s="505"/>
      <c r="C12" s="303"/>
      <c r="D12" s="510" t="str">
        <f>IF(E11="SI SE REPORTA","¿Qué programas o proyectos del Plan de Acción están asociados al indicador? ","")</f>
        <v xml:space="preserve">¿Qué programas o proyectos del Plan de Acción están asociados al indicador? </v>
      </c>
      <c r="E12" s="1081" t="s">
        <v>2743</v>
      </c>
      <c r="F12" s="1081"/>
      <c r="G12" s="1081"/>
      <c r="H12" s="1081"/>
      <c r="I12" s="1081"/>
      <c r="J12" s="1081"/>
      <c r="K12" s="1081"/>
      <c r="L12" s="1081"/>
      <c r="M12" s="1081"/>
      <c r="N12" s="1081"/>
      <c r="O12" s="1081"/>
      <c r="P12" s="1081"/>
      <c r="Q12" s="1081"/>
      <c r="R12" s="1081"/>
    </row>
    <row r="13" spans="1:21" s="412" customFormat="1" ht="21.9" customHeight="1" x14ac:dyDescent="0.25">
      <c r="A13" s="245"/>
      <c r="B13" s="505"/>
      <c r="C13" s="303"/>
      <c r="D13" s="510" t="s">
        <v>1254</v>
      </c>
      <c r="E13" s="1082" t="s">
        <v>1977</v>
      </c>
      <c r="F13" s="1083"/>
      <c r="G13" s="1083"/>
      <c r="H13" s="1083"/>
      <c r="I13" s="1083"/>
      <c r="J13" s="1083"/>
      <c r="K13" s="1083"/>
      <c r="L13" s="1083"/>
      <c r="M13" s="1083"/>
      <c r="N13" s="1083"/>
      <c r="O13" s="1083"/>
      <c r="P13" s="1083"/>
      <c r="Q13" s="1083"/>
      <c r="R13" s="1084"/>
    </row>
    <row r="14" spans="1:21" s="412" customFormat="1" ht="7" customHeight="1" thickBot="1" x14ac:dyDescent="0.3">
      <c r="B14" s="505"/>
      <c r="C14" s="86"/>
      <c r="D14" s="6"/>
      <c r="E14" s="6"/>
      <c r="F14" s="6"/>
      <c r="G14" s="6"/>
      <c r="H14" s="6"/>
      <c r="I14" s="6"/>
      <c r="J14" s="6"/>
      <c r="K14" s="6"/>
    </row>
    <row r="15" spans="1:21" ht="14.95" customHeight="1" thickTop="1" x14ac:dyDescent="0.25">
      <c r="B15" s="1120" t="s">
        <v>2</v>
      </c>
      <c r="C15" s="88"/>
      <c r="D15" s="1122" t="s">
        <v>336</v>
      </c>
      <c r="E15" s="1123"/>
      <c r="F15" s="1123"/>
      <c r="G15" s="1123"/>
      <c r="H15" s="1123"/>
      <c r="I15" s="1123"/>
      <c r="J15" s="1123"/>
      <c r="K15" s="1123"/>
      <c r="L15" s="1176"/>
    </row>
    <row r="16" spans="1:21" ht="14.95" thickBot="1" x14ac:dyDescent="0.3">
      <c r="B16" s="1121"/>
      <c r="C16" s="91"/>
      <c r="D16" s="1216" t="s">
        <v>753</v>
      </c>
      <c r="E16" s="1217"/>
      <c r="F16" s="1217"/>
      <c r="G16" s="1217"/>
      <c r="H16" s="1217"/>
      <c r="I16" s="1217"/>
      <c r="J16" s="1217"/>
      <c r="K16" s="1217"/>
      <c r="L16" s="1246"/>
    </row>
    <row r="17" spans="2:12" ht="14.95" thickBot="1" x14ac:dyDescent="0.3">
      <c r="B17" s="1121"/>
      <c r="C17" s="89" t="s">
        <v>19</v>
      </c>
      <c r="D17" s="39" t="s">
        <v>253</v>
      </c>
      <c r="E17" s="39" t="s">
        <v>20</v>
      </c>
      <c r="F17" s="39" t="s">
        <v>21</v>
      </c>
      <c r="G17" s="39" t="s">
        <v>22</v>
      </c>
      <c r="H17" s="39" t="s">
        <v>23</v>
      </c>
      <c r="I17" s="39" t="s">
        <v>254</v>
      </c>
      <c r="J17" s="6"/>
      <c r="L17" s="22"/>
    </row>
    <row r="18" spans="2:12" ht="23.8" thickBot="1" x14ac:dyDescent="0.3">
      <c r="B18" s="1121"/>
      <c r="C18" s="90" t="s">
        <v>152</v>
      </c>
      <c r="D18" s="41" t="s">
        <v>766</v>
      </c>
      <c r="E18" s="7">
        <v>4</v>
      </c>
      <c r="F18" s="7">
        <v>4</v>
      </c>
      <c r="G18" s="7">
        <v>4</v>
      </c>
      <c r="H18" s="7">
        <v>4</v>
      </c>
      <c r="I18" s="150">
        <f>SUM(E18:H18)</f>
        <v>16</v>
      </c>
      <c r="J18" s="6"/>
      <c r="L18" s="22"/>
    </row>
    <row r="19" spans="2:12" x14ac:dyDescent="0.25">
      <c r="B19" s="1121"/>
      <c r="C19" s="91"/>
      <c r="D19" s="1128"/>
      <c r="E19" s="1129"/>
      <c r="F19" s="1129"/>
      <c r="G19" s="1129"/>
      <c r="H19" s="1129"/>
      <c r="I19" s="1129"/>
      <c r="J19" s="1129"/>
      <c r="K19" s="1129"/>
      <c r="L19" s="1177"/>
    </row>
    <row r="20" spans="2:12" ht="14.95" thickBot="1" x14ac:dyDescent="0.3">
      <c r="B20" s="436"/>
      <c r="C20" s="91"/>
      <c r="D20" s="1128" t="s">
        <v>767</v>
      </c>
      <c r="E20" s="1129"/>
      <c r="F20" s="1129"/>
      <c r="G20" s="1129"/>
      <c r="H20" s="1129"/>
      <c r="I20" s="1129"/>
      <c r="J20" s="1129"/>
      <c r="K20" s="1129"/>
      <c r="L20" s="1177"/>
    </row>
    <row r="21" spans="2:12" ht="14.95" thickBot="1" x14ac:dyDescent="0.3">
      <c r="B21" s="436"/>
      <c r="C21" s="1202" t="s">
        <v>19</v>
      </c>
      <c r="D21" s="1111" t="s">
        <v>270</v>
      </c>
      <c r="E21" s="1111" t="s">
        <v>619</v>
      </c>
      <c r="F21" s="1243" t="s">
        <v>620</v>
      </c>
      <c r="G21" s="1244"/>
      <c r="H21" s="1244"/>
      <c r="I21" s="1244"/>
      <c r="J21" s="1245"/>
      <c r="L21" s="22"/>
    </row>
    <row r="22" spans="2:12" ht="35.35" thickBot="1" x14ac:dyDescent="0.3">
      <c r="B22" s="436"/>
      <c r="C22" s="1203"/>
      <c r="D22" s="1113"/>
      <c r="E22" s="1113"/>
      <c r="F22" s="41" t="s">
        <v>621</v>
      </c>
      <c r="G22" s="41" t="s">
        <v>622</v>
      </c>
      <c r="H22" s="41" t="s">
        <v>623</v>
      </c>
      <c r="I22" s="41" t="s">
        <v>624</v>
      </c>
      <c r="J22" s="41" t="s">
        <v>55</v>
      </c>
      <c r="L22" s="22"/>
    </row>
    <row r="23" spans="2:12" ht="108" customHeight="1" thickBot="1" x14ac:dyDescent="0.3">
      <c r="B23" s="436"/>
      <c r="C23" s="134"/>
      <c r="D23" s="30" t="s">
        <v>1928</v>
      </c>
      <c r="E23" s="44" t="s">
        <v>768</v>
      </c>
      <c r="F23" s="224">
        <v>0.5</v>
      </c>
      <c r="G23" s="224">
        <v>1</v>
      </c>
      <c r="H23" s="224">
        <v>0.25</v>
      </c>
      <c r="I23" s="154">
        <f>+G23*H23</f>
        <v>0.25</v>
      </c>
      <c r="J23" s="30" t="s">
        <v>1924</v>
      </c>
      <c r="L23" s="22"/>
    </row>
    <row r="24" spans="2:12" ht="35.35" thickBot="1" x14ac:dyDescent="0.3">
      <c r="B24" s="436"/>
      <c r="C24" s="134"/>
      <c r="D24" s="30" t="s">
        <v>1205</v>
      </c>
      <c r="E24" s="44" t="s">
        <v>769</v>
      </c>
      <c r="F24" s="224"/>
      <c r="G24" s="224"/>
      <c r="H24" s="224"/>
      <c r="I24" s="154">
        <f t="shared" ref="I24:I29" si="0">+G24*H24</f>
        <v>0</v>
      </c>
      <c r="J24" s="31"/>
      <c r="L24" s="22"/>
    </row>
    <row r="25" spans="2:12" ht="84.1" customHeight="1" thickBot="1" x14ac:dyDescent="0.3">
      <c r="B25" s="436"/>
      <c r="C25" s="134"/>
      <c r="D25" s="30" t="s">
        <v>1929</v>
      </c>
      <c r="E25" s="44" t="s">
        <v>770</v>
      </c>
      <c r="F25" s="224">
        <v>0.5</v>
      </c>
      <c r="G25" s="224">
        <v>1</v>
      </c>
      <c r="H25" s="224">
        <v>0.25</v>
      </c>
      <c r="I25" s="154">
        <f t="shared" si="0"/>
        <v>0.25</v>
      </c>
      <c r="J25" s="30" t="s">
        <v>1925</v>
      </c>
      <c r="L25" s="22"/>
    </row>
    <row r="26" spans="2:12" ht="104.95" customHeight="1" thickBot="1" x14ac:dyDescent="0.3">
      <c r="B26" s="436"/>
      <c r="C26" s="134"/>
      <c r="D26" s="30" t="s">
        <v>1929</v>
      </c>
      <c r="E26" s="44" t="s">
        <v>1926</v>
      </c>
      <c r="F26" s="224">
        <v>0.5</v>
      </c>
      <c r="G26" s="224">
        <v>1</v>
      </c>
      <c r="H26" s="224">
        <v>0.25</v>
      </c>
      <c r="I26" s="154">
        <f t="shared" si="0"/>
        <v>0.25</v>
      </c>
      <c r="J26" s="30" t="s">
        <v>1931</v>
      </c>
      <c r="L26" s="22"/>
    </row>
    <row r="27" spans="2:12" ht="103.6" customHeight="1" thickBot="1" x14ac:dyDescent="0.3">
      <c r="B27" s="436"/>
      <c r="C27" s="134"/>
      <c r="D27" s="30" t="s">
        <v>1930</v>
      </c>
      <c r="E27" s="44" t="s">
        <v>771</v>
      </c>
      <c r="F27" s="224">
        <v>0.5</v>
      </c>
      <c r="G27" s="224">
        <v>1</v>
      </c>
      <c r="H27" s="224">
        <v>0.25</v>
      </c>
      <c r="I27" s="154">
        <f t="shared" si="0"/>
        <v>0.25</v>
      </c>
      <c r="J27" s="30" t="s">
        <v>2744</v>
      </c>
      <c r="L27" s="22"/>
    </row>
    <row r="28" spans="2:12" ht="23.8" thickBot="1" x14ac:dyDescent="0.3">
      <c r="B28" s="436"/>
      <c r="C28" s="134"/>
      <c r="D28" s="30" t="s">
        <v>1928</v>
      </c>
      <c r="E28" s="44" t="s">
        <v>772</v>
      </c>
      <c r="F28" s="224"/>
      <c r="G28" s="224"/>
      <c r="H28" s="224"/>
      <c r="I28" s="154">
        <f t="shared" si="0"/>
        <v>0</v>
      </c>
      <c r="J28" s="31"/>
      <c r="L28" s="22"/>
    </row>
    <row r="29" spans="2:12" ht="23.8" thickBot="1" x14ac:dyDescent="0.3">
      <c r="B29" s="436"/>
      <c r="C29" s="134"/>
      <c r="D29" s="30" t="s">
        <v>1928</v>
      </c>
      <c r="E29" s="44" t="s">
        <v>1927</v>
      </c>
      <c r="F29" s="224"/>
      <c r="G29" s="224"/>
      <c r="H29" s="224"/>
      <c r="I29" s="154">
        <f t="shared" si="0"/>
        <v>0</v>
      </c>
      <c r="J29" s="31"/>
      <c r="L29" s="22"/>
    </row>
    <row r="30" spans="2:12" ht="14.95" thickBot="1" x14ac:dyDescent="0.3">
      <c r="B30" s="436"/>
      <c r="C30" s="93"/>
      <c r="D30" s="40"/>
      <c r="E30" s="40" t="s">
        <v>151</v>
      </c>
      <c r="F30" s="40"/>
      <c r="G30" s="40"/>
      <c r="H30" s="206">
        <f>Formulas!$D$23</f>
        <v>1</v>
      </c>
      <c r="I30" s="154">
        <f>Formulas!$E$23</f>
        <v>1</v>
      </c>
      <c r="J30" s="31"/>
      <c r="L30" s="22"/>
    </row>
    <row r="31" spans="2:12" x14ac:dyDescent="0.25">
      <c r="B31" s="436"/>
      <c r="C31" s="91"/>
      <c r="D31" s="1128" t="s">
        <v>630</v>
      </c>
      <c r="E31" s="1129"/>
      <c r="F31" s="1129"/>
      <c r="G31" s="1129"/>
      <c r="H31" s="1129"/>
      <c r="I31" s="1129"/>
      <c r="J31" s="1129"/>
      <c r="K31" s="1129"/>
      <c r="L31" s="1177"/>
    </row>
    <row r="32" spans="2:12" x14ac:dyDescent="0.25">
      <c r="B32" s="436"/>
      <c r="C32" s="91"/>
      <c r="D32" s="1125" t="s">
        <v>246</v>
      </c>
      <c r="E32" s="1126"/>
      <c r="F32" s="1126"/>
      <c r="G32" s="1126"/>
      <c r="H32" s="1126"/>
      <c r="I32" s="1126"/>
      <c r="J32" s="1126"/>
      <c r="K32" s="1126"/>
      <c r="L32" s="1178"/>
    </row>
    <row r="33" spans="2:12" ht="14.95" thickBot="1" x14ac:dyDescent="0.3">
      <c r="B33" s="436"/>
      <c r="C33" s="91"/>
      <c r="D33" s="1131" t="s">
        <v>773</v>
      </c>
      <c r="E33" s="1132"/>
      <c r="F33" s="1132"/>
      <c r="G33" s="1132"/>
      <c r="H33" s="1132"/>
      <c r="I33" s="1132"/>
      <c r="J33" s="1132"/>
      <c r="K33" s="1132"/>
      <c r="L33" s="1247"/>
    </row>
    <row r="34" spans="2:12" ht="14.95" thickBot="1" x14ac:dyDescent="0.3">
      <c r="B34" s="436"/>
      <c r="C34" s="1202" t="s">
        <v>19</v>
      </c>
      <c r="D34" s="1187" t="s">
        <v>270</v>
      </c>
      <c r="E34" s="1187" t="s">
        <v>619</v>
      </c>
      <c r="F34" s="1243" t="s">
        <v>693</v>
      </c>
      <c r="G34" s="1244"/>
      <c r="H34" s="1244"/>
      <c r="I34" s="1244"/>
      <c r="J34" s="1244"/>
      <c r="K34" s="1245"/>
      <c r="L34" s="118"/>
    </row>
    <row r="35" spans="2:12" ht="22.45" thickBot="1" x14ac:dyDescent="0.3">
      <c r="B35" s="436"/>
      <c r="C35" s="1203"/>
      <c r="D35" s="1189"/>
      <c r="E35" s="1189"/>
      <c r="F35" s="65" t="s">
        <v>774</v>
      </c>
      <c r="G35" s="66" t="s">
        <v>344</v>
      </c>
      <c r="H35" s="66" t="s">
        <v>274</v>
      </c>
      <c r="I35" s="66" t="s">
        <v>275</v>
      </c>
      <c r="J35" s="66" t="s">
        <v>775</v>
      </c>
      <c r="K35" s="66" t="s">
        <v>776</v>
      </c>
      <c r="L35" s="12"/>
    </row>
    <row r="36" spans="2:12" ht="23.8" thickBot="1" x14ac:dyDescent="0.3">
      <c r="B36" s="436"/>
      <c r="C36" s="482"/>
      <c r="D36" s="166" t="str">
        <f t="shared" ref="D36:E42" si="1">+D23</f>
        <v>Autoridad Ambiental y Administración de los Recursos Naturales</v>
      </c>
      <c r="E36" s="479" t="str">
        <f t="shared" si="1"/>
        <v>Planificación y ordenamiento ambiental en áreas urbanas</v>
      </c>
      <c r="F36" s="483"/>
      <c r="G36" s="484"/>
      <c r="H36" s="485"/>
      <c r="I36" s="484"/>
      <c r="J36" s="149" t="e">
        <f>+H36/G36</f>
        <v>#DIV/0!</v>
      </c>
      <c r="K36" s="149" t="e">
        <f>+I36/H36</f>
        <v>#DIV/0!</v>
      </c>
      <c r="L36" s="12"/>
    </row>
    <row r="37" spans="2:12" ht="23.8" thickBot="1" x14ac:dyDescent="0.3">
      <c r="B37" s="436"/>
      <c r="C37" s="378"/>
      <c r="D37" s="166" t="str">
        <f t="shared" si="1"/>
        <v>Identificar, prevenir y mitigar amenazas y vulnerabilidades de origen natural, socio natural y antrópico</v>
      </c>
      <c r="E37" s="479" t="str">
        <f t="shared" si="1"/>
        <v>Gestión ambiental del Espacio Público en áreas urbanas</v>
      </c>
      <c r="F37" s="483"/>
      <c r="G37" s="484"/>
      <c r="H37" s="485"/>
      <c r="I37" s="484"/>
      <c r="J37" s="149" t="e">
        <f t="shared" ref="J37:J43" si="2">+H37/G37</f>
        <v>#DIV/0!</v>
      </c>
      <c r="K37" s="149" t="e">
        <f t="shared" ref="K37:K43" si="3">+I37/H37</f>
        <v>#DIV/0!</v>
      </c>
      <c r="L37" s="12"/>
    </row>
    <row r="38" spans="2:12" ht="35.35" thickBot="1" x14ac:dyDescent="0.3">
      <c r="B38" s="436"/>
      <c r="C38" s="378"/>
      <c r="D38" s="166" t="str">
        <f t="shared" si="1"/>
        <v>Gestión Integral de la Calidad del Aire</v>
      </c>
      <c r="E38" s="479" t="str">
        <f t="shared" si="1"/>
        <v xml:space="preserve">Prevención y Control de la Contaminación del Aire en áreas urbanas </v>
      </c>
      <c r="F38" s="483">
        <v>723466570</v>
      </c>
      <c r="G38" s="484">
        <v>1042947131</v>
      </c>
      <c r="H38" s="485">
        <v>885883490</v>
      </c>
      <c r="I38" s="484">
        <v>535762160</v>
      </c>
      <c r="J38" s="149">
        <f t="shared" si="2"/>
        <v>0.84940402410484217</v>
      </c>
      <c r="K38" s="149">
        <f t="shared" si="3"/>
        <v>0.60477722640479503</v>
      </c>
      <c r="L38" s="12"/>
    </row>
    <row r="39" spans="2:12" ht="81.55" thickBot="1" x14ac:dyDescent="0.3">
      <c r="B39" s="436"/>
      <c r="C39" s="378"/>
      <c r="D39" s="166" t="str">
        <f t="shared" si="1"/>
        <v>Gestión Integral de la Calidad del Aire</v>
      </c>
      <c r="E39" s="479" t="str">
        <f t="shared" si="1"/>
        <v>Fortalecer las mesas regionales de calidad del aire donde se establezca la articulación entre las diferentes
entidades relacionadas con la prevención y el control de la contaminación del aire.</v>
      </c>
      <c r="F39" s="483"/>
      <c r="G39" s="484"/>
      <c r="H39" s="485"/>
      <c r="I39" s="484"/>
      <c r="J39" s="149" t="e">
        <f t="shared" si="2"/>
        <v>#DIV/0!</v>
      </c>
      <c r="K39" s="149" t="e">
        <f t="shared" si="3"/>
        <v>#DIV/0!</v>
      </c>
      <c r="L39" s="12"/>
    </row>
    <row r="40" spans="2:12" ht="23.1" customHeight="1" thickBot="1" x14ac:dyDescent="0.3">
      <c r="B40" s="436"/>
      <c r="C40" s="378"/>
      <c r="D40" s="166" t="str">
        <f t="shared" si="1"/>
        <v>Implementación de la Política Ambiental para la Gestión Integral de Residuos o Desechos Peligrosos</v>
      </c>
      <c r="E40" s="479" t="str">
        <f t="shared" si="1"/>
        <v>Gestión de Residuos sólidos en áreas urbanas</v>
      </c>
      <c r="F40" s="217">
        <v>30000000</v>
      </c>
      <c r="G40" s="217">
        <v>30000000</v>
      </c>
      <c r="H40" s="217">
        <v>23300000</v>
      </c>
      <c r="I40" s="484"/>
      <c r="J40" s="149">
        <f t="shared" si="2"/>
        <v>0.77666666666666662</v>
      </c>
      <c r="K40" s="149">
        <f t="shared" si="3"/>
        <v>0</v>
      </c>
      <c r="L40" s="12"/>
    </row>
    <row r="41" spans="2:12" ht="23.8" thickBot="1" x14ac:dyDescent="0.3">
      <c r="B41" s="436"/>
      <c r="C41" s="378"/>
      <c r="D41" s="166" t="str">
        <f t="shared" si="1"/>
        <v>Autoridad Ambiental y Administración de los Recursos Naturales</v>
      </c>
      <c r="E41" s="479" t="str">
        <f t="shared" si="1"/>
        <v>Índice de calidad ambiental urbana</v>
      </c>
      <c r="F41" s="483"/>
      <c r="G41" s="484"/>
      <c r="H41" s="485"/>
      <c r="I41" s="484"/>
      <c r="J41" s="149" t="e">
        <f t="shared" si="2"/>
        <v>#DIV/0!</v>
      </c>
      <c r="K41" s="149" t="e">
        <f t="shared" si="3"/>
        <v>#DIV/0!</v>
      </c>
      <c r="L41" s="12"/>
    </row>
    <row r="42" spans="2:12" ht="23.8" thickBot="1" x14ac:dyDescent="0.3">
      <c r="B42" s="436"/>
      <c r="C42" s="378"/>
      <c r="D42" s="166" t="str">
        <f t="shared" si="1"/>
        <v>Autoridad Ambiental y Administración de los Recursos Naturales</v>
      </c>
      <c r="E42" s="479" t="str">
        <f t="shared" si="1"/>
        <v>Participación en gestión ambiental urbana</v>
      </c>
      <c r="F42" s="483"/>
      <c r="G42" s="484"/>
      <c r="H42" s="485"/>
      <c r="I42" s="484"/>
      <c r="J42" s="149" t="e">
        <f t="shared" si="2"/>
        <v>#DIV/0!</v>
      </c>
      <c r="K42" s="149" t="e">
        <f t="shared" si="3"/>
        <v>#DIV/0!</v>
      </c>
      <c r="L42" s="12"/>
    </row>
    <row r="43" spans="2:12" ht="14.95" thickBot="1" x14ac:dyDescent="0.3">
      <c r="B43" s="436"/>
      <c r="C43" s="100"/>
      <c r="D43" s="2"/>
      <c r="E43" s="45" t="s">
        <v>151</v>
      </c>
      <c r="F43" s="2"/>
      <c r="G43" s="141">
        <f>SUM(G36:G42)</f>
        <v>1072947131</v>
      </c>
      <c r="H43" s="141">
        <f>SUM(H36:H42)</f>
        <v>909183490</v>
      </c>
      <c r="I43" s="141">
        <f>SUM(I36:I42)</f>
        <v>535762160</v>
      </c>
      <c r="J43" s="149">
        <f t="shared" si="2"/>
        <v>0.84737026059488108</v>
      </c>
      <c r="K43" s="149">
        <f t="shared" si="3"/>
        <v>0.58927836448063964</v>
      </c>
      <c r="L43" s="119"/>
    </row>
    <row r="44" spans="2:12" ht="14.95" thickBot="1" x14ac:dyDescent="0.3">
      <c r="B44" s="437"/>
      <c r="C44" s="92"/>
      <c r="D44" s="1161" t="s">
        <v>630</v>
      </c>
      <c r="E44" s="1162"/>
      <c r="F44" s="1162"/>
      <c r="G44" s="1162"/>
      <c r="H44" s="1162"/>
      <c r="I44" s="1162"/>
      <c r="J44" s="1162"/>
      <c r="K44" s="1162"/>
      <c r="L44" s="1179"/>
    </row>
    <row r="45" spans="2:12" ht="14.95" thickBot="1" x14ac:dyDescent="0.3">
      <c r="B45" s="38"/>
      <c r="C45" s="87"/>
      <c r="D45" s="6"/>
      <c r="E45" s="6"/>
      <c r="F45" s="6"/>
      <c r="G45" s="6"/>
      <c r="H45" s="6"/>
      <c r="I45" s="6"/>
      <c r="J45" s="6"/>
      <c r="K45" s="6"/>
    </row>
    <row r="46" spans="2:12" ht="58.45" thickBot="1" x14ac:dyDescent="0.3">
      <c r="B46" s="52" t="s">
        <v>34</v>
      </c>
      <c r="C46" s="97"/>
      <c r="D46" s="43" t="s">
        <v>777</v>
      </c>
      <c r="E46" s="6"/>
      <c r="F46" s="6"/>
      <c r="G46" s="6"/>
      <c r="H46" s="6"/>
      <c r="I46" s="6"/>
      <c r="J46" s="6"/>
      <c r="K46" s="6"/>
    </row>
    <row r="47" spans="2:12" ht="58.45" thickBot="1" x14ac:dyDescent="0.3">
      <c r="B47" s="52" t="s">
        <v>36</v>
      </c>
      <c r="C47" s="213"/>
      <c r="D47" s="52" t="s">
        <v>346</v>
      </c>
      <c r="E47" s="6"/>
      <c r="F47" s="6"/>
      <c r="G47" s="6"/>
      <c r="H47" s="6"/>
      <c r="I47" s="6"/>
      <c r="J47" s="6"/>
      <c r="K47" s="6"/>
    </row>
    <row r="48" spans="2:12" ht="14.95" thickBot="1" x14ac:dyDescent="0.3">
      <c r="B48" s="2"/>
      <c r="C48" s="75"/>
      <c r="D48" s="6"/>
      <c r="E48" s="6"/>
      <c r="F48" s="6"/>
      <c r="G48" s="6"/>
      <c r="H48" s="6"/>
      <c r="I48" s="6"/>
      <c r="J48" s="6"/>
      <c r="K48" s="6"/>
    </row>
    <row r="49" spans="2:11" ht="23.95" customHeight="1" thickBot="1" x14ac:dyDescent="0.3">
      <c r="B49" s="1114" t="s">
        <v>38</v>
      </c>
      <c r="C49" s="1115"/>
      <c r="D49" s="1115"/>
      <c r="E49" s="1116"/>
      <c r="F49" s="6"/>
      <c r="G49" s="6"/>
      <c r="H49" s="6"/>
      <c r="I49" s="6"/>
      <c r="J49" s="6"/>
      <c r="K49" s="6"/>
    </row>
    <row r="50" spans="2:11" ht="14.95" thickBot="1" x14ac:dyDescent="0.3">
      <c r="B50" s="1111">
        <v>1</v>
      </c>
      <c r="C50" s="93"/>
      <c r="D50" s="48" t="s">
        <v>39</v>
      </c>
      <c r="E50" s="31" t="s">
        <v>1890</v>
      </c>
      <c r="F50" s="6"/>
      <c r="G50" s="6"/>
      <c r="H50" s="6"/>
      <c r="I50" s="6"/>
      <c r="J50" s="6"/>
      <c r="K50" s="6"/>
    </row>
    <row r="51" spans="2:11" ht="14.95" thickBot="1" x14ac:dyDescent="0.3">
      <c r="B51" s="1112"/>
      <c r="C51" s="93"/>
      <c r="D51" s="41" t="s">
        <v>40</v>
      </c>
      <c r="E51" s="31" t="s">
        <v>1895</v>
      </c>
      <c r="F51" s="6"/>
      <c r="G51" s="6"/>
      <c r="H51" s="6"/>
      <c r="I51" s="6"/>
      <c r="J51" s="6"/>
      <c r="K51" s="6"/>
    </row>
    <row r="52" spans="2:11" ht="14.95" thickBot="1" x14ac:dyDescent="0.3">
      <c r="B52" s="1112"/>
      <c r="C52" s="93"/>
      <c r="D52" s="41" t="s">
        <v>41</v>
      </c>
      <c r="E52" s="31" t="s">
        <v>1896</v>
      </c>
      <c r="F52" s="6"/>
      <c r="G52" s="6"/>
      <c r="H52" s="6"/>
      <c r="I52" s="6"/>
      <c r="J52" s="6"/>
      <c r="K52" s="6"/>
    </row>
    <row r="53" spans="2:11" ht="14.95" thickBot="1" x14ac:dyDescent="0.3">
      <c r="B53" s="1112"/>
      <c r="C53" s="93"/>
      <c r="D53" s="41" t="s">
        <v>42</v>
      </c>
      <c r="E53" s="31" t="s">
        <v>1897</v>
      </c>
      <c r="F53" s="6"/>
      <c r="G53" s="6"/>
      <c r="H53" s="6"/>
      <c r="I53" s="6"/>
      <c r="J53" s="6"/>
      <c r="K53" s="6"/>
    </row>
    <row r="54" spans="2:11" ht="14.95" thickBot="1" x14ac:dyDescent="0.3">
      <c r="B54" s="1112"/>
      <c r="C54" s="93"/>
      <c r="D54" s="41" t="s">
        <v>43</v>
      </c>
      <c r="E54" s="742" t="s">
        <v>1898</v>
      </c>
      <c r="F54" s="6"/>
      <c r="G54" s="6"/>
      <c r="H54" s="6"/>
      <c r="I54" s="6"/>
      <c r="J54" s="6"/>
      <c r="K54" s="6"/>
    </row>
    <row r="55" spans="2:11" ht="14.95" thickBot="1" x14ac:dyDescent="0.3">
      <c r="B55" s="1112"/>
      <c r="C55" s="93"/>
      <c r="D55" s="41" t="s">
        <v>44</v>
      </c>
      <c r="E55" s="31">
        <v>4380200</v>
      </c>
      <c r="F55" s="6"/>
      <c r="G55" s="6"/>
      <c r="H55" s="6"/>
      <c r="I55" s="6"/>
      <c r="J55" s="6"/>
      <c r="K55" s="6"/>
    </row>
    <row r="56" spans="2:11" ht="14.95" thickBot="1" x14ac:dyDescent="0.3">
      <c r="B56" s="1113"/>
      <c r="C56" s="3"/>
      <c r="D56" s="41" t="s">
        <v>45</v>
      </c>
      <c r="E56" s="31" t="s">
        <v>1892</v>
      </c>
      <c r="F56" s="6"/>
      <c r="G56" s="6"/>
      <c r="H56" s="6"/>
      <c r="I56" s="6"/>
      <c r="J56" s="6"/>
      <c r="K56" s="6"/>
    </row>
    <row r="57" spans="2:11" ht="14.95" thickBot="1" x14ac:dyDescent="0.3">
      <c r="B57" s="2"/>
      <c r="C57" s="75"/>
      <c r="D57" s="6"/>
      <c r="E57" s="6"/>
      <c r="F57" s="6"/>
      <c r="G57" s="6"/>
      <c r="H57" s="6"/>
      <c r="I57" s="6"/>
      <c r="J57" s="6"/>
      <c r="K57" s="6"/>
    </row>
    <row r="58" spans="2:11" ht="14.95" thickBot="1" x14ac:dyDescent="0.3">
      <c r="B58" s="1114" t="s">
        <v>46</v>
      </c>
      <c r="C58" s="1115"/>
      <c r="D58" s="1115"/>
      <c r="E58" s="1116"/>
      <c r="F58" s="6"/>
      <c r="G58" s="6"/>
      <c r="H58" s="6"/>
      <c r="I58" s="6"/>
      <c r="J58" s="6"/>
      <c r="K58" s="6"/>
    </row>
    <row r="59" spans="2:11" ht="14.95" thickBot="1" x14ac:dyDescent="0.3">
      <c r="B59" s="1111">
        <v>1</v>
      </c>
      <c r="C59" s="93"/>
      <c r="D59" s="48" t="s">
        <v>39</v>
      </c>
      <c r="E59" s="131" t="s">
        <v>47</v>
      </c>
      <c r="F59" s="6"/>
      <c r="G59" s="6"/>
      <c r="H59" s="6"/>
      <c r="I59" s="6"/>
      <c r="J59" s="6"/>
      <c r="K59" s="6"/>
    </row>
    <row r="60" spans="2:11" ht="14.95" thickBot="1" x14ac:dyDescent="0.3">
      <c r="B60" s="1112"/>
      <c r="C60" s="93"/>
      <c r="D60" s="41" t="s">
        <v>40</v>
      </c>
      <c r="E60" s="173" t="s">
        <v>160</v>
      </c>
      <c r="F60" s="6"/>
      <c r="G60" s="6"/>
      <c r="H60" s="6"/>
      <c r="I60" s="6"/>
      <c r="J60" s="6"/>
      <c r="K60" s="6"/>
    </row>
    <row r="61" spans="2:11" ht="14.95" thickBot="1" x14ac:dyDescent="0.3">
      <c r="B61" s="1112"/>
      <c r="C61" s="93"/>
      <c r="D61" s="41" t="s">
        <v>41</v>
      </c>
      <c r="E61" s="174"/>
      <c r="F61" s="6"/>
      <c r="G61" s="6"/>
      <c r="H61" s="6"/>
      <c r="I61" s="6"/>
      <c r="J61" s="6"/>
      <c r="K61" s="6"/>
    </row>
    <row r="62" spans="2:11" ht="14.95" thickBot="1" x14ac:dyDescent="0.3">
      <c r="B62" s="1112"/>
      <c r="C62" s="93"/>
      <c r="D62" s="41" t="s">
        <v>42</v>
      </c>
      <c r="E62" s="174"/>
      <c r="F62" s="6"/>
      <c r="G62" s="6"/>
      <c r="H62" s="6"/>
      <c r="I62" s="6"/>
      <c r="J62" s="6"/>
      <c r="K62" s="6"/>
    </row>
    <row r="63" spans="2:11" ht="14.95" thickBot="1" x14ac:dyDescent="0.3">
      <c r="B63" s="1112"/>
      <c r="C63" s="93"/>
      <c r="D63" s="41" t="s">
        <v>43</v>
      </c>
      <c r="E63" s="174"/>
      <c r="F63" s="6"/>
      <c r="G63" s="6"/>
      <c r="H63" s="6"/>
      <c r="I63" s="6"/>
      <c r="J63" s="6"/>
      <c r="K63" s="6"/>
    </row>
    <row r="64" spans="2:11" ht="14.95" thickBot="1" x14ac:dyDescent="0.3">
      <c r="B64" s="1112"/>
      <c r="C64" s="93"/>
      <c r="D64" s="41" t="s">
        <v>44</v>
      </c>
      <c r="E64" s="174"/>
      <c r="F64" s="6"/>
      <c r="G64" s="6"/>
      <c r="H64" s="6"/>
      <c r="I64" s="6"/>
      <c r="J64" s="6"/>
      <c r="K64" s="6"/>
    </row>
    <row r="65" spans="2:11" ht="14.95" thickBot="1" x14ac:dyDescent="0.3">
      <c r="B65" s="1113"/>
      <c r="C65" s="3"/>
      <c r="D65" s="41" t="s">
        <v>45</v>
      </c>
      <c r="E65" s="174"/>
      <c r="F65" s="6"/>
      <c r="G65" s="6"/>
      <c r="H65" s="6"/>
      <c r="I65" s="6"/>
      <c r="J65" s="6"/>
      <c r="K65" s="6"/>
    </row>
    <row r="66" spans="2:11" ht="14.95" thickBot="1" x14ac:dyDescent="0.3">
      <c r="B66" s="2"/>
      <c r="C66" s="75"/>
      <c r="D66" s="6"/>
      <c r="E66" s="6"/>
      <c r="F66" s="6"/>
      <c r="G66" s="6"/>
      <c r="H66" s="6"/>
      <c r="I66" s="6"/>
      <c r="J66" s="6"/>
      <c r="K66" s="6"/>
    </row>
    <row r="67" spans="2:11" ht="14.95" customHeight="1" thickBot="1" x14ac:dyDescent="0.3">
      <c r="B67" s="124" t="s">
        <v>49</v>
      </c>
      <c r="C67" s="125"/>
      <c r="D67" s="125"/>
      <c r="E67" s="126"/>
      <c r="G67" s="6"/>
      <c r="H67" s="6"/>
      <c r="I67" s="6"/>
      <c r="J67" s="6"/>
      <c r="K67" s="6"/>
    </row>
    <row r="68" spans="2:11" ht="23.8" thickBot="1" x14ac:dyDescent="0.3">
      <c r="B68" s="47" t="s">
        <v>50</v>
      </c>
      <c r="C68" s="41" t="s">
        <v>51</v>
      </c>
      <c r="D68" s="41" t="s">
        <v>52</v>
      </c>
      <c r="E68" s="41" t="s">
        <v>53</v>
      </c>
      <c r="F68" s="6"/>
      <c r="G68" s="6"/>
      <c r="H68" s="6"/>
      <c r="I68" s="6"/>
      <c r="J68" s="6"/>
    </row>
    <row r="69" spans="2:11" ht="58.45" thickBot="1" x14ac:dyDescent="0.3">
      <c r="B69" s="49">
        <v>42401</v>
      </c>
      <c r="C69" s="41">
        <v>1</v>
      </c>
      <c r="D69" s="41" t="s">
        <v>778</v>
      </c>
      <c r="E69" s="41"/>
      <c r="F69" s="6"/>
      <c r="G69" s="6"/>
      <c r="H69" s="6"/>
      <c r="I69" s="6"/>
      <c r="J69" s="6"/>
    </row>
    <row r="70" spans="2:11" ht="14.95" thickBot="1" x14ac:dyDescent="0.3">
      <c r="B70" s="4"/>
      <c r="C70" s="94"/>
      <c r="D70" s="6"/>
      <c r="E70" s="6"/>
      <c r="F70" s="6"/>
      <c r="G70" s="6"/>
      <c r="H70" s="6"/>
      <c r="I70" s="6"/>
      <c r="J70" s="6"/>
      <c r="K70" s="6"/>
    </row>
    <row r="71" spans="2:11" ht="14.95" thickBot="1" x14ac:dyDescent="0.3">
      <c r="B71" s="194" t="s">
        <v>55</v>
      </c>
      <c r="C71" s="95"/>
      <c r="D71" s="6"/>
      <c r="E71" s="6"/>
      <c r="F71" s="6"/>
      <c r="G71" s="6"/>
      <c r="H71" s="6"/>
      <c r="I71" s="6"/>
      <c r="J71" s="6"/>
      <c r="K71" s="6"/>
    </row>
    <row r="72" spans="2:11" x14ac:dyDescent="0.25">
      <c r="B72" s="1237"/>
      <c r="C72" s="1238"/>
      <c r="D72" s="1238"/>
      <c r="E72" s="1239"/>
      <c r="F72" s="6"/>
      <c r="G72" s="6"/>
      <c r="H72" s="6"/>
      <c r="I72" s="6"/>
      <c r="J72" s="6"/>
      <c r="K72" s="6"/>
    </row>
    <row r="73" spans="2:11" ht="14.95" thickBot="1" x14ac:dyDescent="0.3">
      <c r="B73" s="1240"/>
      <c r="C73" s="1241"/>
      <c r="D73" s="1241"/>
      <c r="E73" s="1242"/>
      <c r="F73" s="6"/>
      <c r="G73" s="6"/>
      <c r="H73" s="6"/>
      <c r="I73" s="6"/>
      <c r="J73" s="6"/>
      <c r="K73" s="6"/>
    </row>
    <row r="74" spans="2:11" ht="14.95" thickBot="1" x14ac:dyDescent="0.3">
      <c r="B74" s="6"/>
      <c r="D74" s="6"/>
      <c r="E74" s="6"/>
      <c r="F74" s="6"/>
      <c r="G74" s="6"/>
      <c r="H74" s="6"/>
      <c r="I74" s="6"/>
      <c r="J74" s="6"/>
      <c r="K74" s="6"/>
    </row>
    <row r="75" spans="2:11" ht="14.95" thickBot="1" x14ac:dyDescent="0.3">
      <c r="B75" s="1114" t="s">
        <v>56</v>
      </c>
      <c r="C75" s="1115"/>
      <c r="D75" s="1116"/>
      <c r="E75" s="6"/>
      <c r="F75" s="6"/>
      <c r="G75" s="6"/>
      <c r="H75" s="6"/>
      <c r="I75" s="6"/>
      <c r="J75" s="6"/>
      <c r="K75" s="6"/>
    </row>
    <row r="76" spans="2:11" ht="58.45" thickBot="1" x14ac:dyDescent="0.3">
      <c r="B76" s="47" t="s">
        <v>57</v>
      </c>
      <c r="C76" s="3"/>
      <c r="D76" s="41" t="s">
        <v>705</v>
      </c>
      <c r="E76" s="6"/>
      <c r="F76" s="6"/>
      <c r="G76" s="6"/>
      <c r="H76" s="6"/>
      <c r="I76" s="6"/>
      <c r="J76" s="6"/>
      <c r="K76" s="6"/>
    </row>
    <row r="77" spans="2:11" x14ac:dyDescent="0.25">
      <c r="B77" s="1111" t="s">
        <v>59</v>
      </c>
      <c r="C77" s="93"/>
      <c r="D77" s="53" t="s">
        <v>60</v>
      </c>
      <c r="E77" s="6"/>
      <c r="F77" s="6"/>
      <c r="G77" s="6"/>
      <c r="H77" s="6"/>
      <c r="I77" s="6"/>
      <c r="J77" s="6"/>
      <c r="K77" s="6"/>
    </row>
    <row r="78" spans="2:11" ht="80.849999999999994" x14ac:dyDescent="0.25">
      <c r="B78" s="1112"/>
      <c r="C78" s="93"/>
      <c r="D78" s="46" t="s">
        <v>706</v>
      </c>
      <c r="E78" s="6"/>
      <c r="F78" s="6"/>
      <c r="G78" s="6"/>
      <c r="H78" s="6"/>
      <c r="I78" s="6"/>
      <c r="J78" s="6"/>
      <c r="K78" s="6"/>
    </row>
    <row r="79" spans="2:11" x14ac:dyDescent="0.25">
      <c r="B79" s="1112"/>
      <c r="C79" s="93"/>
      <c r="D79" s="53" t="s">
        <v>63</v>
      </c>
      <c r="E79" s="6"/>
      <c r="F79" s="6"/>
      <c r="G79" s="6"/>
      <c r="H79" s="6"/>
      <c r="I79" s="6"/>
      <c r="J79" s="6"/>
      <c r="K79" s="6"/>
    </row>
    <row r="80" spans="2:11" x14ac:dyDescent="0.25">
      <c r="B80" s="1112"/>
      <c r="C80" s="93"/>
      <c r="D80" s="46" t="s">
        <v>64</v>
      </c>
      <c r="E80" s="6"/>
      <c r="F80" s="6"/>
      <c r="G80" s="6"/>
      <c r="H80" s="6"/>
      <c r="I80" s="6"/>
      <c r="J80" s="6"/>
      <c r="K80" s="6"/>
    </row>
    <row r="81" spans="2:11" x14ac:dyDescent="0.25">
      <c r="B81" s="1112"/>
      <c r="C81" s="93"/>
      <c r="D81" s="46" t="s">
        <v>707</v>
      </c>
      <c r="E81" s="6"/>
      <c r="F81" s="6"/>
      <c r="G81" s="6"/>
      <c r="H81" s="6"/>
      <c r="I81" s="6"/>
      <c r="J81" s="6"/>
      <c r="K81" s="6"/>
    </row>
    <row r="82" spans="2:11" x14ac:dyDescent="0.25">
      <c r="B82" s="1112"/>
      <c r="C82" s="93"/>
      <c r="D82" s="46" t="s">
        <v>65</v>
      </c>
      <c r="E82" s="6"/>
      <c r="F82" s="6"/>
      <c r="G82" s="6"/>
      <c r="H82" s="6"/>
      <c r="I82" s="6"/>
      <c r="J82" s="6"/>
      <c r="K82" s="6"/>
    </row>
    <row r="83" spans="2:11" x14ac:dyDescent="0.25">
      <c r="B83" s="1112"/>
      <c r="C83" s="93"/>
      <c r="D83" s="46" t="s">
        <v>708</v>
      </c>
      <c r="E83" s="6"/>
      <c r="F83" s="6"/>
      <c r="G83" s="6"/>
      <c r="H83" s="6"/>
      <c r="I83" s="6"/>
      <c r="J83" s="6"/>
      <c r="K83" s="6"/>
    </row>
    <row r="84" spans="2:11" ht="23.1" x14ac:dyDescent="0.25">
      <c r="B84" s="1112"/>
      <c r="C84" s="93"/>
      <c r="D84" s="46" t="s">
        <v>709</v>
      </c>
      <c r="E84" s="6"/>
      <c r="F84" s="6"/>
      <c r="G84" s="6"/>
      <c r="H84" s="6"/>
      <c r="I84" s="6"/>
      <c r="J84" s="6"/>
      <c r="K84" s="6"/>
    </row>
    <row r="85" spans="2:11" x14ac:dyDescent="0.25">
      <c r="B85" s="1112"/>
      <c r="C85" s="93"/>
      <c r="D85" s="53" t="s">
        <v>288</v>
      </c>
      <c r="E85" s="6"/>
      <c r="F85" s="6"/>
      <c r="G85" s="6"/>
      <c r="H85" s="6"/>
      <c r="I85" s="6"/>
      <c r="J85" s="6"/>
      <c r="K85" s="6"/>
    </row>
    <row r="86" spans="2:11" x14ac:dyDescent="0.25">
      <c r="B86" s="1112"/>
      <c r="C86" s="93"/>
      <c r="D86" s="46" t="s">
        <v>355</v>
      </c>
      <c r="E86" s="6"/>
      <c r="F86" s="6"/>
      <c r="G86" s="6"/>
      <c r="H86" s="6"/>
      <c r="I86" s="6"/>
      <c r="J86" s="6"/>
      <c r="K86" s="6"/>
    </row>
    <row r="87" spans="2:11" x14ac:dyDescent="0.25">
      <c r="B87" s="1112"/>
      <c r="C87" s="93"/>
      <c r="D87" s="46" t="s">
        <v>710</v>
      </c>
      <c r="E87" s="6"/>
      <c r="F87" s="6"/>
      <c r="G87" s="6"/>
      <c r="H87" s="6"/>
      <c r="I87" s="6"/>
      <c r="J87" s="6"/>
      <c r="K87" s="6"/>
    </row>
    <row r="88" spans="2:11" ht="23.1" x14ac:dyDescent="0.25">
      <c r="B88" s="1112"/>
      <c r="C88" s="93"/>
      <c r="D88" s="46" t="s">
        <v>711</v>
      </c>
      <c r="E88" s="6"/>
      <c r="F88" s="6"/>
      <c r="G88" s="6"/>
      <c r="H88" s="6"/>
      <c r="I88" s="6"/>
      <c r="J88" s="6"/>
      <c r="K88" s="6"/>
    </row>
    <row r="89" spans="2:11" ht="23.1" x14ac:dyDescent="0.25">
      <c r="B89" s="1112"/>
      <c r="C89" s="93"/>
      <c r="D89" s="46" t="s">
        <v>712</v>
      </c>
      <c r="E89" s="6"/>
      <c r="F89" s="6"/>
      <c r="G89" s="6"/>
      <c r="H89" s="6"/>
      <c r="I89" s="6"/>
      <c r="J89" s="6"/>
      <c r="K89" s="6"/>
    </row>
    <row r="90" spans="2:11" ht="23.1" x14ac:dyDescent="0.25">
      <c r="B90" s="1112"/>
      <c r="C90" s="93"/>
      <c r="D90" s="46" t="s">
        <v>713</v>
      </c>
      <c r="E90" s="6"/>
      <c r="F90" s="6"/>
      <c r="G90" s="6"/>
      <c r="H90" s="6"/>
      <c r="I90" s="6"/>
      <c r="J90" s="6"/>
      <c r="K90" s="6"/>
    </row>
    <row r="91" spans="2:11" x14ac:dyDescent="0.25">
      <c r="B91" s="1112"/>
      <c r="C91" s="93"/>
      <c r="D91" s="46" t="s">
        <v>714</v>
      </c>
      <c r="E91" s="6"/>
      <c r="F91" s="6"/>
      <c r="G91" s="6"/>
      <c r="H91" s="6"/>
      <c r="I91" s="6"/>
      <c r="J91" s="6"/>
      <c r="K91" s="6"/>
    </row>
    <row r="92" spans="2:11" x14ac:dyDescent="0.25">
      <c r="B92" s="1112"/>
      <c r="C92" s="93"/>
      <c r="D92" s="46" t="s">
        <v>715</v>
      </c>
      <c r="E92" s="6"/>
      <c r="F92" s="6"/>
      <c r="G92" s="6"/>
      <c r="H92" s="6"/>
      <c r="I92" s="6"/>
      <c r="J92" s="6"/>
      <c r="K92" s="6"/>
    </row>
    <row r="93" spans="2:11" ht="14.95" thickBot="1" x14ac:dyDescent="0.3">
      <c r="B93" s="1113"/>
      <c r="C93" s="3"/>
      <c r="D93" s="41" t="s">
        <v>716</v>
      </c>
      <c r="E93" s="6"/>
      <c r="F93" s="6"/>
      <c r="G93" s="6"/>
      <c r="H93" s="6"/>
      <c r="I93" s="6"/>
      <c r="J93" s="6"/>
      <c r="K93" s="6"/>
    </row>
    <row r="94" spans="2:11" ht="23.8" thickBot="1" x14ac:dyDescent="0.3">
      <c r="B94" s="47" t="s">
        <v>72</v>
      </c>
      <c r="C94" s="3"/>
      <c r="D94" s="41"/>
      <c r="E94" s="6"/>
      <c r="F94" s="6"/>
      <c r="G94" s="6"/>
      <c r="H94" s="6"/>
      <c r="I94" s="6"/>
      <c r="J94" s="6"/>
      <c r="K94" s="6"/>
    </row>
    <row r="95" spans="2:11" ht="219.4" x14ac:dyDescent="0.25">
      <c r="B95" s="1111" t="s">
        <v>73</v>
      </c>
      <c r="C95" s="93"/>
      <c r="D95" s="46" t="s">
        <v>717</v>
      </c>
      <c r="E95" s="6"/>
      <c r="F95" s="6"/>
      <c r="G95" s="6"/>
      <c r="H95" s="6"/>
      <c r="I95" s="6"/>
      <c r="J95" s="6"/>
      <c r="K95" s="6"/>
    </row>
    <row r="96" spans="2:11" ht="23.1" x14ac:dyDescent="0.25">
      <c r="B96" s="1112"/>
      <c r="C96" s="93"/>
      <c r="D96" s="46" t="s">
        <v>718</v>
      </c>
      <c r="E96" s="6"/>
      <c r="F96" s="6"/>
      <c r="G96" s="6"/>
      <c r="H96" s="6"/>
      <c r="I96" s="6"/>
      <c r="J96" s="6"/>
      <c r="K96" s="6"/>
    </row>
    <row r="97" spans="2:11" ht="92.4" x14ac:dyDescent="0.25">
      <c r="B97" s="1112"/>
      <c r="C97" s="93"/>
      <c r="D97" s="46" t="s">
        <v>719</v>
      </c>
      <c r="E97" s="6"/>
      <c r="F97" s="6"/>
      <c r="G97" s="6"/>
      <c r="H97" s="6"/>
      <c r="I97" s="6"/>
      <c r="J97" s="6"/>
      <c r="K97" s="6"/>
    </row>
    <row r="98" spans="2:11" ht="311.8" x14ac:dyDescent="0.25">
      <c r="B98" s="1112"/>
      <c r="C98" s="93"/>
      <c r="D98" s="46" t="s">
        <v>720</v>
      </c>
      <c r="E98" s="6"/>
      <c r="F98" s="6"/>
      <c r="G98" s="6"/>
      <c r="H98" s="6"/>
      <c r="I98" s="6"/>
      <c r="J98" s="6"/>
      <c r="K98" s="6"/>
    </row>
    <row r="99" spans="2:11" ht="161.69999999999999" x14ac:dyDescent="0.25">
      <c r="B99" s="1112"/>
      <c r="C99" s="93"/>
      <c r="D99" s="46" t="s">
        <v>721</v>
      </c>
      <c r="E99" s="6"/>
      <c r="F99" s="6"/>
      <c r="G99" s="6"/>
      <c r="H99" s="6"/>
      <c r="I99" s="6"/>
      <c r="J99" s="6"/>
      <c r="K99" s="6"/>
    </row>
    <row r="100" spans="2:11" ht="57.75" x14ac:dyDescent="0.25">
      <c r="B100" s="1112"/>
      <c r="C100" s="93"/>
      <c r="D100" s="46" t="s">
        <v>722</v>
      </c>
      <c r="E100" s="6"/>
      <c r="F100" s="6"/>
      <c r="G100" s="6"/>
      <c r="H100" s="6"/>
      <c r="I100" s="6"/>
      <c r="J100" s="6"/>
      <c r="K100" s="6"/>
    </row>
    <row r="101" spans="2:11" ht="23.1" x14ac:dyDescent="0.25">
      <c r="B101" s="1112"/>
      <c r="C101" s="93"/>
      <c r="D101" s="46" t="s">
        <v>723</v>
      </c>
      <c r="E101" s="6"/>
      <c r="F101" s="6"/>
      <c r="G101" s="6"/>
      <c r="H101" s="6"/>
      <c r="I101" s="6"/>
      <c r="J101" s="6"/>
      <c r="K101" s="6"/>
    </row>
    <row r="102" spans="2:11" ht="23.1" x14ac:dyDescent="0.25">
      <c r="B102" s="1112"/>
      <c r="C102" s="93"/>
      <c r="D102" s="46" t="s">
        <v>724</v>
      </c>
      <c r="E102" s="6"/>
      <c r="F102" s="6"/>
      <c r="G102" s="6"/>
      <c r="H102" s="6"/>
      <c r="I102" s="6"/>
      <c r="J102" s="6"/>
      <c r="K102" s="6"/>
    </row>
    <row r="103" spans="2:11" ht="23.1" x14ac:dyDescent="0.25">
      <c r="B103" s="1112"/>
      <c r="C103" s="93"/>
      <c r="D103" s="46" t="s">
        <v>725</v>
      </c>
      <c r="E103" s="6"/>
      <c r="F103" s="6"/>
      <c r="G103" s="6"/>
      <c r="H103" s="6"/>
      <c r="I103" s="6"/>
      <c r="J103" s="6"/>
      <c r="K103" s="6"/>
    </row>
    <row r="104" spans="2:11" ht="69.3" x14ac:dyDescent="0.25">
      <c r="B104" s="1112"/>
      <c r="C104" s="93"/>
      <c r="D104" s="46" t="s">
        <v>726</v>
      </c>
      <c r="E104" s="6"/>
      <c r="F104" s="6"/>
      <c r="G104" s="6"/>
      <c r="H104" s="6"/>
      <c r="I104" s="6"/>
      <c r="J104" s="6"/>
      <c r="K104" s="6"/>
    </row>
    <row r="105" spans="2:11" ht="23.1" x14ac:dyDescent="0.25">
      <c r="B105" s="1112"/>
      <c r="C105" s="93"/>
      <c r="D105" s="46" t="s">
        <v>727</v>
      </c>
      <c r="E105" s="6"/>
      <c r="F105" s="6"/>
      <c r="G105" s="6"/>
      <c r="H105" s="6"/>
      <c r="I105" s="6"/>
      <c r="J105" s="6"/>
      <c r="K105" s="6"/>
    </row>
    <row r="106" spans="2:11" ht="23.1" x14ac:dyDescent="0.25">
      <c r="B106" s="1112"/>
      <c r="C106" s="93"/>
      <c r="D106" s="46" t="s">
        <v>728</v>
      </c>
      <c r="E106" s="6"/>
      <c r="F106" s="6"/>
      <c r="G106" s="6"/>
      <c r="H106" s="6"/>
      <c r="I106" s="6"/>
      <c r="J106" s="6"/>
      <c r="K106" s="6"/>
    </row>
    <row r="107" spans="2:11" x14ac:dyDescent="0.25">
      <c r="B107" s="1112"/>
      <c r="C107" s="93"/>
      <c r="D107" s="46" t="s">
        <v>729</v>
      </c>
      <c r="E107" s="6"/>
      <c r="F107" s="6"/>
      <c r="G107" s="6"/>
      <c r="H107" s="6"/>
      <c r="I107" s="6"/>
      <c r="J107" s="6"/>
      <c r="K107" s="6"/>
    </row>
    <row r="108" spans="2:11" x14ac:dyDescent="0.25">
      <c r="B108" s="1112"/>
      <c r="C108" s="93"/>
      <c r="D108" s="46" t="s">
        <v>730</v>
      </c>
      <c r="E108" s="6"/>
      <c r="F108" s="6"/>
      <c r="G108" s="6"/>
      <c r="H108" s="6"/>
      <c r="I108" s="6"/>
      <c r="J108" s="6"/>
      <c r="K108" s="6"/>
    </row>
    <row r="109" spans="2:11" ht="23.1" x14ac:dyDescent="0.25">
      <c r="B109" s="1112"/>
      <c r="C109" s="93"/>
      <c r="D109" s="46" t="s">
        <v>731</v>
      </c>
      <c r="E109" s="6"/>
      <c r="F109" s="6"/>
      <c r="G109" s="6"/>
      <c r="H109" s="6"/>
      <c r="I109" s="6"/>
      <c r="J109" s="6"/>
      <c r="K109" s="6"/>
    </row>
    <row r="110" spans="2:11" ht="23.1" x14ac:dyDescent="0.25">
      <c r="B110" s="1112"/>
      <c r="C110" s="93"/>
      <c r="D110" s="46" t="s">
        <v>732</v>
      </c>
      <c r="E110" s="6"/>
      <c r="F110" s="6"/>
      <c r="G110" s="6"/>
      <c r="H110" s="6"/>
      <c r="I110" s="6"/>
      <c r="J110" s="6"/>
      <c r="K110" s="6"/>
    </row>
    <row r="111" spans="2:11" ht="23.1" x14ac:dyDescent="0.25">
      <c r="B111" s="1112"/>
      <c r="C111" s="93"/>
      <c r="D111" s="46" t="s">
        <v>733</v>
      </c>
      <c r="E111" s="6"/>
      <c r="F111" s="6"/>
      <c r="G111" s="6"/>
      <c r="H111" s="6"/>
      <c r="I111" s="6"/>
      <c r="J111" s="6"/>
      <c r="K111" s="6"/>
    </row>
    <row r="112" spans="2:11" ht="57.75" x14ac:dyDescent="0.25">
      <c r="B112" s="1112"/>
      <c r="C112" s="93"/>
      <c r="D112" s="46" t="s">
        <v>734</v>
      </c>
      <c r="E112" s="6"/>
      <c r="F112" s="6"/>
      <c r="G112" s="6"/>
      <c r="H112" s="6"/>
      <c r="I112" s="6"/>
      <c r="J112" s="6"/>
      <c r="K112" s="6"/>
    </row>
    <row r="113" spans="2:11" ht="34.65" x14ac:dyDescent="0.25">
      <c r="B113" s="1112"/>
      <c r="C113" s="93"/>
      <c r="D113" s="46" t="s">
        <v>735</v>
      </c>
      <c r="E113" s="6"/>
      <c r="F113" s="6"/>
      <c r="G113" s="6"/>
      <c r="H113" s="6"/>
      <c r="I113" s="6"/>
      <c r="J113" s="6"/>
      <c r="K113" s="6"/>
    </row>
    <row r="114" spans="2:11" ht="34.65" x14ac:dyDescent="0.25">
      <c r="B114" s="1112"/>
      <c r="C114" s="93"/>
      <c r="D114" s="46" t="s">
        <v>736</v>
      </c>
      <c r="E114" s="6"/>
      <c r="F114" s="6"/>
      <c r="G114" s="6"/>
      <c r="H114" s="6"/>
      <c r="I114" s="6"/>
      <c r="J114" s="6"/>
      <c r="K114" s="6"/>
    </row>
    <row r="115" spans="2:11" ht="23.1" x14ac:dyDescent="0.25">
      <c r="B115" s="1112"/>
      <c r="C115" s="93"/>
      <c r="D115" s="46" t="s">
        <v>737</v>
      </c>
      <c r="E115" s="6"/>
      <c r="F115" s="6"/>
      <c r="G115" s="6"/>
      <c r="H115" s="6"/>
      <c r="I115" s="6"/>
      <c r="J115" s="6"/>
      <c r="K115" s="6"/>
    </row>
    <row r="116" spans="2:11" ht="23.1" x14ac:dyDescent="0.25">
      <c r="B116" s="1112"/>
      <c r="C116" s="93"/>
      <c r="D116" s="46" t="s">
        <v>738</v>
      </c>
      <c r="E116" s="6"/>
      <c r="F116" s="6"/>
      <c r="G116" s="6"/>
      <c r="H116" s="6"/>
      <c r="I116" s="6"/>
      <c r="J116" s="6"/>
      <c r="K116" s="6"/>
    </row>
    <row r="117" spans="2:11" ht="34.65" x14ac:dyDescent="0.25">
      <c r="B117" s="1112"/>
      <c r="C117" s="93"/>
      <c r="D117" s="46" t="s">
        <v>739</v>
      </c>
      <c r="E117" s="6"/>
      <c r="F117" s="6"/>
      <c r="G117" s="6"/>
      <c r="H117" s="6"/>
      <c r="I117" s="6"/>
      <c r="J117" s="6"/>
      <c r="K117" s="6"/>
    </row>
    <row r="118" spans="2:11" ht="23.1" x14ac:dyDescent="0.25">
      <c r="B118" s="1112"/>
      <c r="C118" s="93"/>
      <c r="D118" s="46" t="s">
        <v>740</v>
      </c>
      <c r="E118" s="6"/>
      <c r="F118" s="6"/>
      <c r="G118" s="6"/>
      <c r="H118" s="6"/>
      <c r="I118" s="6"/>
      <c r="J118" s="6"/>
      <c r="K118" s="6"/>
    </row>
    <row r="119" spans="2:11" ht="34.65" x14ac:dyDescent="0.25">
      <c r="B119" s="1112"/>
      <c r="C119" s="93"/>
      <c r="D119" s="46" t="s">
        <v>741</v>
      </c>
      <c r="E119" s="6"/>
      <c r="F119" s="6"/>
      <c r="G119" s="6"/>
      <c r="H119" s="6"/>
      <c r="I119" s="6"/>
      <c r="J119" s="6"/>
      <c r="K119" s="6"/>
    </row>
    <row r="120" spans="2:11" ht="34.65" x14ac:dyDescent="0.25">
      <c r="B120" s="1112"/>
      <c r="C120" s="93"/>
      <c r="D120" s="46" t="s">
        <v>742</v>
      </c>
      <c r="E120" s="6"/>
      <c r="F120" s="6"/>
      <c r="G120" s="6"/>
      <c r="H120" s="6"/>
      <c r="I120" s="6"/>
      <c r="J120" s="6"/>
      <c r="K120" s="6"/>
    </row>
    <row r="121" spans="2:11" ht="34.65" x14ac:dyDescent="0.25">
      <c r="B121" s="1112"/>
      <c r="C121" s="93"/>
      <c r="D121" s="46" t="s">
        <v>743</v>
      </c>
      <c r="E121" s="6"/>
      <c r="F121" s="6"/>
      <c r="G121" s="6"/>
      <c r="H121" s="6"/>
      <c r="I121" s="6"/>
      <c r="J121" s="6"/>
      <c r="K121" s="6"/>
    </row>
    <row r="122" spans="2:11" ht="57.75" x14ac:dyDescent="0.25">
      <c r="B122" s="1112"/>
      <c r="C122" s="93"/>
      <c r="D122" s="46" t="s">
        <v>744</v>
      </c>
      <c r="E122" s="6"/>
      <c r="F122" s="6"/>
      <c r="G122" s="6"/>
      <c r="H122" s="6"/>
      <c r="I122" s="6"/>
      <c r="J122" s="6"/>
      <c r="K122" s="6"/>
    </row>
    <row r="123" spans="2:11" ht="46.2" x14ac:dyDescent="0.25">
      <c r="B123" s="1112"/>
      <c r="C123" s="93"/>
      <c r="D123" s="46" t="s">
        <v>745</v>
      </c>
      <c r="E123" s="6"/>
      <c r="F123" s="6"/>
      <c r="G123" s="6"/>
      <c r="H123" s="6"/>
      <c r="I123" s="6"/>
      <c r="J123" s="6"/>
      <c r="K123" s="6"/>
    </row>
    <row r="124" spans="2:11" ht="23.1" x14ac:dyDescent="0.25">
      <c r="B124" s="1112"/>
      <c r="C124" s="93"/>
      <c r="D124" s="46" t="s">
        <v>746</v>
      </c>
      <c r="E124" s="6"/>
      <c r="F124" s="6"/>
      <c r="G124" s="6"/>
      <c r="H124" s="6"/>
      <c r="I124" s="6"/>
      <c r="J124" s="6"/>
      <c r="K124" s="6"/>
    </row>
    <row r="125" spans="2:11" x14ac:dyDescent="0.25">
      <c r="B125" s="1112"/>
      <c r="C125" s="93"/>
      <c r="D125" s="46" t="s">
        <v>747</v>
      </c>
      <c r="E125" s="6"/>
      <c r="F125" s="6"/>
      <c r="G125" s="6"/>
      <c r="H125" s="6"/>
      <c r="I125" s="6"/>
      <c r="J125" s="6"/>
      <c r="K125" s="6"/>
    </row>
    <row r="126" spans="2:11" ht="23.1" x14ac:dyDescent="0.25">
      <c r="B126" s="1112"/>
      <c r="C126" s="93"/>
      <c r="D126" s="46" t="s">
        <v>748</v>
      </c>
      <c r="E126" s="6"/>
      <c r="F126" s="6"/>
      <c r="G126" s="6"/>
      <c r="H126" s="6"/>
      <c r="I126" s="6"/>
      <c r="J126" s="6"/>
      <c r="K126" s="6"/>
    </row>
    <row r="127" spans="2:11" ht="23.1" x14ac:dyDescent="0.25">
      <c r="B127" s="1112"/>
      <c r="C127" s="93"/>
      <c r="D127" s="46" t="s">
        <v>749</v>
      </c>
      <c r="E127" s="6"/>
      <c r="F127" s="6"/>
      <c r="G127" s="6"/>
      <c r="H127" s="6"/>
      <c r="I127" s="6"/>
      <c r="J127" s="6"/>
      <c r="K127" s="6"/>
    </row>
    <row r="128" spans="2:11" ht="34.65" x14ac:dyDescent="0.25">
      <c r="B128" s="1112"/>
      <c r="C128" s="93"/>
      <c r="D128" s="46" t="s">
        <v>750</v>
      </c>
      <c r="E128" s="6"/>
      <c r="F128" s="6"/>
      <c r="G128" s="6"/>
      <c r="H128" s="6"/>
      <c r="I128" s="6"/>
      <c r="J128" s="6"/>
      <c r="K128" s="6"/>
    </row>
    <row r="129" spans="2:11" x14ac:dyDescent="0.25">
      <c r="B129" s="1112"/>
      <c r="C129" s="93"/>
      <c r="D129" s="46" t="s">
        <v>751</v>
      </c>
      <c r="E129" s="6"/>
      <c r="F129" s="6"/>
      <c r="G129" s="6"/>
      <c r="H129" s="6"/>
      <c r="I129" s="6"/>
      <c r="J129" s="6"/>
      <c r="K129" s="6"/>
    </row>
    <row r="130" spans="2:11" ht="35.35" thickBot="1" x14ac:dyDescent="0.3">
      <c r="B130" s="1113"/>
      <c r="C130" s="3"/>
      <c r="D130" s="41" t="s">
        <v>752</v>
      </c>
      <c r="E130" s="6"/>
      <c r="F130" s="6"/>
      <c r="G130" s="6"/>
      <c r="H130" s="6"/>
      <c r="I130" s="6"/>
      <c r="J130" s="6"/>
      <c r="K130" s="6"/>
    </row>
    <row r="131" spans="2:11" ht="23.1" x14ac:dyDescent="0.25">
      <c r="B131" s="1111" t="s">
        <v>90</v>
      </c>
      <c r="C131" s="93"/>
      <c r="D131" s="53" t="s">
        <v>753</v>
      </c>
      <c r="E131" s="6"/>
      <c r="F131" s="6"/>
      <c r="G131" s="6"/>
      <c r="H131" s="6"/>
      <c r="I131" s="6"/>
      <c r="J131" s="6"/>
      <c r="K131" s="6"/>
    </row>
    <row r="132" spans="2:11" ht="25.3" customHeight="1" x14ac:dyDescent="0.25">
      <c r="B132" s="1112"/>
      <c r="C132" s="93"/>
      <c r="D132" s="46" t="s">
        <v>248</v>
      </c>
      <c r="E132" s="6"/>
      <c r="F132" s="6"/>
      <c r="G132" s="6"/>
      <c r="H132" s="6"/>
      <c r="I132" s="6"/>
      <c r="J132" s="6"/>
      <c r="K132" s="6"/>
    </row>
    <row r="133" spans="2:11" x14ac:dyDescent="0.25">
      <c r="B133" s="1112"/>
      <c r="C133" s="93"/>
      <c r="D133" s="46" t="s">
        <v>91</v>
      </c>
      <c r="E133" s="6"/>
      <c r="F133" s="6"/>
      <c r="G133" s="6"/>
      <c r="H133" s="6"/>
      <c r="I133" s="6"/>
      <c r="J133" s="6"/>
      <c r="K133" s="6"/>
    </row>
    <row r="134" spans="2:11" ht="36" x14ac:dyDescent="0.25">
      <c r="B134" s="1112"/>
      <c r="C134" s="93"/>
      <c r="D134" s="46" t="s">
        <v>754</v>
      </c>
      <c r="E134" s="6"/>
      <c r="F134" s="6"/>
      <c r="G134" s="6"/>
      <c r="H134" s="6"/>
      <c r="I134" s="6"/>
      <c r="J134" s="6"/>
      <c r="K134" s="6"/>
    </row>
    <row r="135" spans="2:11" ht="36" x14ac:dyDescent="0.25">
      <c r="B135" s="1112"/>
      <c r="C135" s="93"/>
      <c r="D135" s="46" t="s">
        <v>755</v>
      </c>
      <c r="E135" s="6"/>
      <c r="F135" s="6"/>
      <c r="G135" s="6"/>
      <c r="H135" s="6"/>
      <c r="I135" s="6"/>
      <c r="J135" s="6"/>
      <c r="K135" s="6"/>
    </row>
    <row r="136" spans="2:11" ht="36" x14ac:dyDescent="0.25">
      <c r="B136" s="1112"/>
      <c r="C136" s="93"/>
      <c r="D136" s="46" t="s">
        <v>756</v>
      </c>
      <c r="E136" s="6"/>
      <c r="F136" s="6"/>
      <c r="G136" s="6"/>
      <c r="H136" s="6"/>
      <c r="I136" s="6"/>
      <c r="J136" s="6"/>
      <c r="K136" s="6"/>
    </row>
    <row r="137" spans="2:11" ht="36" x14ac:dyDescent="0.25">
      <c r="B137" s="1112"/>
      <c r="C137" s="93"/>
      <c r="D137" s="46" t="s">
        <v>757</v>
      </c>
      <c r="E137" s="6"/>
      <c r="F137" s="6"/>
      <c r="G137" s="6"/>
      <c r="H137" s="6"/>
      <c r="I137" s="6"/>
      <c r="J137" s="6"/>
      <c r="K137" s="6"/>
    </row>
    <row r="138" spans="2:11" x14ac:dyDescent="0.25">
      <c r="B138" s="1112"/>
      <c r="C138" s="93"/>
      <c r="D138" s="46" t="s">
        <v>758</v>
      </c>
      <c r="E138" s="6"/>
      <c r="F138" s="6"/>
      <c r="G138" s="6"/>
      <c r="H138" s="6"/>
      <c r="I138" s="6"/>
      <c r="J138" s="6"/>
      <c r="K138" s="6"/>
    </row>
    <row r="139" spans="2:11" x14ac:dyDescent="0.25">
      <c r="B139" s="1112"/>
      <c r="C139" s="93"/>
      <c r="D139" s="46" t="s">
        <v>759</v>
      </c>
      <c r="E139" s="6"/>
      <c r="F139" s="6"/>
      <c r="G139" s="6"/>
      <c r="H139" s="6"/>
      <c r="I139" s="6"/>
      <c r="J139" s="6"/>
      <c r="K139" s="6"/>
    </row>
    <row r="140" spans="2:11" x14ac:dyDescent="0.25">
      <c r="B140" s="1112"/>
      <c r="C140" s="93"/>
      <c r="D140" s="46" t="s">
        <v>760</v>
      </c>
      <c r="E140" s="6"/>
      <c r="F140" s="6"/>
      <c r="G140" s="6"/>
      <c r="H140" s="6"/>
      <c r="I140" s="6"/>
      <c r="J140" s="6"/>
      <c r="K140" s="6"/>
    </row>
    <row r="141" spans="2:11" x14ac:dyDescent="0.25">
      <c r="B141" s="1112"/>
      <c r="C141" s="93"/>
      <c r="D141" s="46" t="s">
        <v>761</v>
      </c>
      <c r="E141" s="6"/>
      <c r="F141" s="6"/>
      <c r="G141" s="6"/>
      <c r="H141" s="6"/>
      <c r="I141" s="6"/>
      <c r="J141" s="6"/>
      <c r="K141" s="6"/>
    </row>
    <row r="142" spans="2:11" ht="69.3" x14ac:dyDescent="0.25">
      <c r="B142" s="1112"/>
      <c r="C142" s="93"/>
      <c r="D142" s="54" t="s">
        <v>235</v>
      </c>
      <c r="E142" s="6"/>
      <c r="F142" s="6"/>
      <c r="G142" s="6"/>
      <c r="H142" s="6"/>
      <c r="I142" s="6"/>
      <c r="J142" s="6"/>
      <c r="K142" s="6"/>
    </row>
    <row r="143" spans="2:11" x14ac:dyDescent="0.25">
      <c r="B143" s="1112"/>
      <c r="C143" s="93"/>
      <c r="D143" s="57" t="s">
        <v>246</v>
      </c>
      <c r="E143" s="6"/>
      <c r="F143" s="6"/>
      <c r="G143" s="6"/>
      <c r="H143" s="6"/>
      <c r="I143" s="6"/>
      <c r="J143" s="6"/>
      <c r="K143" s="6"/>
    </row>
    <row r="144" spans="2:11" ht="23.1" x14ac:dyDescent="0.25">
      <c r="B144" s="1112"/>
      <c r="C144" s="93"/>
      <c r="D144" s="53" t="s">
        <v>762</v>
      </c>
      <c r="E144" s="6"/>
      <c r="F144" s="6"/>
      <c r="G144" s="6"/>
      <c r="H144" s="6"/>
      <c r="I144" s="6"/>
      <c r="J144" s="6"/>
      <c r="K144" s="6"/>
    </row>
    <row r="145" spans="2:11" ht="23.1" customHeight="1" x14ac:dyDescent="0.25">
      <c r="B145" s="1112"/>
      <c r="C145" s="93"/>
      <c r="D145" s="46" t="s">
        <v>248</v>
      </c>
      <c r="E145" s="6"/>
      <c r="F145" s="6"/>
      <c r="G145" s="6"/>
      <c r="H145" s="6"/>
      <c r="I145" s="6"/>
      <c r="J145" s="6"/>
      <c r="K145" s="6"/>
    </row>
    <row r="146" spans="2:11" x14ac:dyDescent="0.25">
      <c r="B146" s="1112"/>
      <c r="C146" s="93"/>
      <c r="D146" s="46" t="s">
        <v>91</v>
      </c>
      <c r="E146" s="6"/>
      <c r="F146" s="6"/>
      <c r="G146" s="6"/>
      <c r="H146" s="6"/>
      <c r="I146" s="6"/>
      <c r="J146" s="6"/>
      <c r="K146" s="6"/>
    </row>
    <row r="147" spans="2:11" ht="24.45" x14ac:dyDescent="0.25">
      <c r="B147" s="1112"/>
      <c r="C147" s="93"/>
      <c r="D147" s="46" t="s">
        <v>763</v>
      </c>
      <c r="E147" s="6"/>
      <c r="F147" s="6"/>
      <c r="G147" s="6"/>
      <c r="H147" s="6"/>
      <c r="I147" s="6"/>
      <c r="J147" s="6"/>
      <c r="K147" s="6"/>
    </row>
    <row r="148" spans="2:11" ht="36" x14ac:dyDescent="0.25">
      <c r="B148" s="1112"/>
      <c r="C148" s="93"/>
      <c r="D148" s="46" t="s">
        <v>764</v>
      </c>
      <c r="E148" s="6"/>
      <c r="F148" s="6"/>
      <c r="G148" s="6"/>
      <c r="H148" s="6"/>
      <c r="I148" s="6"/>
      <c r="J148" s="6"/>
      <c r="K148" s="6"/>
    </row>
    <row r="149" spans="2:11" ht="25.15" thickBot="1" x14ac:dyDescent="0.3">
      <c r="B149" s="1113"/>
      <c r="C149" s="3"/>
      <c r="D149" s="41" t="s">
        <v>765</v>
      </c>
      <c r="E149" s="6"/>
      <c r="F149" s="6"/>
      <c r="G149" s="6"/>
      <c r="H149" s="6"/>
      <c r="I149" s="6"/>
      <c r="J149" s="6"/>
      <c r="K149" s="6"/>
    </row>
    <row r="150" spans="2:11" x14ac:dyDescent="0.25">
      <c r="B150" s="6"/>
      <c r="D150" s="6"/>
      <c r="E150" s="6"/>
      <c r="F150" s="6"/>
      <c r="G150" s="6"/>
      <c r="H150" s="6"/>
      <c r="I150" s="6"/>
      <c r="J150" s="6"/>
      <c r="K150" s="6"/>
    </row>
    <row r="151" spans="2:11" x14ac:dyDescent="0.25">
      <c r="B151" s="6"/>
      <c r="D151" s="6"/>
      <c r="E151" s="6"/>
      <c r="F151" s="6"/>
      <c r="G151" s="6"/>
      <c r="H151" s="6"/>
      <c r="I151" s="6"/>
      <c r="J151" s="6"/>
      <c r="K151" s="6"/>
    </row>
    <row r="152" spans="2:11" x14ac:dyDescent="0.25">
      <c r="B152" s="6"/>
      <c r="D152" s="6"/>
      <c r="E152" s="6"/>
      <c r="F152" s="6"/>
      <c r="G152" s="6"/>
      <c r="H152" s="6"/>
      <c r="I152" s="6"/>
      <c r="J152" s="6"/>
      <c r="K152" s="6"/>
    </row>
    <row r="153" spans="2:11" x14ac:dyDescent="0.25">
      <c r="B153" s="6"/>
      <c r="D153" s="6"/>
      <c r="E153" s="6"/>
      <c r="F153" s="6"/>
      <c r="G153" s="6"/>
      <c r="H153" s="6"/>
      <c r="I153" s="6"/>
      <c r="J153" s="6"/>
      <c r="K153" s="6"/>
    </row>
    <row r="154" spans="2:11" x14ac:dyDescent="0.25">
      <c r="B154" s="6"/>
      <c r="D154" s="6"/>
      <c r="E154" s="6"/>
      <c r="F154" s="6"/>
      <c r="G154" s="6"/>
      <c r="H154" s="6"/>
      <c r="I154" s="6"/>
      <c r="J154" s="6"/>
      <c r="K154" s="6"/>
    </row>
    <row r="155" spans="2:11" x14ac:dyDescent="0.25">
      <c r="B155" s="6"/>
      <c r="D155" s="6"/>
      <c r="E155" s="6"/>
      <c r="F155" s="6"/>
      <c r="G155" s="6"/>
      <c r="H155" s="6"/>
      <c r="I155" s="6"/>
      <c r="J155" s="6"/>
      <c r="K155" s="6"/>
    </row>
    <row r="156" spans="2:11" x14ac:dyDescent="0.25">
      <c r="B156" s="6"/>
      <c r="D156" s="6"/>
      <c r="E156" s="6"/>
      <c r="F156" s="6"/>
      <c r="G156" s="6"/>
      <c r="H156" s="6"/>
      <c r="I156" s="6"/>
      <c r="J156" s="6"/>
      <c r="K156" s="6"/>
    </row>
    <row r="157" spans="2:11" x14ac:dyDescent="0.25">
      <c r="B157" s="6"/>
      <c r="D157" s="6"/>
      <c r="E157" s="6"/>
      <c r="F157" s="6"/>
      <c r="G157" s="6"/>
      <c r="H157" s="6"/>
      <c r="I157" s="6"/>
      <c r="J157" s="6"/>
      <c r="K157" s="6"/>
    </row>
    <row r="158" spans="2:11" x14ac:dyDescent="0.25">
      <c r="B158" s="6"/>
      <c r="D158" s="6"/>
      <c r="E158" s="6"/>
      <c r="F158" s="6"/>
      <c r="G158" s="6"/>
      <c r="H158" s="6"/>
      <c r="I158" s="6"/>
      <c r="J158" s="6"/>
      <c r="K158" s="6"/>
    </row>
    <row r="159" spans="2:11" x14ac:dyDescent="0.25">
      <c r="B159" s="6"/>
      <c r="D159" s="6"/>
      <c r="E159" s="6"/>
      <c r="F159" s="6"/>
      <c r="G159" s="6"/>
      <c r="H159" s="6"/>
      <c r="I159" s="6"/>
      <c r="J159" s="6"/>
      <c r="K159" s="6"/>
    </row>
    <row r="160" spans="2:11" x14ac:dyDescent="0.25">
      <c r="B160" s="6"/>
      <c r="D160" s="6"/>
      <c r="E160" s="6"/>
      <c r="F160" s="6"/>
      <c r="G160" s="6"/>
      <c r="H160" s="6"/>
      <c r="I160" s="6"/>
      <c r="J160" s="6"/>
      <c r="K160" s="6"/>
    </row>
    <row r="161" spans="2:11" x14ac:dyDescent="0.25">
      <c r="B161" s="6"/>
      <c r="D161" s="6"/>
      <c r="E161" s="6"/>
      <c r="F161" s="6"/>
      <c r="G161" s="6"/>
      <c r="H161" s="6"/>
      <c r="I161" s="6"/>
      <c r="J161" s="6"/>
      <c r="K161" s="6"/>
    </row>
    <row r="162" spans="2:11" x14ac:dyDescent="0.25">
      <c r="B162" s="6"/>
      <c r="D162" s="6"/>
      <c r="E162" s="6"/>
      <c r="F162" s="6"/>
      <c r="G162" s="6"/>
      <c r="H162" s="6"/>
      <c r="I162" s="6"/>
      <c r="J162" s="6"/>
      <c r="K162" s="6"/>
    </row>
    <row r="163" spans="2:11" x14ac:dyDescent="0.25">
      <c r="B163" s="6"/>
      <c r="D163" s="6"/>
      <c r="E163" s="6"/>
      <c r="F163" s="6"/>
      <c r="G163" s="6"/>
      <c r="H163" s="6"/>
      <c r="I163" s="6"/>
      <c r="J163" s="6"/>
      <c r="K163" s="6"/>
    </row>
    <row r="164" spans="2:11" x14ac:dyDescent="0.25">
      <c r="B164" s="6"/>
      <c r="D164" s="6"/>
      <c r="E164" s="6"/>
      <c r="F164" s="6"/>
      <c r="G164" s="6"/>
      <c r="H164" s="6"/>
      <c r="I164" s="6"/>
      <c r="J164" s="6"/>
      <c r="K164" s="6"/>
    </row>
    <row r="165" spans="2:11" x14ac:dyDescent="0.25">
      <c r="B165" s="6"/>
      <c r="D165" s="6"/>
      <c r="E165" s="6"/>
      <c r="F165" s="6"/>
      <c r="G165" s="6"/>
      <c r="H165" s="6"/>
      <c r="I165" s="6"/>
      <c r="J165" s="6"/>
      <c r="K165" s="6"/>
    </row>
    <row r="166" spans="2:11" x14ac:dyDescent="0.25">
      <c r="B166" s="6"/>
      <c r="D166" s="6"/>
      <c r="E166" s="6"/>
      <c r="F166" s="6"/>
      <c r="G166" s="6"/>
      <c r="H166" s="6"/>
      <c r="I166" s="6"/>
      <c r="J166" s="6"/>
      <c r="K166" s="6"/>
    </row>
    <row r="167" spans="2:11" x14ac:dyDescent="0.25">
      <c r="B167" s="6"/>
      <c r="D167" s="6"/>
      <c r="E167" s="6"/>
      <c r="F167" s="6"/>
      <c r="G167" s="6"/>
      <c r="H167" s="6"/>
      <c r="I167" s="6"/>
      <c r="J167" s="6"/>
      <c r="K167" s="6"/>
    </row>
    <row r="168" spans="2:11" x14ac:dyDescent="0.25">
      <c r="B168" s="6"/>
      <c r="D168" s="6"/>
      <c r="E168" s="6"/>
      <c r="F168" s="6"/>
      <c r="G168" s="6"/>
      <c r="H168" s="6"/>
      <c r="I168" s="6"/>
      <c r="J168" s="6"/>
      <c r="K168" s="6"/>
    </row>
    <row r="169" spans="2:11" x14ac:dyDescent="0.25">
      <c r="B169" s="6"/>
      <c r="D169" s="6"/>
      <c r="E169" s="6"/>
      <c r="F169" s="6"/>
      <c r="G169" s="6"/>
      <c r="H169" s="6"/>
      <c r="I169" s="6"/>
      <c r="J169" s="6"/>
      <c r="K169" s="6"/>
    </row>
    <row r="170" spans="2:11" x14ac:dyDescent="0.25">
      <c r="B170" s="6"/>
      <c r="D170" s="6"/>
      <c r="E170" s="6"/>
      <c r="F170" s="6"/>
      <c r="G170" s="6"/>
      <c r="H170" s="6"/>
      <c r="I170" s="6"/>
      <c r="J170" s="6"/>
      <c r="K170" s="6"/>
    </row>
    <row r="171" spans="2:11" x14ac:dyDescent="0.25">
      <c r="B171" s="6"/>
      <c r="D171" s="6"/>
      <c r="E171" s="6"/>
      <c r="F171" s="6"/>
      <c r="G171" s="6"/>
      <c r="H171" s="6"/>
      <c r="I171" s="6"/>
      <c r="J171" s="6"/>
      <c r="K171" s="6"/>
    </row>
    <row r="172" spans="2:11" x14ac:dyDescent="0.25">
      <c r="B172" s="6"/>
      <c r="D172" s="6"/>
      <c r="E172" s="6"/>
      <c r="F172" s="6"/>
      <c r="G172" s="6"/>
      <c r="H172" s="6"/>
      <c r="I172" s="6"/>
      <c r="J172" s="6"/>
      <c r="K172" s="6"/>
    </row>
    <row r="173" spans="2:11" x14ac:dyDescent="0.25">
      <c r="B173" s="6"/>
      <c r="D173" s="6"/>
      <c r="E173" s="6"/>
      <c r="F173" s="6"/>
      <c r="G173" s="6"/>
      <c r="H173" s="6"/>
      <c r="I173" s="6"/>
      <c r="J173" s="6"/>
      <c r="K173" s="6"/>
    </row>
    <row r="174" spans="2:11" x14ac:dyDescent="0.25">
      <c r="B174" s="6"/>
      <c r="D174" s="6"/>
      <c r="E174" s="6"/>
      <c r="F174" s="6"/>
      <c r="G174" s="6"/>
      <c r="H174" s="6"/>
      <c r="I174" s="6"/>
      <c r="J174" s="6"/>
      <c r="K174" s="6"/>
    </row>
    <row r="175" spans="2:11" x14ac:dyDescent="0.25">
      <c r="B175" s="6"/>
      <c r="D175" s="6"/>
      <c r="E175" s="6"/>
      <c r="F175" s="6"/>
      <c r="G175" s="6"/>
      <c r="H175" s="6"/>
      <c r="I175" s="6"/>
      <c r="J175" s="6"/>
      <c r="K175" s="6"/>
    </row>
    <row r="176" spans="2:11" x14ac:dyDescent="0.25">
      <c r="B176" s="6"/>
      <c r="D176" s="6"/>
      <c r="E176" s="6"/>
      <c r="F176" s="6"/>
      <c r="G176" s="6"/>
      <c r="H176" s="6"/>
      <c r="I176" s="6"/>
      <c r="J176" s="6"/>
      <c r="K176" s="6"/>
    </row>
    <row r="177" spans="2:11" x14ac:dyDescent="0.25">
      <c r="B177" s="6"/>
      <c r="D177" s="6"/>
      <c r="E177" s="6"/>
      <c r="F177" s="6"/>
      <c r="G177" s="6"/>
      <c r="H177" s="6"/>
      <c r="I177" s="6"/>
      <c r="J177" s="6"/>
      <c r="K177" s="6"/>
    </row>
    <row r="178" spans="2:11" x14ac:dyDescent="0.25">
      <c r="B178" s="6"/>
      <c r="D178" s="6"/>
      <c r="E178" s="6"/>
      <c r="F178" s="6"/>
      <c r="G178" s="6"/>
      <c r="H178" s="6"/>
      <c r="I178" s="6"/>
      <c r="J178" s="6"/>
      <c r="K178" s="6"/>
    </row>
  </sheetData>
  <sheetProtection insertColumns="0" insertRows="0"/>
  <mergeCells count="36">
    <mergeCell ref="A1:P1"/>
    <mergeCell ref="A2:P2"/>
    <mergeCell ref="A3:P3"/>
    <mergeCell ref="A4:D4"/>
    <mergeCell ref="A5:P5"/>
    <mergeCell ref="B15:B19"/>
    <mergeCell ref="B49:E49"/>
    <mergeCell ref="B50:B56"/>
    <mergeCell ref="B58:E58"/>
    <mergeCell ref="B59:B65"/>
    <mergeCell ref="D15:L15"/>
    <mergeCell ref="D16:L16"/>
    <mergeCell ref="D19:L19"/>
    <mergeCell ref="D20:L20"/>
    <mergeCell ref="D31:L31"/>
    <mergeCell ref="D32:L32"/>
    <mergeCell ref="D33:L33"/>
    <mergeCell ref="D44:L44"/>
    <mergeCell ref="E21:E22"/>
    <mergeCell ref="F21:J21"/>
    <mergeCell ref="C34:C35"/>
    <mergeCell ref="D34:D35"/>
    <mergeCell ref="E34:E35"/>
    <mergeCell ref="F34:K34"/>
    <mergeCell ref="C21:C22"/>
    <mergeCell ref="D21:D22"/>
    <mergeCell ref="B72:E73"/>
    <mergeCell ref="B75:D75"/>
    <mergeCell ref="B77:B93"/>
    <mergeCell ref="B95:B130"/>
    <mergeCell ref="B131:B149"/>
    <mergeCell ref="B10:D10"/>
    <mergeCell ref="F10:S10"/>
    <mergeCell ref="F11:S11"/>
    <mergeCell ref="E12:R12"/>
    <mergeCell ref="E13:R13"/>
  </mergeCells>
  <conditionalFormatting sqref="H30">
    <cfRule type="containsText" dxfId="52" priority="6" operator="containsText" text="ERROR">
      <formula>NOT(ISERROR(SEARCH("ERROR",H30)))</formula>
    </cfRule>
  </conditionalFormatting>
  <conditionalFormatting sqref="F10">
    <cfRule type="notContainsBlanks" dxfId="51" priority="5">
      <formula>LEN(TRIM(F10))&gt;0</formula>
    </cfRule>
  </conditionalFormatting>
  <conditionalFormatting sqref="F11:S11">
    <cfRule type="expression" dxfId="50" priority="3">
      <formula>E11="NO SE REPORTA"</formula>
    </cfRule>
    <cfRule type="expression" dxfId="49" priority="4">
      <formula>E10="NO APLICA"</formula>
    </cfRule>
  </conditionalFormatting>
  <conditionalFormatting sqref="E12:R12">
    <cfRule type="expression" dxfId="48" priority="1">
      <formula>E11="SI SE REPORTA"</formula>
    </cfRule>
  </conditionalFormatting>
  <dataValidations count="6">
    <dataValidation type="whole" operator="greaterThanOrEqual" allowBlank="1" showErrorMessage="1" errorTitle="ERROR" error="Escriba un número igual o mayor que 0" promptTitle="ERROR" prompt="Escriba un número igual o mayor que 0" sqref="E18:H18">
      <formula1>0</formula1>
    </dataValidation>
    <dataValidation type="whole" operator="greaterThanOrEqual" allowBlank="1" showInputMessage="1" showErrorMessage="1" errorTitle="ERROR" error="Valor en PESOS (sin centavos)" sqref="F36:I42">
      <formula1>0</formula1>
    </dataValidation>
    <dataValidation type="decimal" allowBlank="1" showInputMessage="1" showErrorMessage="1" errorTitle="ERROR" error="Escriba un valor entre 0% y 100%" sqref="F23:H29">
      <formula1>0</formula1>
      <formula2>1</formula2>
    </dataValidation>
    <dataValidation allowBlank="1" showInputMessage="1" showErrorMessage="1" sqref="G43:I43 J36:K43 H30 I23:I30"/>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 ref="E54" r:id="rId1"/>
  </hyperlinks>
  <pageMargins left="0.25" right="0.25" top="0.75" bottom="0.75" header="0.3" footer="0.3"/>
  <pageSetup paperSize="178" orientation="landscape" horizontalDpi="1200" verticalDpi="1200"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0"/>
  <sheetViews>
    <sheetView showGridLines="0" zoomScale="98" zoomScaleNormal="98" workbookViewId="0">
      <selection activeCell="N20" sqref="N20"/>
    </sheetView>
  </sheetViews>
  <sheetFormatPr baseColWidth="10" defaultRowHeight="14.3" x14ac:dyDescent="0.25"/>
  <cols>
    <col min="1" max="1" width="1.875" customWidth="1"/>
    <col min="2" max="2" width="10.875" customWidth="1"/>
    <col min="3" max="3" width="5" style="86" bestFit="1" customWidth="1"/>
    <col min="4" max="4" width="34.875" customWidth="1"/>
    <col min="5" max="5" width="18.125" customWidth="1"/>
  </cols>
  <sheetData>
    <row r="1" spans="1:21" s="550" customFormat="1" ht="100.55" customHeight="1" thickBot="1" x14ac:dyDescent="0.3">
      <c r="A1" s="1022"/>
      <c r="B1" s="1023"/>
      <c r="C1" s="1023"/>
      <c r="D1" s="1023"/>
      <c r="E1" s="1023"/>
      <c r="F1" s="1023"/>
      <c r="G1" s="1023"/>
      <c r="H1" s="1023"/>
      <c r="I1" s="1023"/>
      <c r="J1" s="1023"/>
      <c r="K1" s="1023"/>
      <c r="L1" s="1023"/>
      <c r="M1" s="1023"/>
      <c r="N1" s="1023"/>
      <c r="O1" s="1023"/>
      <c r="P1" s="1024"/>
      <c r="Q1" s="412"/>
      <c r="R1" s="412"/>
    </row>
    <row r="2" spans="1:21" s="551" customFormat="1" ht="16.3" thickBot="1" x14ac:dyDescent="0.3">
      <c r="A2" s="1030" t="str">
        <f>'Datos Generales'!C5</f>
        <v>Corporación Autónoma Regional del Magdalena – CORPAMAG</v>
      </c>
      <c r="B2" s="1031"/>
      <c r="C2" s="1031"/>
      <c r="D2" s="1031"/>
      <c r="E2" s="1031"/>
      <c r="F2" s="1031"/>
      <c r="G2" s="1031"/>
      <c r="H2" s="1031"/>
      <c r="I2" s="1031"/>
      <c r="J2" s="1031"/>
      <c r="K2" s="1031"/>
      <c r="L2" s="1031"/>
      <c r="M2" s="1031"/>
      <c r="N2" s="1031"/>
      <c r="O2" s="1031"/>
      <c r="P2" s="1032"/>
      <c r="Q2" s="412"/>
      <c r="R2" s="412"/>
    </row>
    <row r="3" spans="1:21" s="551" customFormat="1" ht="16.3" thickBot="1" x14ac:dyDescent="0.3">
      <c r="A3" s="1025" t="s">
        <v>1322</v>
      </c>
      <c r="B3" s="1026"/>
      <c r="C3" s="1026"/>
      <c r="D3" s="1026"/>
      <c r="E3" s="1026"/>
      <c r="F3" s="1026"/>
      <c r="G3" s="1026"/>
      <c r="H3" s="1026"/>
      <c r="I3" s="1026"/>
      <c r="J3" s="1026"/>
      <c r="K3" s="1026"/>
      <c r="L3" s="1026"/>
      <c r="M3" s="1026"/>
      <c r="N3" s="1026"/>
      <c r="O3" s="1026"/>
      <c r="P3" s="1027"/>
      <c r="Q3" s="412"/>
      <c r="R3" s="412"/>
    </row>
    <row r="4" spans="1:21" s="551" customFormat="1" ht="16.3" thickBot="1" x14ac:dyDescent="0.3">
      <c r="A4" s="1028" t="s">
        <v>1321</v>
      </c>
      <c r="B4" s="1029"/>
      <c r="C4" s="1029"/>
      <c r="D4" s="1029"/>
      <c r="E4" s="587" t="str">
        <f>'Datos Generales'!C6</f>
        <v>2021-II</v>
      </c>
      <c r="F4" s="587"/>
      <c r="G4" s="587"/>
      <c r="H4" s="587"/>
      <c r="I4" s="587"/>
      <c r="J4" s="587"/>
      <c r="K4" s="587"/>
      <c r="L4" s="589"/>
      <c r="M4" s="589"/>
      <c r="N4" s="589"/>
      <c r="O4" s="589"/>
      <c r="P4" s="590"/>
      <c r="Q4" s="412"/>
      <c r="R4" s="412"/>
    </row>
    <row r="5" spans="1:21" s="245" customFormat="1" ht="16.5" customHeight="1" thickBot="1" x14ac:dyDescent="0.3">
      <c r="A5" s="1025" t="s">
        <v>779</v>
      </c>
      <c r="B5" s="1026"/>
      <c r="C5" s="1026"/>
      <c r="D5" s="1026"/>
      <c r="E5" s="1026"/>
      <c r="F5" s="1026"/>
      <c r="G5" s="1026"/>
      <c r="H5" s="1026"/>
      <c r="I5" s="1026"/>
      <c r="J5" s="1026"/>
      <c r="K5" s="1026"/>
      <c r="L5" s="1026"/>
      <c r="M5" s="1026"/>
      <c r="N5" s="1026"/>
      <c r="O5" s="1026"/>
      <c r="P5" s="1027"/>
    </row>
    <row r="6" spans="1:21" x14ac:dyDescent="0.25">
      <c r="B6" s="2" t="s">
        <v>1</v>
      </c>
      <c r="C6" s="75"/>
      <c r="D6" s="6"/>
      <c r="E6" s="73"/>
      <c r="F6" s="6" t="s">
        <v>128</v>
      </c>
      <c r="G6" s="6"/>
      <c r="H6" s="6"/>
      <c r="I6" s="6"/>
      <c r="J6" s="6"/>
      <c r="K6" s="6"/>
    </row>
    <row r="7" spans="1:21" ht="14.95" thickBot="1" x14ac:dyDescent="0.3">
      <c r="B7" s="74"/>
      <c r="C7" s="76"/>
      <c r="D7" s="6"/>
      <c r="E7" s="18"/>
      <c r="F7" s="6" t="s">
        <v>129</v>
      </c>
      <c r="G7" s="6"/>
      <c r="H7" s="6"/>
      <c r="I7" s="6"/>
      <c r="J7" s="6"/>
      <c r="K7" s="6"/>
    </row>
    <row r="8" spans="1:21" ht="14.95" thickBot="1" x14ac:dyDescent="0.3">
      <c r="B8" s="176" t="s">
        <v>1192</v>
      </c>
      <c r="C8" s="221">
        <v>2021</v>
      </c>
      <c r="D8" s="226">
        <f>IF(E10="NO APLICA","NO APLICA",IF(E11="NO SE REPORTA","SIN INFORMACION",+E42))</f>
        <v>1</v>
      </c>
      <c r="E8" s="222"/>
      <c r="F8" s="6" t="s">
        <v>130</v>
      </c>
      <c r="G8" s="6"/>
      <c r="H8" s="6"/>
      <c r="I8" s="6"/>
      <c r="J8" s="6"/>
      <c r="K8" s="6"/>
    </row>
    <row r="9" spans="1:21" x14ac:dyDescent="0.25">
      <c r="B9" s="505" t="s">
        <v>1193</v>
      </c>
      <c r="D9" s="6"/>
      <c r="E9" s="6"/>
      <c r="F9" s="6"/>
      <c r="G9" s="6"/>
      <c r="H9" s="6"/>
      <c r="I9" s="6"/>
      <c r="J9" s="6"/>
      <c r="K9" s="6"/>
    </row>
    <row r="10" spans="1:21" s="412" customFormat="1" x14ac:dyDescent="0.25">
      <c r="A10" s="245"/>
      <c r="B10" s="1078" t="s">
        <v>1252</v>
      </c>
      <c r="C10" s="1078"/>
      <c r="D10" s="1078"/>
      <c r="E10" s="511" t="s">
        <v>1249</v>
      </c>
      <c r="F10" s="1085"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086"/>
      <c r="H10" s="1086"/>
      <c r="I10" s="1086"/>
      <c r="J10" s="1086"/>
      <c r="K10" s="1086"/>
      <c r="L10" s="1086"/>
      <c r="M10" s="1086"/>
      <c r="N10" s="1086"/>
      <c r="O10" s="1086"/>
      <c r="P10" s="1086"/>
      <c r="Q10" s="1086"/>
      <c r="R10" s="1086"/>
      <c r="S10" s="1086"/>
      <c r="T10" s="507"/>
      <c r="U10" s="507"/>
    </row>
    <row r="11" spans="1:21" s="412" customFormat="1" ht="14.45" customHeight="1" x14ac:dyDescent="0.25">
      <c r="A11" s="245"/>
      <c r="B11" s="508"/>
      <c r="C11" s="509"/>
      <c r="D11" s="510" t="str">
        <f>IF(E10="SI APLICA","¿El indicador no se reporta por limitaciones de información disponible? ","")</f>
        <v xml:space="preserve">¿El indicador no se reporta por limitaciones de información disponible? </v>
      </c>
      <c r="E11" s="512" t="s">
        <v>1251</v>
      </c>
      <c r="F11" s="1079"/>
      <c r="G11" s="1080"/>
      <c r="H11" s="1080"/>
      <c r="I11" s="1080"/>
      <c r="J11" s="1080"/>
      <c r="K11" s="1080"/>
      <c r="L11" s="1080"/>
      <c r="M11" s="1080"/>
      <c r="N11" s="1080"/>
      <c r="O11" s="1080"/>
      <c r="P11" s="1080"/>
      <c r="Q11" s="1080"/>
      <c r="R11" s="1080"/>
      <c r="S11" s="1080"/>
    </row>
    <row r="12" spans="1:21" s="412" customFormat="1" ht="23.45" customHeight="1" x14ac:dyDescent="0.25">
      <c r="A12" s="245"/>
      <c r="B12" s="505"/>
      <c r="C12" s="303"/>
      <c r="D12" s="510" t="str">
        <f>IF(E11="SI SE REPORTA","¿Qué programas o proyectos del Plan de Acción están asociados al indicador? ","")</f>
        <v xml:space="preserve">¿Qué programas o proyectos del Plan de Acción están asociados al indicador? </v>
      </c>
      <c r="E12" s="1081" t="s">
        <v>2746</v>
      </c>
      <c r="F12" s="1081"/>
      <c r="G12" s="1081"/>
      <c r="H12" s="1081"/>
      <c r="I12" s="1081"/>
      <c r="J12" s="1081"/>
      <c r="K12" s="1081"/>
      <c r="L12" s="1081"/>
      <c r="M12" s="1081"/>
      <c r="N12" s="1081"/>
      <c r="O12" s="1081"/>
      <c r="P12" s="1081"/>
      <c r="Q12" s="1081"/>
      <c r="R12" s="1081"/>
    </row>
    <row r="13" spans="1:21" s="412" customFormat="1" ht="21.9" customHeight="1" x14ac:dyDescent="0.25">
      <c r="A13" s="245"/>
      <c r="B13" s="505"/>
      <c r="C13" s="303"/>
      <c r="D13" s="510" t="s">
        <v>1254</v>
      </c>
      <c r="E13" s="1082"/>
      <c r="F13" s="1083"/>
      <c r="G13" s="1083"/>
      <c r="H13" s="1083"/>
      <c r="I13" s="1083"/>
      <c r="J13" s="1083"/>
      <c r="K13" s="1083"/>
      <c r="L13" s="1083"/>
      <c r="M13" s="1083"/>
      <c r="N13" s="1083"/>
      <c r="O13" s="1083"/>
      <c r="P13" s="1083"/>
      <c r="Q13" s="1083"/>
      <c r="R13" s="1084"/>
    </row>
    <row r="14" spans="1:21" s="412" customFormat="1" ht="7" customHeight="1" thickBot="1" x14ac:dyDescent="0.3">
      <c r="B14" s="505"/>
      <c r="C14" s="86"/>
      <c r="D14" s="6"/>
      <c r="E14" s="6"/>
      <c r="F14" s="6"/>
      <c r="G14" s="6"/>
      <c r="H14" s="6"/>
      <c r="I14" s="6"/>
      <c r="J14" s="6"/>
      <c r="K14" s="6"/>
    </row>
    <row r="15" spans="1:21" ht="15.65" customHeight="1" thickTop="1" thickBot="1" x14ac:dyDescent="0.3">
      <c r="B15" s="1164" t="s">
        <v>2</v>
      </c>
      <c r="C15" s="88"/>
      <c r="D15" s="1122" t="s">
        <v>336</v>
      </c>
      <c r="E15" s="1123"/>
      <c r="F15" s="1123"/>
      <c r="G15" s="1123"/>
      <c r="H15" s="1123"/>
      <c r="I15" s="1123"/>
      <c r="J15" s="1123"/>
      <c r="K15" s="1123"/>
      <c r="L15" s="1176"/>
    </row>
    <row r="16" spans="1:21" ht="14.95" thickBot="1" x14ac:dyDescent="0.3">
      <c r="B16" s="1165"/>
      <c r="C16" s="89" t="s">
        <v>19</v>
      </c>
      <c r="D16" s="39" t="s">
        <v>253</v>
      </c>
      <c r="E16" s="39" t="s">
        <v>20</v>
      </c>
      <c r="F16" s="39" t="s">
        <v>21</v>
      </c>
      <c r="G16" s="39" t="s">
        <v>22</v>
      </c>
      <c r="H16" s="39" t="s">
        <v>23</v>
      </c>
      <c r="I16" s="39" t="s">
        <v>254</v>
      </c>
      <c r="J16" s="6"/>
      <c r="L16" s="22"/>
    </row>
    <row r="17" spans="2:12" ht="35.35" thickBot="1" x14ac:dyDescent="0.3">
      <c r="B17" s="1165"/>
      <c r="C17" s="90" t="s">
        <v>152</v>
      </c>
      <c r="D17" s="41" t="s">
        <v>830</v>
      </c>
      <c r="E17" s="7">
        <v>4</v>
      </c>
      <c r="F17" s="7">
        <v>5</v>
      </c>
      <c r="G17" s="7">
        <v>5</v>
      </c>
      <c r="H17" s="7">
        <v>5</v>
      </c>
      <c r="I17" s="42">
        <f>SUM(E17:H17)</f>
        <v>19</v>
      </c>
      <c r="J17" s="6"/>
      <c r="L17" s="22"/>
    </row>
    <row r="18" spans="2:12" ht="14.95" thickBot="1" x14ac:dyDescent="0.3">
      <c r="B18" s="1165"/>
      <c r="C18" s="90" t="s">
        <v>154</v>
      </c>
      <c r="D18" s="41" t="s">
        <v>774</v>
      </c>
      <c r="E18" s="196">
        <v>200000000</v>
      </c>
      <c r="F18" s="196">
        <v>120000000</v>
      </c>
      <c r="G18" s="196"/>
      <c r="H18" s="196"/>
      <c r="I18" s="140">
        <f>SUM(E18:H18)</f>
        <v>320000000</v>
      </c>
      <c r="J18" s="6"/>
      <c r="L18" s="22"/>
    </row>
    <row r="19" spans="2:12" ht="14.95" thickBot="1" x14ac:dyDescent="0.3">
      <c r="B19" s="1165"/>
      <c r="C19" s="90" t="s">
        <v>156</v>
      </c>
      <c r="D19" s="41" t="s">
        <v>831</v>
      </c>
      <c r="E19" s="196">
        <v>58000000</v>
      </c>
      <c r="F19" s="196">
        <v>161702142</v>
      </c>
      <c r="G19" s="196"/>
      <c r="H19" s="196"/>
      <c r="I19" s="140">
        <f>SUM(E19:H19)</f>
        <v>219702142</v>
      </c>
      <c r="J19" s="6"/>
      <c r="L19" s="22"/>
    </row>
    <row r="20" spans="2:12" x14ac:dyDescent="0.25">
      <c r="B20" s="436"/>
      <c r="C20" s="91"/>
      <c r="D20" s="1128"/>
      <c r="E20" s="1129"/>
      <c r="F20" s="1129"/>
      <c r="G20" s="1129"/>
      <c r="H20" s="1129"/>
      <c r="I20" s="1129"/>
      <c r="J20" s="1129"/>
      <c r="K20" s="1129"/>
      <c r="L20" s="1177"/>
    </row>
    <row r="21" spans="2:12" ht="14.95" thickBot="1" x14ac:dyDescent="0.3">
      <c r="B21" s="436"/>
      <c r="C21" s="91"/>
      <c r="D21" s="1161" t="s">
        <v>832</v>
      </c>
      <c r="E21" s="1162"/>
      <c r="F21" s="1162"/>
      <c r="G21" s="1162"/>
      <c r="H21" s="1162"/>
      <c r="I21" s="1162"/>
      <c r="J21" s="1162"/>
      <c r="K21" s="1162"/>
      <c r="L21" s="1179"/>
    </row>
    <row r="22" spans="2:12" ht="14.95" customHeight="1" thickBot="1" x14ac:dyDescent="0.3">
      <c r="B22" s="436"/>
      <c r="C22" s="1202" t="s">
        <v>19</v>
      </c>
      <c r="D22" s="1111" t="s">
        <v>270</v>
      </c>
      <c r="E22" s="1111" t="s">
        <v>619</v>
      </c>
      <c r="F22" s="1117" t="s">
        <v>620</v>
      </c>
      <c r="G22" s="1119"/>
      <c r="H22" s="1117" t="s">
        <v>693</v>
      </c>
      <c r="I22" s="1118"/>
      <c r="J22" s="1118"/>
      <c r="K22" s="1119"/>
      <c r="L22" s="118"/>
    </row>
    <row r="23" spans="2:12" ht="33.299999999999997" thickBot="1" x14ac:dyDescent="0.3">
      <c r="B23" s="436"/>
      <c r="C23" s="1203"/>
      <c r="D23" s="1113"/>
      <c r="E23" s="1113"/>
      <c r="F23" s="65" t="s">
        <v>621</v>
      </c>
      <c r="G23" s="66" t="s">
        <v>622</v>
      </c>
      <c r="H23" s="65" t="s">
        <v>774</v>
      </c>
      <c r="I23" s="65" t="s">
        <v>344</v>
      </c>
      <c r="J23" s="65" t="s">
        <v>274</v>
      </c>
      <c r="K23" s="65" t="s">
        <v>275</v>
      </c>
      <c r="L23" s="12"/>
    </row>
    <row r="24" spans="2:12" ht="46.9" thickBot="1" x14ac:dyDescent="0.3">
      <c r="B24" s="436"/>
      <c r="C24" s="378">
        <v>1</v>
      </c>
      <c r="D24" s="30" t="s">
        <v>1918</v>
      </c>
      <c r="E24" s="30" t="s">
        <v>1919</v>
      </c>
      <c r="F24" s="32">
        <v>0.1</v>
      </c>
      <c r="G24" s="32">
        <v>1</v>
      </c>
      <c r="H24" s="196">
        <v>120000000</v>
      </c>
      <c r="I24" s="196">
        <v>161702142</v>
      </c>
      <c r="J24" s="196">
        <v>109581040</v>
      </c>
      <c r="K24" s="196">
        <v>109581040</v>
      </c>
      <c r="L24" s="12"/>
    </row>
    <row r="25" spans="2:12" ht="46.9" thickBot="1" x14ac:dyDescent="0.3">
      <c r="B25" s="436"/>
      <c r="C25" s="378">
        <v>2</v>
      </c>
      <c r="D25" s="30" t="s">
        <v>1918</v>
      </c>
      <c r="E25" s="30" t="s">
        <v>1920</v>
      </c>
      <c r="F25" s="32">
        <v>0.15789473684210525</v>
      </c>
      <c r="G25" s="32">
        <v>1</v>
      </c>
      <c r="H25" s="196"/>
      <c r="I25" s="196"/>
      <c r="J25" s="196"/>
      <c r="K25" s="196"/>
      <c r="L25" s="12"/>
    </row>
    <row r="26" spans="2:12" ht="35.35" thickBot="1" x14ac:dyDescent="0.3">
      <c r="B26" s="436"/>
      <c r="C26" s="378">
        <v>3</v>
      </c>
      <c r="D26" s="30" t="s">
        <v>1918</v>
      </c>
      <c r="E26" s="30" t="s">
        <v>1921</v>
      </c>
      <c r="F26" s="32">
        <v>0.2638888888888889</v>
      </c>
      <c r="G26" s="32">
        <v>1</v>
      </c>
      <c r="H26" s="196"/>
      <c r="I26" s="196"/>
      <c r="J26" s="196"/>
      <c r="K26" s="196"/>
      <c r="L26" s="12"/>
    </row>
    <row r="27" spans="2:12" ht="23.8" thickBot="1" x14ac:dyDescent="0.3">
      <c r="B27" s="436"/>
      <c r="C27" s="378">
        <v>4</v>
      </c>
      <c r="D27" s="30" t="s">
        <v>1918</v>
      </c>
      <c r="E27" s="30" t="s">
        <v>1922</v>
      </c>
      <c r="F27" s="32">
        <v>0.1</v>
      </c>
      <c r="G27" s="32">
        <v>1</v>
      </c>
      <c r="H27" s="196"/>
      <c r="I27" s="196"/>
      <c r="J27" s="196"/>
      <c r="K27" s="196"/>
      <c r="L27" s="12"/>
    </row>
    <row r="28" spans="2:12" ht="35.35" thickBot="1" x14ac:dyDescent="0.3">
      <c r="B28" s="436"/>
      <c r="C28" s="378">
        <v>5</v>
      </c>
      <c r="D28" s="30" t="s">
        <v>1918</v>
      </c>
      <c r="E28" s="30" t="s">
        <v>2745</v>
      </c>
      <c r="F28" s="32">
        <v>1</v>
      </c>
      <c r="G28" s="32">
        <v>1</v>
      </c>
      <c r="H28" s="196"/>
      <c r="I28" s="196"/>
      <c r="J28" s="196"/>
      <c r="K28" s="196"/>
      <c r="L28" s="12"/>
    </row>
    <row r="29" spans="2:12" ht="14.95" thickBot="1" x14ac:dyDescent="0.3">
      <c r="B29" s="436"/>
      <c r="C29" s="378"/>
      <c r="D29" s="30"/>
      <c r="E29" s="30"/>
      <c r="F29" s="32"/>
      <c r="G29" s="32"/>
      <c r="H29" s="196"/>
      <c r="I29" s="196"/>
      <c r="J29" s="196"/>
      <c r="K29" s="196"/>
      <c r="L29" s="12"/>
    </row>
    <row r="30" spans="2:12" ht="14.95" thickBot="1" x14ac:dyDescent="0.3">
      <c r="B30" s="436"/>
      <c r="C30" s="75"/>
      <c r="D30" s="45" t="s">
        <v>151</v>
      </c>
      <c r="E30" s="131"/>
      <c r="F30" s="132"/>
      <c r="G30" s="133"/>
      <c r="H30" s="141">
        <f>SUM(H24:H29)</f>
        <v>120000000</v>
      </c>
      <c r="I30" s="141">
        <f>SUM(I24:I29)</f>
        <v>161702142</v>
      </c>
      <c r="J30" s="141">
        <f>SUM(J24:J29)</f>
        <v>109581040</v>
      </c>
      <c r="K30" s="141">
        <f>SUM(K24:K29)</f>
        <v>109581040</v>
      </c>
      <c r="L30" s="13"/>
    </row>
    <row r="31" spans="2:12" x14ac:dyDescent="0.25">
      <c r="B31" s="436"/>
      <c r="C31" s="91"/>
      <c r="D31" s="1128" t="s">
        <v>833</v>
      </c>
      <c r="E31" s="1129"/>
      <c r="F31" s="1129"/>
      <c r="G31" s="1129"/>
      <c r="H31" s="1129"/>
      <c r="I31" s="1129"/>
      <c r="J31" s="1129"/>
      <c r="K31" s="1129"/>
      <c r="L31" s="1177"/>
    </row>
    <row r="32" spans="2:12" ht="23.95" customHeight="1" thickBot="1" x14ac:dyDescent="0.3">
      <c r="B32" s="436"/>
      <c r="C32" s="91"/>
      <c r="D32" s="1128" t="s">
        <v>834</v>
      </c>
      <c r="E32" s="1129"/>
      <c r="F32" s="1129"/>
      <c r="G32" s="1129"/>
      <c r="H32" s="1129"/>
      <c r="I32" s="1129"/>
      <c r="J32" s="1129"/>
      <c r="K32" s="1129"/>
      <c r="L32" s="1177"/>
    </row>
    <row r="33" spans="2:14" ht="14.95" thickBot="1" x14ac:dyDescent="0.3">
      <c r="B33" s="436"/>
      <c r="C33" s="1254" t="s">
        <v>19</v>
      </c>
      <c r="D33" s="1219" t="s">
        <v>698</v>
      </c>
      <c r="E33" s="67" t="s">
        <v>835</v>
      </c>
      <c r="F33" s="1222" t="s">
        <v>699</v>
      </c>
      <c r="G33" s="1223"/>
      <c r="H33" s="1257" t="s">
        <v>55</v>
      </c>
      <c r="I33" s="6"/>
      <c r="J33" s="6"/>
      <c r="L33" s="22"/>
    </row>
    <row r="34" spans="2:14" x14ac:dyDescent="0.25">
      <c r="B34" s="436"/>
      <c r="C34" s="1255"/>
      <c r="D34" s="1220"/>
      <c r="E34" s="1111" t="s">
        <v>836</v>
      </c>
      <c r="F34" s="1111" t="s">
        <v>700</v>
      </c>
      <c r="G34" s="46" t="s">
        <v>701</v>
      </c>
      <c r="H34" s="1258"/>
      <c r="I34" s="6"/>
      <c r="J34" s="6"/>
      <c r="L34" s="22"/>
    </row>
    <row r="35" spans="2:14" ht="23.8" thickBot="1" x14ac:dyDescent="0.3">
      <c r="B35" s="436"/>
      <c r="C35" s="1256"/>
      <c r="D35" s="1221"/>
      <c r="E35" s="1113"/>
      <c r="F35" s="1113"/>
      <c r="G35" s="41" t="s">
        <v>695</v>
      </c>
      <c r="H35" s="1259"/>
      <c r="I35" s="6"/>
      <c r="J35" s="6"/>
      <c r="L35" s="22"/>
    </row>
    <row r="36" spans="2:14" ht="14.95" thickBot="1" x14ac:dyDescent="0.3">
      <c r="B36" s="436"/>
      <c r="C36" s="455">
        <v>1</v>
      </c>
      <c r="D36" s="486">
        <v>0.25</v>
      </c>
      <c r="E36" s="32">
        <f t="shared" ref="E36:E41" si="0">+G24</f>
        <v>1</v>
      </c>
      <c r="F36" s="147">
        <f t="shared" ref="F36:G41" si="1">IFERROR(J24/I24,0)</f>
        <v>0.677672160953811</v>
      </c>
      <c r="G36" s="147">
        <f t="shared" si="1"/>
        <v>1</v>
      </c>
      <c r="H36" s="31"/>
      <c r="I36" s="6"/>
      <c r="J36" s="6"/>
      <c r="L36" s="22"/>
    </row>
    <row r="37" spans="2:14" ht="14.95" thickBot="1" x14ac:dyDescent="0.3">
      <c r="B37" s="436"/>
      <c r="C37" s="455">
        <v>2</v>
      </c>
      <c r="D37" s="486">
        <v>0.25</v>
      </c>
      <c r="E37" s="32">
        <f t="shared" si="0"/>
        <v>1</v>
      </c>
      <c r="F37" s="147">
        <f t="shared" si="1"/>
        <v>0</v>
      </c>
      <c r="G37" s="147">
        <f t="shared" si="1"/>
        <v>0</v>
      </c>
      <c r="H37" s="31"/>
      <c r="I37" s="6"/>
      <c r="J37" s="6"/>
      <c r="L37" s="22"/>
    </row>
    <row r="38" spans="2:14" ht="14.95" thickBot="1" x14ac:dyDescent="0.3">
      <c r="B38" s="436"/>
      <c r="C38" s="455">
        <v>3</v>
      </c>
      <c r="D38" s="486">
        <v>0.25</v>
      </c>
      <c r="E38" s="32">
        <f t="shared" si="0"/>
        <v>1</v>
      </c>
      <c r="F38" s="147">
        <f t="shared" si="1"/>
        <v>0</v>
      </c>
      <c r="G38" s="147">
        <f t="shared" si="1"/>
        <v>0</v>
      </c>
      <c r="H38" s="31"/>
      <c r="I38" s="6"/>
      <c r="J38" s="6"/>
      <c r="L38" s="22"/>
    </row>
    <row r="39" spans="2:14" ht="14.95" thickBot="1" x14ac:dyDescent="0.3">
      <c r="B39" s="436"/>
      <c r="C39" s="455">
        <v>4</v>
      </c>
      <c r="D39" s="486">
        <v>0.25</v>
      </c>
      <c r="E39" s="32">
        <f t="shared" si="0"/>
        <v>1</v>
      </c>
      <c r="F39" s="147">
        <f t="shared" si="1"/>
        <v>0</v>
      </c>
      <c r="G39" s="147">
        <f t="shared" si="1"/>
        <v>0</v>
      </c>
      <c r="H39" s="31"/>
      <c r="I39" s="6"/>
      <c r="J39" s="6"/>
      <c r="L39" s="22"/>
    </row>
    <row r="40" spans="2:14" ht="14.95" thickBot="1" x14ac:dyDescent="0.3">
      <c r="B40" s="436"/>
      <c r="C40" s="455">
        <v>5</v>
      </c>
      <c r="D40" s="486"/>
      <c r="E40" s="32">
        <f t="shared" si="0"/>
        <v>1</v>
      </c>
      <c r="F40" s="147">
        <f t="shared" si="1"/>
        <v>0</v>
      </c>
      <c r="G40" s="147">
        <f t="shared" si="1"/>
        <v>0</v>
      </c>
      <c r="H40" s="31"/>
      <c r="I40" s="6"/>
      <c r="J40" s="6"/>
      <c r="L40" s="22"/>
    </row>
    <row r="41" spans="2:14" ht="14.95" thickBot="1" x14ac:dyDescent="0.3">
      <c r="B41" s="436"/>
      <c r="C41" s="455">
        <v>6</v>
      </c>
      <c r="D41" s="486"/>
      <c r="E41" s="32">
        <f t="shared" si="0"/>
        <v>0</v>
      </c>
      <c r="F41" s="147">
        <f t="shared" si="1"/>
        <v>0</v>
      </c>
      <c r="G41" s="147">
        <f t="shared" si="1"/>
        <v>0</v>
      </c>
      <c r="H41" s="31"/>
      <c r="I41" s="6"/>
      <c r="J41" s="6"/>
      <c r="L41" s="22"/>
    </row>
    <row r="42" spans="2:14" ht="14.95" thickBot="1" x14ac:dyDescent="0.3">
      <c r="B42" s="437"/>
      <c r="C42" s="105"/>
      <c r="D42" s="206">
        <f>Formulas!$D$24</f>
        <v>1</v>
      </c>
      <c r="E42" s="214">
        <f>+D36*E36+D37*E37+D38*E38+D39*E39+D40*E40+D41*E41</f>
        <v>1</v>
      </c>
      <c r="F42" s="214">
        <f>+D36*F36+D37*F37+D38*F38+D39*F39+D40*F40+D41*F41</f>
        <v>0.16941804023845275</v>
      </c>
      <c r="G42" s="147">
        <f>Formulas!F24</f>
        <v>1</v>
      </c>
      <c r="H42" s="31"/>
      <c r="I42" s="23"/>
      <c r="J42" s="23"/>
      <c r="K42" s="23"/>
      <c r="L42" s="24"/>
      <c r="N42" t="s">
        <v>1202</v>
      </c>
    </row>
    <row r="43" spans="2:14" ht="14.95" thickBot="1" x14ac:dyDescent="0.3">
      <c r="B43" s="38"/>
      <c r="C43" s="87"/>
      <c r="D43" s="6"/>
      <c r="E43" s="6"/>
      <c r="F43" s="6"/>
      <c r="G43" s="6"/>
      <c r="H43" s="6"/>
      <c r="I43" s="6"/>
      <c r="J43" s="6"/>
      <c r="K43" s="6"/>
    </row>
    <row r="44" spans="2:14" ht="93.1" thickBot="1" x14ac:dyDescent="0.3">
      <c r="B44" s="52" t="s">
        <v>34</v>
      </c>
      <c r="C44" s="97"/>
      <c r="D44" s="43" t="s">
        <v>837</v>
      </c>
      <c r="E44" s="6"/>
      <c r="F44" s="6"/>
      <c r="G44" s="6"/>
      <c r="H44" s="6"/>
      <c r="I44" s="6"/>
      <c r="J44" s="6"/>
      <c r="K44" s="6"/>
    </row>
    <row r="45" spans="2:14" ht="48.6" customHeight="1" thickBot="1" x14ac:dyDescent="0.3">
      <c r="B45" s="47" t="s">
        <v>36</v>
      </c>
      <c r="C45" s="3"/>
      <c r="D45" s="41" t="s">
        <v>346</v>
      </c>
      <c r="E45" s="6"/>
      <c r="F45" s="6"/>
      <c r="G45" s="6"/>
      <c r="H45" s="6"/>
      <c r="I45" s="6"/>
      <c r="J45" s="6"/>
      <c r="K45" s="6"/>
    </row>
    <row r="46" spans="2:14" ht="14.95" thickBot="1" x14ac:dyDescent="0.3">
      <c r="B46" s="2"/>
      <c r="C46" s="75"/>
      <c r="D46" s="6"/>
      <c r="E46" s="6"/>
      <c r="F46" s="6"/>
      <c r="G46" s="6"/>
      <c r="H46" s="6"/>
      <c r="I46" s="6"/>
      <c r="J46" s="6"/>
      <c r="K46" s="6"/>
    </row>
    <row r="47" spans="2:14" ht="23.95" customHeight="1" thickBot="1" x14ac:dyDescent="0.3">
      <c r="B47" s="1114" t="s">
        <v>38</v>
      </c>
      <c r="C47" s="1115"/>
      <c r="D47" s="1115"/>
      <c r="E47" s="1116"/>
      <c r="F47" s="6"/>
      <c r="G47" s="6"/>
      <c r="H47" s="6"/>
      <c r="I47" s="6"/>
      <c r="J47" s="6"/>
      <c r="K47" s="6"/>
    </row>
    <row r="48" spans="2:14" ht="14.95" thickBot="1" x14ac:dyDescent="0.3">
      <c r="B48" s="1111">
        <v>1</v>
      </c>
      <c r="C48" s="93"/>
      <c r="D48" s="48" t="s">
        <v>39</v>
      </c>
      <c r="E48" s="166" t="s">
        <v>1890</v>
      </c>
      <c r="F48" s="6"/>
      <c r="G48" s="6"/>
      <c r="H48" s="6"/>
      <c r="I48" s="6"/>
      <c r="J48" s="6"/>
      <c r="K48" s="6"/>
    </row>
    <row r="49" spans="2:11" ht="14.95" thickBot="1" x14ac:dyDescent="0.3">
      <c r="B49" s="1112"/>
      <c r="C49" s="93"/>
      <c r="D49" s="41" t="s">
        <v>40</v>
      </c>
      <c r="E49" s="166" t="s">
        <v>1891</v>
      </c>
      <c r="F49" s="6"/>
      <c r="G49" s="6"/>
      <c r="H49" s="6"/>
      <c r="I49" s="6"/>
      <c r="J49" s="6"/>
      <c r="K49" s="6"/>
    </row>
    <row r="50" spans="2:11" ht="14.95" thickBot="1" x14ac:dyDescent="0.3">
      <c r="B50" s="1112"/>
      <c r="C50" s="93"/>
      <c r="D50" s="41" t="s">
        <v>41</v>
      </c>
      <c r="E50" s="166" t="s">
        <v>1901</v>
      </c>
      <c r="F50" s="6"/>
      <c r="G50" s="6"/>
      <c r="H50" s="6"/>
      <c r="I50" s="6"/>
      <c r="J50" s="6"/>
      <c r="K50" s="6"/>
    </row>
    <row r="51" spans="2:11" ht="14.95" thickBot="1" x14ac:dyDescent="0.3">
      <c r="B51" s="1112"/>
      <c r="C51" s="93"/>
      <c r="D51" s="41" t="s">
        <v>42</v>
      </c>
      <c r="E51" s="166" t="s">
        <v>1609</v>
      </c>
      <c r="F51" s="6"/>
      <c r="G51" s="6"/>
      <c r="H51" s="6"/>
      <c r="I51" s="6"/>
      <c r="J51" s="6"/>
      <c r="K51" s="6"/>
    </row>
    <row r="52" spans="2:11" ht="14.95" thickBot="1" x14ac:dyDescent="0.3">
      <c r="B52" s="1112"/>
      <c r="C52" s="93"/>
      <c r="D52" s="41" t="s">
        <v>43</v>
      </c>
      <c r="E52" s="743" t="s">
        <v>1902</v>
      </c>
      <c r="F52" s="6"/>
      <c r="G52" s="6"/>
      <c r="H52" s="6"/>
      <c r="I52" s="6"/>
      <c r="J52" s="6"/>
      <c r="K52" s="6"/>
    </row>
    <row r="53" spans="2:11" ht="14.95" thickBot="1" x14ac:dyDescent="0.3">
      <c r="B53" s="1112"/>
      <c r="C53" s="93"/>
      <c r="D53" s="41" t="s">
        <v>44</v>
      </c>
      <c r="E53" s="166">
        <v>4380200</v>
      </c>
      <c r="F53" s="6"/>
      <c r="G53" s="6"/>
      <c r="H53" s="6"/>
      <c r="I53" s="6"/>
      <c r="J53" s="6"/>
      <c r="K53" s="6"/>
    </row>
    <row r="54" spans="2:11" ht="14.95" thickBot="1" x14ac:dyDescent="0.3">
      <c r="B54" s="1113"/>
      <c r="C54" s="3"/>
      <c r="D54" s="41" t="s">
        <v>45</v>
      </c>
      <c r="E54" s="166" t="s">
        <v>1892</v>
      </c>
      <c r="F54" s="6"/>
      <c r="G54" s="6"/>
      <c r="H54" s="6"/>
      <c r="I54" s="6"/>
      <c r="J54" s="6"/>
      <c r="K54" s="6"/>
    </row>
    <row r="55" spans="2:11" ht="14.95" thickBot="1" x14ac:dyDescent="0.3">
      <c r="B55" s="2"/>
      <c r="C55" s="75"/>
      <c r="D55" s="6"/>
      <c r="E55" s="6"/>
      <c r="F55" s="6"/>
      <c r="G55" s="6"/>
      <c r="H55" s="6"/>
      <c r="I55" s="6"/>
      <c r="J55" s="6"/>
      <c r="K55" s="6"/>
    </row>
    <row r="56" spans="2:11" ht="14.95" thickBot="1" x14ac:dyDescent="0.3">
      <c r="B56" s="1114" t="s">
        <v>46</v>
      </c>
      <c r="C56" s="1115"/>
      <c r="D56" s="1115"/>
      <c r="E56" s="1116"/>
      <c r="F56" s="6"/>
      <c r="G56" s="6"/>
      <c r="H56" s="6"/>
      <c r="I56" s="6"/>
      <c r="J56" s="6"/>
      <c r="K56" s="6"/>
    </row>
    <row r="57" spans="2:11" ht="14.95" thickBot="1" x14ac:dyDescent="0.3">
      <c r="B57" s="1111">
        <v>1</v>
      </c>
      <c r="C57" s="93"/>
      <c r="D57" s="48" t="s">
        <v>39</v>
      </c>
      <c r="E57" s="444" t="s">
        <v>47</v>
      </c>
      <c r="F57" s="6"/>
      <c r="G57" s="6"/>
      <c r="H57" s="6"/>
      <c r="I57" s="6"/>
      <c r="J57" s="6"/>
      <c r="K57" s="6"/>
    </row>
    <row r="58" spans="2:11" ht="14.95" thickBot="1" x14ac:dyDescent="0.3">
      <c r="B58" s="1112"/>
      <c r="C58" s="93"/>
      <c r="D58" s="41" t="s">
        <v>40</v>
      </c>
      <c r="E58" s="444" t="s">
        <v>160</v>
      </c>
      <c r="F58" s="6"/>
      <c r="G58" s="6"/>
      <c r="H58" s="6"/>
      <c r="I58" s="6"/>
      <c r="J58" s="6"/>
      <c r="K58" s="6"/>
    </row>
    <row r="59" spans="2:11" ht="14.95" thickBot="1" x14ac:dyDescent="0.3">
      <c r="B59" s="1112"/>
      <c r="C59" s="93"/>
      <c r="D59" s="41" t="s">
        <v>41</v>
      </c>
      <c r="E59" s="171"/>
      <c r="F59" s="6"/>
      <c r="G59" s="6"/>
      <c r="H59" s="6"/>
      <c r="I59" s="6"/>
      <c r="J59" s="6"/>
      <c r="K59" s="6"/>
    </row>
    <row r="60" spans="2:11" ht="14.95" thickBot="1" x14ac:dyDescent="0.3">
      <c r="B60" s="1112"/>
      <c r="C60" s="93"/>
      <c r="D60" s="41" t="s">
        <v>42</v>
      </c>
      <c r="E60" s="171"/>
      <c r="F60" s="6"/>
      <c r="G60" s="6"/>
      <c r="H60" s="6"/>
      <c r="I60" s="6"/>
      <c r="J60" s="6"/>
      <c r="K60" s="6"/>
    </row>
    <row r="61" spans="2:11" ht="14.95" thickBot="1" x14ac:dyDescent="0.3">
      <c r="B61" s="1112"/>
      <c r="C61" s="93"/>
      <c r="D61" s="41" t="s">
        <v>43</v>
      </c>
      <c r="E61" s="171"/>
      <c r="F61" s="6"/>
      <c r="G61" s="6"/>
      <c r="H61" s="6"/>
      <c r="I61" s="6"/>
      <c r="J61" s="6"/>
      <c r="K61" s="6"/>
    </row>
    <row r="62" spans="2:11" ht="14.95" thickBot="1" x14ac:dyDescent="0.3">
      <c r="B62" s="1112"/>
      <c r="C62" s="93"/>
      <c r="D62" s="41" t="s">
        <v>44</v>
      </c>
      <c r="E62" s="171"/>
      <c r="F62" s="6"/>
      <c r="G62" s="6"/>
      <c r="H62" s="6"/>
      <c r="I62" s="6"/>
      <c r="J62" s="6"/>
      <c r="K62" s="6"/>
    </row>
    <row r="63" spans="2:11" ht="14.95" thickBot="1" x14ac:dyDescent="0.3">
      <c r="B63" s="1113"/>
      <c r="C63" s="3"/>
      <c r="D63" s="41" t="s">
        <v>45</v>
      </c>
      <c r="E63" s="171"/>
      <c r="F63" s="6"/>
      <c r="G63" s="6"/>
      <c r="H63" s="6"/>
      <c r="I63" s="6"/>
      <c r="J63" s="6"/>
      <c r="K63" s="6"/>
    </row>
    <row r="64" spans="2:11" ht="14.95" thickBot="1" x14ac:dyDescent="0.3">
      <c r="B64" s="2"/>
      <c r="C64" s="75"/>
      <c r="D64" s="6"/>
      <c r="E64" s="6"/>
      <c r="F64" s="6"/>
      <c r="G64" s="6"/>
      <c r="H64" s="6"/>
      <c r="I64" s="6"/>
      <c r="J64" s="6"/>
      <c r="K64" s="6"/>
    </row>
    <row r="65" spans="2:11" ht="14.95" customHeight="1" thickBot="1" x14ac:dyDescent="0.3">
      <c r="B65" s="124" t="s">
        <v>49</v>
      </c>
      <c r="C65" s="125"/>
      <c r="D65" s="125"/>
      <c r="E65" s="126"/>
      <c r="G65" s="6"/>
      <c r="H65" s="6"/>
      <c r="I65" s="6"/>
      <c r="J65" s="6"/>
      <c r="K65" s="6"/>
    </row>
    <row r="66" spans="2:11" ht="23.8" thickBot="1" x14ac:dyDescent="0.3">
      <c r="B66" s="47" t="s">
        <v>50</v>
      </c>
      <c r="C66" s="41" t="s">
        <v>51</v>
      </c>
      <c r="D66" s="41" t="s">
        <v>52</v>
      </c>
      <c r="E66" s="41" t="s">
        <v>53</v>
      </c>
      <c r="F66" s="6"/>
      <c r="G66" s="6"/>
      <c r="H66" s="6"/>
      <c r="I66" s="6"/>
      <c r="J66" s="6"/>
    </row>
    <row r="67" spans="2:11" ht="70" thickBot="1" x14ac:dyDescent="0.3">
      <c r="B67" s="49">
        <v>42401</v>
      </c>
      <c r="C67" s="41">
        <v>0.01</v>
      </c>
      <c r="D67" s="50" t="s">
        <v>838</v>
      </c>
      <c r="E67" s="41"/>
      <c r="F67" s="6"/>
      <c r="G67" s="6"/>
      <c r="H67" s="6"/>
      <c r="I67" s="6"/>
      <c r="J67" s="6"/>
    </row>
    <row r="68" spans="2:11" ht="14.95" thickBot="1" x14ac:dyDescent="0.3">
      <c r="B68" s="4"/>
      <c r="C68" s="94"/>
      <c r="D68" s="6"/>
      <c r="E68" s="6"/>
      <c r="F68" s="6"/>
      <c r="G68" s="6"/>
      <c r="H68" s="6"/>
      <c r="I68" s="6"/>
      <c r="J68" s="6"/>
      <c r="K68" s="6"/>
    </row>
    <row r="69" spans="2:11" ht="14.95" thickBot="1" x14ac:dyDescent="0.3">
      <c r="B69" s="487" t="s">
        <v>55</v>
      </c>
      <c r="C69" s="95"/>
      <c r="D69" s="6"/>
      <c r="E69" s="6"/>
      <c r="F69" s="6"/>
      <c r="G69" s="6"/>
      <c r="H69" s="6"/>
      <c r="I69" s="6"/>
      <c r="J69" s="6"/>
      <c r="K69" s="6"/>
    </row>
    <row r="70" spans="2:11" x14ac:dyDescent="0.25">
      <c r="B70" s="1248"/>
      <c r="C70" s="1249"/>
      <c r="D70" s="1249"/>
      <c r="E70" s="1250"/>
      <c r="F70" s="6"/>
      <c r="G70" s="6"/>
      <c r="H70" s="6"/>
      <c r="I70" s="6"/>
      <c r="J70" s="6"/>
      <c r="K70" s="6"/>
    </row>
    <row r="71" spans="2:11" ht="14.95" thickBot="1" x14ac:dyDescent="0.3">
      <c r="B71" s="1251"/>
      <c r="C71" s="1252"/>
      <c r="D71" s="1252"/>
      <c r="E71" s="1253"/>
      <c r="F71" s="6"/>
      <c r="G71" s="6"/>
      <c r="H71" s="6"/>
      <c r="I71" s="6"/>
      <c r="J71" s="6"/>
      <c r="K71" s="6"/>
    </row>
    <row r="72" spans="2:11" x14ac:dyDescent="0.25">
      <c r="B72" s="2"/>
      <c r="C72" s="75"/>
      <c r="D72" s="6"/>
      <c r="E72" s="6"/>
      <c r="F72" s="6"/>
      <c r="G72" s="6"/>
      <c r="H72" s="6"/>
      <c r="I72" s="6"/>
      <c r="J72" s="6"/>
      <c r="K72" s="6"/>
    </row>
    <row r="73" spans="2:11" ht="14.95" thickBot="1" x14ac:dyDescent="0.3">
      <c r="B73" s="6"/>
      <c r="D73" s="6"/>
      <c r="E73" s="6"/>
      <c r="F73" s="6"/>
      <c r="G73" s="6"/>
      <c r="H73" s="6"/>
      <c r="I73" s="6"/>
      <c r="J73" s="6"/>
      <c r="K73" s="6"/>
    </row>
    <row r="74" spans="2:11" ht="23.8" thickBot="1" x14ac:dyDescent="0.3">
      <c r="B74" s="51" t="s">
        <v>56</v>
      </c>
      <c r="C74" s="96"/>
      <c r="D74" s="6"/>
      <c r="E74" s="6"/>
      <c r="F74" s="6"/>
      <c r="G74" s="6"/>
      <c r="H74" s="6"/>
      <c r="I74" s="6"/>
      <c r="J74" s="6"/>
      <c r="K74" s="6"/>
    </row>
    <row r="75" spans="2:11" ht="14.95" thickBot="1" x14ac:dyDescent="0.3">
      <c r="B75" s="38"/>
      <c r="C75" s="87"/>
      <c r="D75" s="6"/>
      <c r="E75" s="6"/>
      <c r="F75" s="6"/>
      <c r="G75" s="6"/>
      <c r="H75" s="6"/>
      <c r="I75" s="6"/>
      <c r="J75" s="6"/>
      <c r="K75" s="6"/>
    </row>
    <row r="76" spans="2:11" ht="46.9" thickBot="1" x14ac:dyDescent="0.3">
      <c r="B76" s="52" t="s">
        <v>57</v>
      </c>
      <c r="C76" s="97"/>
      <c r="D76" s="43" t="s">
        <v>780</v>
      </c>
      <c r="E76" s="6"/>
      <c r="F76" s="6"/>
      <c r="G76" s="6"/>
      <c r="H76" s="6"/>
      <c r="I76" s="6"/>
      <c r="J76" s="6"/>
      <c r="K76" s="6"/>
    </row>
    <row r="77" spans="2:11" x14ac:dyDescent="0.25">
      <c r="B77" s="1111" t="s">
        <v>59</v>
      </c>
      <c r="C77" s="93"/>
      <c r="D77" s="53" t="s">
        <v>60</v>
      </c>
      <c r="E77" s="6"/>
      <c r="F77" s="6"/>
      <c r="G77" s="6"/>
      <c r="H77" s="6"/>
      <c r="I77" s="6"/>
      <c r="J77" s="6"/>
      <c r="K77" s="6"/>
    </row>
    <row r="78" spans="2:11" ht="92.4" x14ac:dyDescent="0.25">
      <c r="B78" s="1112"/>
      <c r="C78" s="93"/>
      <c r="D78" s="46" t="s">
        <v>781</v>
      </c>
      <c r="E78" s="6"/>
      <c r="F78" s="6"/>
      <c r="G78" s="6"/>
      <c r="H78" s="6"/>
      <c r="I78" s="6"/>
      <c r="J78" s="6"/>
      <c r="K78" s="6"/>
    </row>
    <row r="79" spans="2:11" x14ac:dyDescent="0.25">
      <c r="B79" s="1112"/>
      <c r="C79" s="93"/>
      <c r="D79" s="46" t="s">
        <v>782</v>
      </c>
      <c r="E79" s="6"/>
      <c r="F79" s="6"/>
      <c r="G79" s="6"/>
      <c r="H79" s="6"/>
      <c r="I79" s="6"/>
      <c r="J79" s="6"/>
      <c r="K79" s="6"/>
    </row>
    <row r="80" spans="2:11" ht="23.1" x14ac:dyDescent="0.25">
      <c r="B80" s="1112"/>
      <c r="C80" s="93"/>
      <c r="D80" s="46" t="s">
        <v>783</v>
      </c>
      <c r="E80" s="6"/>
      <c r="F80" s="6"/>
      <c r="G80" s="6"/>
      <c r="H80" s="6"/>
      <c r="I80" s="6"/>
      <c r="J80" s="6"/>
      <c r="K80" s="6"/>
    </row>
    <row r="81" spans="2:11" ht="23.1" x14ac:dyDescent="0.25">
      <c r="B81" s="1112"/>
      <c r="C81" s="93"/>
      <c r="D81" s="46" t="s">
        <v>784</v>
      </c>
      <c r="E81" s="6"/>
      <c r="F81" s="6"/>
      <c r="G81" s="6"/>
      <c r="H81" s="6"/>
      <c r="I81" s="6"/>
      <c r="J81" s="6"/>
      <c r="K81" s="6"/>
    </row>
    <row r="82" spans="2:11" x14ac:dyDescent="0.25">
      <c r="B82" s="1112"/>
      <c r="C82" s="93"/>
      <c r="D82" s="53" t="s">
        <v>288</v>
      </c>
      <c r="E82" s="6"/>
      <c r="F82" s="6"/>
      <c r="G82" s="6"/>
      <c r="H82" s="6"/>
      <c r="I82" s="6"/>
      <c r="J82" s="6"/>
      <c r="K82" s="6"/>
    </row>
    <row r="83" spans="2:11" ht="23.1" x14ac:dyDescent="0.25">
      <c r="B83" s="1112"/>
      <c r="C83" s="93"/>
      <c r="D83" s="46" t="s">
        <v>785</v>
      </c>
      <c r="E83" s="6"/>
      <c r="F83" s="6"/>
      <c r="G83" s="6"/>
      <c r="H83" s="6"/>
      <c r="I83" s="6"/>
      <c r="J83" s="6"/>
      <c r="K83" s="6"/>
    </row>
    <row r="84" spans="2:11" x14ac:dyDescent="0.25">
      <c r="B84" s="1112"/>
      <c r="C84" s="93"/>
      <c r="D84" s="46" t="s">
        <v>786</v>
      </c>
      <c r="E84" s="6"/>
      <c r="F84" s="6"/>
      <c r="G84" s="6"/>
      <c r="H84" s="6"/>
      <c r="I84" s="6"/>
      <c r="J84" s="6"/>
      <c r="K84" s="6"/>
    </row>
    <row r="85" spans="2:11" ht="23.1" x14ac:dyDescent="0.25">
      <c r="B85" s="1112"/>
      <c r="C85" s="93"/>
      <c r="D85" s="46" t="s">
        <v>787</v>
      </c>
      <c r="E85" s="6"/>
      <c r="F85" s="6"/>
      <c r="G85" s="6"/>
      <c r="H85" s="6"/>
      <c r="I85" s="6"/>
      <c r="J85" s="6"/>
      <c r="K85" s="6"/>
    </row>
    <row r="86" spans="2:11" ht="34.65" x14ac:dyDescent="0.25">
      <c r="B86" s="1112"/>
      <c r="C86" s="93"/>
      <c r="D86" s="46" t="s">
        <v>788</v>
      </c>
      <c r="E86" s="6"/>
      <c r="F86" s="6"/>
      <c r="G86" s="6"/>
      <c r="H86" s="6"/>
      <c r="I86" s="6"/>
      <c r="J86" s="6"/>
      <c r="K86" s="6"/>
    </row>
    <row r="87" spans="2:11" ht="23.1" x14ac:dyDescent="0.25">
      <c r="B87" s="1112"/>
      <c r="C87" s="93"/>
      <c r="D87" s="46" t="s">
        <v>789</v>
      </c>
      <c r="E87" s="6"/>
      <c r="F87" s="6"/>
      <c r="G87" s="6"/>
      <c r="H87" s="6"/>
      <c r="I87" s="6"/>
      <c r="J87" s="6"/>
      <c r="K87" s="6"/>
    </row>
    <row r="88" spans="2:11" ht="46.2" x14ac:dyDescent="0.25">
      <c r="B88" s="1112"/>
      <c r="C88" s="93"/>
      <c r="D88" s="46" t="s">
        <v>790</v>
      </c>
      <c r="E88" s="6"/>
      <c r="F88" s="6"/>
      <c r="G88" s="6"/>
      <c r="H88" s="6"/>
      <c r="I88" s="6"/>
      <c r="J88" s="6"/>
      <c r="K88" s="6"/>
    </row>
    <row r="89" spans="2:11" ht="34.65" x14ac:dyDescent="0.25">
      <c r="B89" s="1112"/>
      <c r="C89" s="93"/>
      <c r="D89" s="46" t="s">
        <v>791</v>
      </c>
      <c r="E89" s="6"/>
      <c r="F89" s="6"/>
      <c r="G89" s="6"/>
      <c r="H89" s="6"/>
      <c r="I89" s="6"/>
      <c r="J89" s="6"/>
      <c r="K89" s="6"/>
    </row>
    <row r="90" spans="2:11" x14ac:dyDescent="0.25">
      <c r="B90" s="1112"/>
      <c r="C90" s="93"/>
      <c r="D90" s="46" t="s">
        <v>792</v>
      </c>
      <c r="E90" s="6"/>
      <c r="F90" s="6"/>
      <c r="G90" s="6"/>
      <c r="H90" s="6"/>
      <c r="I90" s="6"/>
      <c r="J90" s="6"/>
      <c r="K90" s="6"/>
    </row>
    <row r="91" spans="2:11" ht="23.1" x14ac:dyDescent="0.25">
      <c r="B91" s="1112"/>
      <c r="C91" s="93"/>
      <c r="D91" s="46" t="s">
        <v>793</v>
      </c>
      <c r="E91" s="6"/>
      <c r="F91" s="6"/>
      <c r="G91" s="6"/>
      <c r="H91" s="6"/>
      <c r="I91" s="6"/>
      <c r="J91" s="6"/>
      <c r="K91" s="6"/>
    </row>
    <row r="92" spans="2:11" ht="57.75" thickBot="1" x14ac:dyDescent="0.3">
      <c r="B92" s="1113"/>
      <c r="C92" s="3"/>
      <c r="D92" s="56" t="s">
        <v>794</v>
      </c>
      <c r="E92" s="6"/>
      <c r="F92" s="6"/>
      <c r="G92" s="6"/>
      <c r="H92" s="6"/>
      <c r="I92" s="6"/>
      <c r="J92" s="6"/>
      <c r="K92" s="6"/>
    </row>
    <row r="93" spans="2:11" x14ac:dyDescent="0.25">
      <c r="B93" s="1111" t="s">
        <v>72</v>
      </c>
      <c r="C93" s="98"/>
      <c r="D93" s="1111"/>
      <c r="E93" s="6"/>
      <c r="F93" s="6"/>
      <c r="G93" s="6"/>
      <c r="H93" s="6"/>
      <c r="I93" s="6"/>
      <c r="J93" s="6"/>
      <c r="K93" s="6"/>
    </row>
    <row r="94" spans="2:11" ht="14.95" thickBot="1" x14ac:dyDescent="0.3">
      <c r="B94" s="1113"/>
      <c r="C94" s="99"/>
      <c r="D94" s="1113"/>
      <c r="E94" s="6"/>
      <c r="F94" s="6"/>
      <c r="G94" s="6"/>
      <c r="H94" s="6"/>
      <c r="I94" s="6"/>
      <c r="J94" s="6"/>
      <c r="K94" s="6"/>
    </row>
    <row r="95" spans="2:11" ht="115.5" x14ac:dyDescent="0.25">
      <c r="B95" s="1111" t="s">
        <v>73</v>
      </c>
      <c r="C95" s="93"/>
      <c r="D95" s="46" t="s">
        <v>795</v>
      </c>
      <c r="E95" s="6"/>
      <c r="F95" s="6"/>
      <c r="G95" s="6"/>
      <c r="H95" s="6"/>
      <c r="I95" s="6"/>
      <c r="J95" s="6"/>
      <c r="K95" s="6"/>
    </row>
    <row r="96" spans="2:11" ht="150.15" x14ac:dyDescent="0.25">
      <c r="B96" s="1112"/>
      <c r="C96" s="93"/>
      <c r="D96" s="46" t="s">
        <v>796</v>
      </c>
      <c r="E96" s="6"/>
      <c r="F96" s="6"/>
      <c r="G96" s="6"/>
      <c r="H96" s="6"/>
      <c r="I96" s="6"/>
      <c r="J96" s="6"/>
      <c r="K96" s="6"/>
    </row>
    <row r="97" spans="2:11" ht="34.65" x14ac:dyDescent="0.25">
      <c r="B97" s="1112"/>
      <c r="C97" s="93"/>
      <c r="D97" s="46" t="s">
        <v>797</v>
      </c>
      <c r="E97" s="6"/>
      <c r="F97" s="6"/>
      <c r="G97" s="6"/>
      <c r="H97" s="6"/>
      <c r="I97" s="6"/>
      <c r="J97" s="6"/>
      <c r="K97" s="6"/>
    </row>
    <row r="98" spans="2:11" ht="34.65" x14ac:dyDescent="0.25">
      <c r="B98" s="1112"/>
      <c r="C98" s="93"/>
      <c r="D98" s="46" t="s">
        <v>798</v>
      </c>
      <c r="E98" s="6"/>
      <c r="F98" s="6"/>
      <c r="G98" s="6"/>
      <c r="H98" s="6"/>
      <c r="I98" s="6"/>
      <c r="J98" s="6"/>
      <c r="K98" s="6"/>
    </row>
    <row r="99" spans="2:11" ht="34.65" x14ac:dyDescent="0.25">
      <c r="B99" s="1112"/>
      <c r="C99" s="93"/>
      <c r="D99" s="46" t="s">
        <v>799</v>
      </c>
      <c r="E99" s="6"/>
      <c r="F99" s="6"/>
      <c r="G99" s="6"/>
      <c r="H99" s="6"/>
      <c r="I99" s="6"/>
      <c r="J99" s="6"/>
      <c r="K99" s="6"/>
    </row>
    <row r="100" spans="2:11" ht="34.65" x14ac:dyDescent="0.25">
      <c r="B100" s="1112"/>
      <c r="C100" s="93"/>
      <c r="D100" s="46" t="s">
        <v>800</v>
      </c>
      <c r="E100" s="6"/>
      <c r="F100" s="6"/>
      <c r="G100" s="6"/>
      <c r="H100" s="6"/>
      <c r="I100" s="6"/>
      <c r="J100" s="6"/>
      <c r="K100" s="6"/>
    </row>
    <row r="101" spans="2:11" ht="46.2" x14ac:dyDescent="0.25">
      <c r="B101" s="1112"/>
      <c r="C101" s="93"/>
      <c r="D101" s="46" t="s">
        <v>801</v>
      </c>
      <c r="E101" s="6"/>
      <c r="F101" s="6"/>
      <c r="G101" s="6"/>
      <c r="H101" s="6"/>
      <c r="I101" s="6"/>
      <c r="J101" s="6"/>
      <c r="K101" s="6"/>
    </row>
    <row r="102" spans="2:11" ht="34.65" x14ac:dyDescent="0.25">
      <c r="B102" s="1112"/>
      <c r="C102" s="93"/>
      <c r="D102" s="26" t="s">
        <v>802</v>
      </c>
      <c r="E102" s="6"/>
      <c r="F102" s="6"/>
      <c r="G102" s="6"/>
      <c r="H102" s="6"/>
      <c r="I102" s="6"/>
      <c r="J102" s="6"/>
      <c r="K102" s="6"/>
    </row>
    <row r="103" spans="2:11" ht="34.65" x14ac:dyDescent="0.25">
      <c r="B103" s="1112"/>
      <c r="C103" s="93"/>
      <c r="D103" s="26" t="s">
        <v>803</v>
      </c>
      <c r="E103" s="6"/>
      <c r="F103" s="6"/>
      <c r="G103" s="6"/>
      <c r="H103" s="6"/>
      <c r="I103" s="6"/>
      <c r="J103" s="6"/>
      <c r="K103" s="6"/>
    </row>
    <row r="104" spans="2:11" ht="23.1" x14ac:dyDescent="0.25">
      <c r="B104" s="1112"/>
      <c r="C104" s="93"/>
      <c r="D104" s="26" t="s">
        <v>804</v>
      </c>
      <c r="E104" s="6"/>
      <c r="F104" s="6"/>
      <c r="G104" s="6"/>
      <c r="H104" s="6"/>
      <c r="I104" s="6"/>
      <c r="J104" s="6"/>
      <c r="K104" s="6"/>
    </row>
    <row r="105" spans="2:11" ht="23.1" x14ac:dyDescent="0.25">
      <c r="B105" s="1112"/>
      <c r="C105" s="93"/>
      <c r="D105" s="26" t="s">
        <v>805</v>
      </c>
      <c r="E105" s="6"/>
      <c r="F105" s="6"/>
      <c r="G105" s="6"/>
      <c r="H105" s="6"/>
      <c r="I105" s="6"/>
      <c r="J105" s="6"/>
      <c r="K105" s="6"/>
    </row>
    <row r="106" spans="2:11" ht="46.2" x14ac:dyDescent="0.25">
      <c r="B106" s="1112"/>
      <c r="C106" s="93"/>
      <c r="D106" s="26" t="s">
        <v>806</v>
      </c>
      <c r="E106" s="6"/>
      <c r="F106" s="6"/>
      <c r="G106" s="6"/>
      <c r="H106" s="6"/>
      <c r="I106" s="6"/>
      <c r="J106" s="6"/>
      <c r="K106" s="6"/>
    </row>
    <row r="107" spans="2:11" ht="23.1" x14ac:dyDescent="0.25">
      <c r="B107" s="1112"/>
      <c r="C107" s="93"/>
      <c r="D107" s="26" t="s">
        <v>807</v>
      </c>
      <c r="E107" s="6"/>
      <c r="F107" s="6"/>
      <c r="G107" s="6"/>
      <c r="H107" s="6"/>
      <c r="I107" s="6"/>
      <c r="J107" s="6"/>
      <c r="K107" s="6"/>
    </row>
    <row r="108" spans="2:11" ht="23.1" x14ac:dyDescent="0.25">
      <c r="B108" s="1112"/>
      <c r="C108" s="93"/>
      <c r="D108" s="26" t="s">
        <v>808</v>
      </c>
      <c r="E108" s="6"/>
      <c r="F108" s="6"/>
      <c r="G108" s="6"/>
      <c r="H108" s="6"/>
      <c r="I108" s="6"/>
      <c r="J108" s="6"/>
      <c r="K108" s="6"/>
    </row>
    <row r="109" spans="2:11" ht="46.2" x14ac:dyDescent="0.25">
      <c r="B109" s="1112"/>
      <c r="C109" s="93"/>
      <c r="D109" s="26" t="s">
        <v>809</v>
      </c>
      <c r="E109" s="6"/>
      <c r="F109" s="6"/>
      <c r="G109" s="6"/>
      <c r="H109" s="6"/>
      <c r="I109" s="6"/>
      <c r="J109" s="6"/>
      <c r="K109" s="6"/>
    </row>
    <row r="110" spans="2:11" ht="23.1" x14ac:dyDescent="0.25">
      <c r="B110" s="1112"/>
      <c r="C110" s="93"/>
      <c r="D110" s="26" t="s">
        <v>810</v>
      </c>
      <c r="E110" s="6"/>
      <c r="F110" s="6"/>
      <c r="G110" s="6"/>
      <c r="H110" s="6"/>
      <c r="I110" s="6"/>
      <c r="J110" s="6"/>
      <c r="K110" s="6"/>
    </row>
    <row r="111" spans="2:11" ht="23.1" x14ac:dyDescent="0.25">
      <c r="B111" s="1112"/>
      <c r="C111" s="93"/>
      <c r="D111" s="26" t="s">
        <v>811</v>
      </c>
      <c r="E111" s="6"/>
      <c r="F111" s="6"/>
      <c r="G111" s="6"/>
      <c r="H111" s="6"/>
      <c r="I111" s="6"/>
      <c r="J111" s="6"/>
      <c r="K111" s="6"/>
    </row>
    <row r="112" spans="2:11" x14ac:dyDescent="0.25">
      <c r="B112" s="1112"/>
      <c r="C112" s="93"/>
      <c r="D112" s="26" t="s">
        <v>812</v>
      </c>
      <c r="E112" s="6"/>
      <c r="F112" s="6"/>
      <c r="G112" s="6"/>
      <c r="H112" s="6"/>
      <c r="I112" s="6"/>
      <c r="J112" s="6"/>
      <c r="K112" s="6"/>
    </row>
    <row r="113" spans="2:11" ht="34.65" x14ac:dyDescent="0.25">
      <c r="B113" s="1112"/>
      <c r="C113" s="93"/>
      <c r="D113" s="26" t="s">
        <v>813</v>
      </c>
      <c r="E113" s="6"/>
      <c r="F113" s="6"/>
      <c r="G113" s="6"/>
      <c r="H113" s="6"/>
      <c r="I113" s="6"/>
      <c r="J113" s="6"/>
      <c r="K113" s="6"/>
    </row>
    <row r="114" spans="2:11" ht="34.65" x14ac:dyDescent="0.25">
      <c r="B114" s="1112"/>
      <c r="C114" s="93"/>
      <c r="D114" s="26" t="s">
        <v>814</v>
      </c>
      <c r="E114" s="6"/>
      <c r="F114" s="6"/>
      <c r="G114" s="6"/>
      <c r="H114" s="6"/>
      <c r="I114" s="6"/>
      <c r="J114" s="6"/>
      <c r="K114" s="6"/>
    </row>
    <row r="115" spans="2:11" ht="23.1" x14ac:dyDescent="0.25">
      <c r="B115" s="1112"/>
      <c r="C115" s="93"/>
      <c r="D115" s="26" t="s">
        <v>815</v>
      </c>
      <c r="E115" s="6"/>
      <c r="F115" s="6"/>
      <c r="G115" s="6"/>
      <c r="H115" s="6"/>
      <c r="I115" s="6"/>
      <c r="J115" s="6"/>
      <c r="K115" s="6"/>
    </row>
    <row r="116" spans="2:11" ht="207.85" x14ac:dyDescent="0.25">
      <c r="B116" s="1112"/>
      <c r="C116" s="93"/>
      <c r="D116" s="46" t="s">
        <v>816</v>
      </c>
      <c r="E116" s="6"/>
      <c r="F116" s="6"/>
      <c r="G116" s="6"/>
      <c r="H116" s="6"/>
      <c r="I116" s="6"/>
      <c r="J116" s="6"/>
      <c r="K116" s="6"/>
    </row>
    <row r="117" spans="2:11" ht="46.9" thickBot="1" x14ac:dyDescent="0.3">
      <c r="B117" s="1113"/>
      <c r="C117" s="3"/>
      <c r="D117" s="41" t="s">
        <v>817</v>
      </c>
      <c r="E117" s="6"/>
      <c r="F117" s="6"/>
      <c r="G117" s="6"/>
      <c r="H117" s="6"/>
      <c r="I117" s="6"/>
      <c r="J117" s="6"/>
      <c r="K117" s="6"/>
    </row>
    <row r="118" spans="2:11" ht="23.1" x14ac:dyDescent="0.25">
      <c r="B118" s="1111" t="s">
        <v>90</v>
      </c>
      <c r="C118" s="93"/>
      <c r="D118" s="53" t="s">
        <v>779</v>
      </c>
      <c r="E118" s="6"/>
      <c r="F118" s="6"/>
      <c r="G118" s="6"/>
      <c r="H118" s="6"/>
      <c r="I118" s="6"/>
      <c r="J118" s="6"/>
      <c r="K118" s="6"/>
    </row>
    <row r="119" spans="2:11" ht="20.399999999999999" customHeight="1" x14ac:dyDescent="0.25">
      <c r="B119" s="1112"/>
      <c r="C119" s="93"/>
      <c r="D119" s="17"/>
      <c r="E119" s="6"/>
      <c r="F119" s="6"/>
      <c r="G119" s="6"/>
      <c r="H119" s="6"/>
      <c r="I119" s="6"/>
      <c r="J119" s="6"/>
      <c r="K119" s="6"/>
    </row>
    <row r="120" spans="2:11" x14ac:dyDescent="0.25">
      <c r="B120" s="1112"/>
      <c r="C120" s="93"/>
      <c r="D120" s="46" t="s">
        <v>91</v>
      </c>
      <c r="E120" s="6"/>
      <c r="F120" s="6"/>
      <c r="G120" s="6"/>
      <c r="H120" s="6"/>
      <c r="I120" s="6"/>
      <c r="J120" s="6"/>
      <c r="K120" s="6"/>
    </row>
    <row r="121" spans="2:11" ht="36" x14ac:dyDescent="0.25">
      <c r="B121" s="1112"/>
      <c r="C121" s="93"/>
      <c r="D121" s="46" t="s">
        <v>818</v>
      </c>
      <c r="E121" s="6"/>
      <c r="F121" s="6"/>
      <c r="G121" s="6"/>
      <c r="H121" s="6"/>
      <c r="I121" s="6"/>
      <c r="J121" s="6"/>
      <c r="K121" s="6"/>
    </row>
    <row r="122" spans="2:11" ht="36" x14ac:dyDescent="0.25">
      <c r="B122" s="1112"/>
      <c r="C122" s="93"/>
      <c r="D122" s="46" t="s">
        <v>819</v>
      </c>
      <c r="E122" s="6"/>
      <c r="F122" s="6"/>
      <c r="G122" s="6"/>
      <c r="H122" s="6"/>
      <c r="I122" s="6"/>
      <c r="J122" s="6"/>
      <c r="K122" s="6"/>
    </row>
    <row r="123" spans="2:11" ht="36" x14ac:dyDescent="0.25">
      <c r="B123" s="1112"/>
      <c r="C123" s="93"/>
      <c r="D123" s="46" t="s">
        <v>820</v>
      </c>
      <c r="E123" s="6"/>
      <c r="F123" s="6"/>
      <c r="G123" s="6"/>
      <c r="H123" s="6"/>
      <c r="I123" s="6"/>
      <c r="J123" s="6"/>
      <c r="K123" s="6"/>
    </row>
    <row r="124" spans="2:11" ht="36" x14ac:dyDescent="0.25">
      <c r="B124" s="1112"/>
      <c r="C124" s="93"/>
      <c r="D124" s="46" t="s">
        <v>821</v>
      </c>
      <c r="E124" s="6"/>
      <c r="F124" s="6"/>
      <c r="G124" s="6"/>
      <c r="H124" s="6"/>
      <c r="I124" s="6"/>
      <c r="J124" s="6"/>
      <c r="K124" s="6"/>
    </row>
    <row r="125" spans="2:11" x14ac:dyDescent="0.25">
      <c r="B125" s="1112"/>
      <c r="C125" s="93"/>
      <c r="D125" s="46" t="s">
        <v>822</v>
      </c>
      <c r="E125" s="6"/>
      <c r="F125" s="6"/>
      <c r="G125" s="6"/>
      <c r="H125" s="6"/>
      <c r="I125" s="6"/>
      <c r="J125" s="6"/>
      <c r="K125" s="6"/>
    </row>
    <row r="126" spans="2:11" x14ac:dyDescent="0.25">
      <c r="B126" s="1112"/>
      <c r="C126" s="93"/>
      <c r="D126" s="46" t="s">
        <v>823</v>
      </c>
      <c r="E126" s="6"/>
      <c r="F126" s="6"/>
      <c r="G126" s="6"/>
      <c r="H126" s="6"/>
      <c r="I126" s="6"/>
      <c r="J126" s="6"/>
      <c r="K126" s="6"/>
    </row>
    <row r="127" spans="2:11" x14ac:dyDescent="0.25">
      <c r="B127" s="1112"/>
      <c r="C127" s="93"/>
      <c r="D127" s="46" t="s">
        <v>824</v>
      </c>
      <c r="E127" s="6"/>
      <c r="F127" s="6"/>
      <c r="G127" s="6"/>
      <c r="H127" s="6"/>
      <c r="I127" s="6"/>
      <c r="J127" s="6"/>
      <c r="K127" s="6"/>
    </row>
    <row r="128" spans="2:11" x14ac:dyDescent="0.25">
      <c r="B128" s="1112"/>
      <c r="C128" s="93"/>
      <c r="D128" s="46" t="s">
        <v>825</v>
      </c>
      <c r="E128" s="6"/>
      <c r="F128" s="6"/>
      <c r="G128" s="6"/>
      <c r="H128" s="6"/>
      <c r="I128" s="6"/>
      <c r="J128" s="6"/>
      <c r="K128" s="6"/>
    </row>
    <row r="129" spans="2:11" ht="69.3" x14ac:dyDescent="0.25">
      <c r="B129" s="1112"/>
      <c r="C129" s="93"/>
      <c r="D129" s="54" t="s">
        <v>235</v>
      </c>
      <c r="E129" s="6"/>
      <c r="F129" s="6"/>
      <c r="G129" s="6"/>
      <c r="H129" s="6"/>
      <c r="I129" s="6"/>
      <c r="J129" s="6"/>
      <c r="K129" s="6"/>
    </row>
    <row r="130" spans="2:11" x14ac:dyDescent="0.25">
      <c r="B130" s="1112"/>
      <c r="C130" s="93"/>
      <c r="D130" s="46" t="s">
        <v>246</v>
      </c>
      <c r="E130" s="6"/>
      <c r="F130" s="6"/>
      <c r="G130" s="6"/>
      <c r="H130" s="6"/>
      <c r="I130" s="6"/>
      <c r="J130" s="6"/>
      <c r="K130" s="6"/>
    </row>
    <row r="131" spans="2:11" ht="46.2" x14ac:dyDescent="0.25">
      <c r="B131" s="1112"/>
      <c r="C131" s="93"/>
      <c r="D131" s="53" t="s">
        <v>826</v>
      </c>
      <c r="E131" s="6"/>
      <c r="F131" s="6"/>
      <c r="G131" s="6"/>
      <c r="H131" s="6"/>
      <c r="I131" s="6"/>
      <c r="J131" s="6"/>
      <c r="K131" s="6"/>
    </row>
    <row r="132" spans="2:11" x14ac:dyDescent="0.25">
      <c r="B132" s="1112"/>
      <c r="C132" s="93"/>
      <c r="D132" s="17"/>
      <c r="E132" s="6"/>
      <c r="F132" s="6"/>
      <c r="G132" s="6"/>
      <c r="H132" s="6"/>
      <c r="I132" s="6"/>
      <c r="J132" s="6"/>
      <c r="K132" s="6"/>
    </row>
    <row r="133" spans="2:11" x14ac:dyDescent="0.25">
      <c r="B133" s="1112"/>
      <c r="C133" s="93"/>
      <c r="D133" s="46" t="s">
        <v>91</v>
      </c>
      <c r="E133" s="6"/>
      <c r="F133" s="6"/>
      <c r="G133" s="6"/>
      <c r="H133" s="6"/>
      <c r="I133" s="6"/>
      <c r="J133" s="6"/>
      <c r="K133" s="6"/>
    </row>
    <row r="134" spans="2:11" ht="36" x14ac:dyDescent="0.25">
      <c r="B134" s="1112"/>
      <c r="C134" s="93"/>
      <c r="D134" s="46" t="s">
        <v>827</v>
      </c>
      <c r="E134" s="6"/>
      <c r="F134" s="6"/>
      <c r="G134" s="6"/>
      <c r="H134" s="6"/>
      <c r="I134" s="6"/>
      <c r="J134" s="6"/>
      <c r="K134" s="6"/>
    </row>
    <row r="135" spans="2:11" ht="36" x14ac:dyDescent="0.25">
      <c r="B135" s="1112"/>
      <c r="C135" s="93"/>
      <c r="D135" s="46" t="s">
        <v>828</v>
      </c>
      <c r="E135" s="6"/>
      <c r="F135" s="6"/>
      <c r="G135" s="6"/>
      <c r="H135" s="6"/>
      <c r="I135" s="6"/>
      <c r="J135" s="6"/>
      <c r="K135" s="6"/>
    </row>
    <row r="136" spans="2:11" ht="36.700000000000003" thickBot="1" x14ac:dyDescent="0.3">
      <c r="B136" s="1113"/>
      <c r="C136" s="3"/>
      <c r="D136" s="41" t="s">
        <v>829</v>
      </c>
      <c r="E136" s="6"/>
      <c r="F136" s="6"/>
      <c r="G136" s="6"/>
      <c r="H136" s="6"/>
      <c r="I136" s="6"/>
      <c r="J136" s="6"/>
      <c r="K136" s="6"/>
    </row>
    <row r="137" spans="2:11" x14ac:dyDescent="0.25">
      <c r="B137" s="6"/>
      <c r="D137" s="6"/>
      <c r="E137" s="6"/>
      <c r="F137" s="6"/>
      <c r="G137" s="6"/>
      <c r="H137" s="6"/>
      <c r="I137" s="6"/>
      <c r="J137" s="6"/>
      <c r="K137" s="6"/>
    </row>
    <row r="138" spans="2:11" x14ac:dyDescent="0.25">
      <c r="B138" s="6"/>
      <c r="D138" s="6"/>
      <c r="E138" s="6"/>
      <c r="F138" s="6"/>
      <c r="G138" s="6"/>
      <c r="H138" s="6"/>
      <c r="I138" s="6"/>
      <c r="J138" s="6"/>
      <c r="K138" s="6"/>
    </row>
    <row r="139" spans="2:11" x14ac:dyDescent="0.25">
      <c r="B139" s="6"/>
      <c r="D139" s="6"/>
      <c r="E139" s="6"/>
      <c r="F139" s="6"/>
      <c r="G139" s="6"/>
      <c r="H139" s="6"/>
      <c r="I139" s="6"/>
      <c r="J139" s="6"/>
      <c r="K139" s="6"/>
    </row>
    <row r="140" spans="2:11" x14ac:dyDescent="0.25">
      <c r="B140" s="6"/>
      <c r="D140" s="6"/>
      <c r="E140" s="6"/>
      <c r="F140" s="6"/>
      <c r="G140" s="6"/>
      <c r="H140" s="6"/>
      <c r="I140" s="6"/>
      <c r="J140" s="6"/>
      <c r="K140" s="6"/>
    </row>
    <row r="141" spans="2:11" x14ac:dyDescent="0.25">
      <c r="B141" s="6"/>
      <c r="D141" s="6"/>
      <c r="E141" s="6"/>
      <c r="F141" s="6"/>
      <c r="G141" s="6"/>
      <c r="H141" s="6"/>
      <c r="I141" s="6"/>
      <c r="J141" s="6"/>
      <c r="K141" s="6"/>
    </row>
    <row r="142" spans="2:11" x14ac:dyDescent="0.25">
      <c r="B142" s="6"/>
      <c r="D142" s="6"/>
      <c r="E142" s="6"/>
      <c r="F142" s="6"/>
      <c r="G142" s="6"/>
      <c r="H142" s="6"/>
      <c r="I142" s="6"/>
      <c r="J142" s="6"/>
      <c r="K142" s="6"/>
    </row>
    <row r="143" spans="2:11" x14ac:dyDescent="0.25">
      <c r="B143" s="6"/>
      <c r="D143" s="6"/>
      <c r="E143" s="6"/>
      <c r="F143" s="6"/>
      <c r="G143" s="6"/>
      <c r="H143" s="6"/>
      <c r="I143" s="6"/>
      <c r="J143" s="6"/>
      <c r="K143" s="6"/>
    </row>
    <row r="144" spans="2:11" x14ac:dyDescent="0.25">
      <c r="B144" s="6"/>
      <c r="D144" s="6"/>
      <c r="E144" s="6"/>
      <c r="F144" s="6"/>
      <c r="G144" s="6"/>
      <c r="H144" s="6"/>
      <c r="I144" s="6"/>
      <c r="J144" s="6"/>
      <c r="K144" s="6"/>
    </row>
    <row r="145" spans="2:11" x14ac:dyDescent="0.25">
      <c r="B145" s="6"/>
      <c r="D145" s="6"/>
      <c r="E145" s="6"/>
      <c r="F145" s="6"/>
      <c r="G145" s="6"/>
      <c r="H145" s="6"/>
      <c r="I145" s="6"/>
      <c r="J145" s="6"/>
      <c r="K145" s="6"/>
    </row>
    <row r="146" spans="2:11" x14ac:dyDescent="0.25">
      <c r="B146" s="6"/>
      <c r="D146" s="6"/>
      <c r="E146" s="6"/>
      <c r="F146" s="6"/>
      <c r="G146" s="6"/>
      <c r="H146" s="6"/>
      <c r="I146" s="6"/>
      <c r="J146" s="6"/>
      <c r="K146" s="6"/>
    </row>
    <row r="147" spans="2:11" x14ac:dyDescent="0.25">
      <c r="B147" s="6"/>
      <c r="D147" s="6"/>
      <c r="E147" s="6"/>
      <c r="F147" s="6"/>
      <c r="G147" s="6"/>
      <c r="H147" s="6"/>
      <c r="I147" s="6"/>
      <c r="J147" s="6"/>
      <c r="K147" s="6"/>
    </row>
    <row r="148" spans="2:11" x14ac:dyDescent="0.25">
      <c r="B148" s="6"/>
      <c r="D148" s="6"/>
      <c r="E148" s="6"/>
      <c r="F148" s="6"/>
      <c r="G148" s="6"/>
      <c r="H148" s="6"/>
      <c r="I148" s="6"/>
      <c r="J148" s="6"/>
      <c r="K148" s="6"/>
    </row>
    <row r="149" spans="2:11" x14ac:dyDescent="0.25">
      <c r="B149" s="6"/>
      <c r="D149" s="6"/>
      <c r="E149" s="6"/>
      <c r="F149" s="6"/>
      <c r="G149" s="6"/>
      <c r="H149" s="6"/>
      <c r="I149" s="6"/>
      <c r="J149" s="6"/>
      <c r="K149" s="6"/>
    </row>
    <row r="150" spans="2:11" x14ac:dyDescent="0.25">
      <c r="B150" s="6"/>
      <c r="D150" s="6"/>
      <c r="E150" s="6"/>
      <c r="F150" s="6"/>
      <c r="G150" s="6"/>
      <c r="H150" s="6"/>
      <c r="I150" s="6"/>
      <c r="J150" s="6"/>
      <c r="K150" s="6"/>
    </row>
    <row r="151" spans="2:11" x14ac:dyDescent="0.25">
      <c r="B151" s="6"/>
      <c r="D151" s="6"/>
      <c r="E151" s="6"/>
      <c r="F151" s="6"/>
      <c r="G151" s="6"/>
      <c r="H151" s="6"/>
      <c r="I151" s="6"/>
      <c r="J151" s="6"/>
      <c r="K151" s="6"/>
    </row>
    <row r="152" spans="2:11" x14ac:dyDescent="0.25">
      <c r="B152" s="6"/>
      <c r="D152" s="6"/>
      <c r="E152" s="6"/>
      <c r="F152" s="6"/>
      <c r="G152" s="6"/>
      <c r="H152" s="6"/>
      <c r="I152" s="6"/>
      <c r="J152" s="6"/>
      <c r="K152" s="6"/>
    </row>
    <row r="153" spans="2:11" x14ac:dyDescent="0.25">
      <c r="B153" s="6"/>
      <c r="D153" s="6"/>
      <c r="E153" s="6"/>
      <c r="F153" s="6"/>
      <c r="G153" s="6"/>
      <c r="H153" s="6"/>
      <c r="I153" s="6"/>
      <c r="J153" s="6"/>
      <c r="K153" s="6"/>
    </row>
    <row r="154" spans="2:11" x14ac:dyDescent="0.25">
      <c r="B154" s="6"/>
      <c r="D154" s="6"/>
      <c r="E154" s="6"/>
      <c r="F154" s="6"/>
      <c r="G154" s="6"/>
      <c r="H154" s="6"/>
      <c r="I154" s="6"/>
      <c r="J154" s="6"/>
      <c r="K154" s="6"/>
    </row>
    <row r="155" spans="2:11" x14ac:dyDescent="0.25">
      <c r="B155" s="6"/>
      <c r="D155" s="6"/>
      <c r="E155" s="6"/>
      <c r="F155" s="6"/>
      <c r="G155" s="6"/>
      <c r="H155" s="6"/>
      <c r="I155" s="6"/>
      <c r="J155" s="6"/>
      <c r="K155" s="6"/>
    </row>
    <row r="156" spans="2:11" x14ac:dyDescent="0.25">
      <c r="B156" s="6"/>
      <c r="D156" s="6"/>
      <c r="E156" s="6"/>
      <c r="F156" s="6"/>
      <c r="G156" s="6"/>
      <c r="H156" s="6"/>
      <c r="I156" s="6"/>
      <c r="J156" s="6"/>
      <c r="K156" s="6"/>
    </row>
    <row r="157" spans="2:11" x14ac:dyDescent="0.25">
      <c r="B157" s="6"/>
      <c r="D157" s="6"/>
      <c r="E157" s="6"/>
      <c r="F157" s="6"/>
      <c r="G157" s="6"/>
      <c r="H157" s="6"/>
      <c r="I157" s="6"/>
      <c r="J157" s="6"/>
      <c r="K157" s="6"/>
    </row>
    <row r="158" spans="2:11" x14ac:dyDescent="0.25">
      <c r="B158" s="6"/>
      <c r="D158" s="6"/>
      <c r="E158" s="6"/>
      <c r="F158" s="6"/>
      <c r="G158" s="6"/>
      <c r="H158" s="6"/>
      <c r="I158" s="6"/>
      <c r="J158" s="6"/>
      <c r="K158" s="6"/>
    </row>
    <row r="159" spans="2:11" x14ac:dyDescent="0.25">
      <c r="B159" s="6"/>
      <c r="D159" s="6"/>
      <c r="E159" s="6"/>
      <c r="F159" s="6"/>
      <c r="G159" s="6"/>
      <c r="H159" s="6"/>
      <c r="I159" s="6"/>
      <c r="J159" s="6"/>
      <c r="K159" s="6"/>
    </row>
    <row r="160" spans="2:11" x14ac:dyDescent="0.25">
      <c r="B160" s="6"/>
      <c r="D160" s="6"/>
      <c r="E160" s="6"/>
      <c r="F160" s="6"/>
      <c r="G160" s="6"/>
      <c r="H160" s="6"/>
      <c r="I160" s="6"/>
      <c r="J160" s="6"/>
      <c r="K160" s="6"/>
    </row>
    <row r="161" spans="2:11" x14ac:dyDescent="0.25">
      <c r="B161" s="6"/>
      <c r="D161" s="6"/>
      <c r="E161" s="6"/>
      <c r="F161" s="6"/>
      <c r="G161" s="6"/>
      <c r="H161" s="6"/>
      <c r="I161" s="6"/>
      <c r="J161" s="6"/>
      <c r="K161" s="6"/>
    </row>
    <row r="162" spans="2:11" x14ac:dyDescent="0.25">
      <c r="B162" s="6"/>
      <c r="D162" s="6"/>
      <c r="E162" s="6"/>
      <c r="F162" s="6"/>
      <c r="G162" s="6"/>
      <c r="H162" s="6"/>
      <c r="I162" s="6"/>
      <c r="J162" s="6"/>
      <c r="K162" s="6"/>
    </row>
    <row r="163" spans="2:11" x14ac:dyDescent="0.25">
      <c r="B163" s="6"/>
      <c r="D163" s="6"/>
      <c r="E163" s="6"/>
      <c r="F163" s="6"/>
      <c r="G163" s="6"/>
      <c r="H163" s="6"/>
      <c r="I163" s="6"/>
      <c r="J163" s="6"/>
      <c r="K163" s="6"/>
    </row>
    <row r="164" spans="2:11" x14ac:dyDescent="0.25">
      <c r="B164" s="6"/>
      <c r="D164" s="6"/>
      <c r="E164" s="6"/>
      <c r="F164" s="6"/>
      <c r="G164" s="6"/>
      <c r="H164" s="6"/>
      <c r="I164" s="6"/>
      <c r="J164" s="6"/>
      <c r="K164" s="6"/>
    </row>
    <row r="165" spans="2:11" x14ac:dyDescent="0.25">
      <c r="B165" s="6"/>
      <c r="D165" s="6"/>
      <c r="E165" s="6"/>
      <c r="F165" s="6"/>
      <c r="G165" s="6"/>
      <c r="H165" s="6"/>
      <c r="I165" s="6"/>
      <c r="J165" s="6"/>
      <c r="K165" s="6"/>
    </row>
    <row r="166" spans="2:11" x14ac:dyDescent="0.25">
      <c r="B166" s="6"/>
      <c r="D166" s="6"/>
      <c r="E166" s="6"/>
      <c r="F166" s="6"/>
      <c r="G166" s="6"/>
      <c r="H166" s="6"/>
      <c r="I166" s="6"/>
      <c r="J166" s="6"/>
      <c r="K166" s="6"/>
    </row>
    <row r="167" spans="2:11" x14ac:dyDescent="0.25">
      <c r="B167" s="6"/>
      <c r="D167" s="6"/>
      <c r="E167" s="6"/>
      <c r="F167" s="6"/>
      <c r="G167" s="6"/>
      <c r="H167" s="6"/>
      <c r="I167" s="6"/>
      <c r="J167" s="6"/>
      <c r="K167" s="6"/>
    </row>
    <row r="168" spans="2:11" x14ac:dyDescent="0.25">
      <c r="B168" s="6"/>
      <c r="D168" s="6"/>
      <c r="E168" s="6"/>
      <c r="F168" s="6"/>
      <c r="G168" s="6"/>
      <c r="H168" s="6"/>
      <c r="I168" s="6"/>
      <c r="J168" s="6"/>
      <c r="K168" s="6"/>
    </row>
    <row r="169" spans="2:11" x14ac:dyDescent="0.25">
      <c r="B169" s="6"/>
      <c r="D169" s="6"/>
      <c r="E169" s="6"/>
      <c r="F169" s="6"/>
      <c r="G169" s="6"/>
      <c r="H169" s="6"/>
      <c r="I169" s="6"/>
      <c r="J169" s="6"/>
      <c r="K169" s="6"/>
    </row>
    <row r="170" spans="2:11" x14ac:dyDescent="0.25">
      <c r="B170" s="6"/>
      <c r="D170" s="6"/>
      <c r="E170" s="6"/>
      <c r="F170" s="6"/>
      <c r="G170" s="6"/>
      <c r="H170" s="6"/>
      <c r="I170" s="6"/>
      <c r="J170" s="6"/>
      <c r="K170" s="6"/>
    </row>
    <row r="171" spans="2:11" x14ac:dyDescent="0.25">
      <c r="B171" s="6"/>
      <c r="D171" s="6"/>
      <c r="E171" s="6"/>
      <c r="F171" s="6"/>
      <c r="G171" s="6"/>
      <c r="H171" s="6"/>
      <c r="I171" s="6"/>
      <c r="J171" s="6"/>
      <c r="K171" s="6"/>
    </row>
    <row r="172" spans="2:11" x14ac:dyDescent="0.25">
      <c r="B172" s="6"/>
      <c r="D172" s="6"/>
      <c r="E172" s="6"/>
      <c r="F172" s="6"/>
      <c r="G172" s="6"/>
      <c r="H172" s="6"/>
      <c r="I172" s="6"/>
      <c r="J172" s="6"/>
      <c r="K172" s="6"/>
    </row>
    <row r="173" spans="2:11" x14ac:dyDescent="0.25">
      <c r="B173" s="6"/>
      <c r="D173" s="6"/>
      <c r="E173" s="6"/>
      <c r="F173" s="6"/>
      <c r="G173" s="6"/>
      <c r="H173" s="6"/>
      <c r="I173" s="6"/>
      <c r="J173" s="6"/>
      <c r="K173" s="6"/>
    </row>
    <row r="174" spans="2:11" x14ac:dyDescent="0.25">
      <c r="B174" s="6"/>
      <c r="D174" s="6"/>
      <c r="E174" s="6"/>
      <c r="F174" s="6"/>
      <c r="G174" s="6"/>
      <c r="H174" s="6"/>
      <c r="I174" s="6"/>
      <c r="J174" s="6"/>
      <c r="K174" s="6"/>
    </row>
    <row r="175" spans="2:11" x14ac:dyDescent="0.25">
      <c r="B175" s="6"/>
      <c r="D175" s="6"/>
      <c r="E175" s="6"/>
      <c r="F175" s="6"/>
      <c r="G175" s="6"/>
      <c r="H175" s="6"/>
      <c r="I175" s="6"/>
      <c r="J175" s="6"/>
      <c r="K175" s="6"/>
    </row>
    <row r="176" spans="2:11" x14ac:dyDescent="0.25">
      <c r="B176" s="6"/>
      <c r="D176" s="6"/>
      <c r="E176" s="6"/>
      <c r="F176" s="6"/>
      <c r="G176" s="6"/>
      <c r="H176" s="6"/>
      <c r="I176" s="6"/>
      <c r="J176" s="6"/>
      <c r="K176" s="6"/>
    </row>
    <row r="177" spans="2:11" x14ac:dyDescent="0.25">
      <c r="B177" s="6"/>
      <c r="D177" s="6"/>
      <c r="E177" s="6"/>
      <c r="F177" s="6"/>
      <c r="G177" s="6"/>
      <c r="H177" s="6"/>
      <c r="I177" s="6"/>
      <c r="J177" s="6"/>
      <c r="K177" s="6"/>
    </row>
    <row r="178" spans="2:11" x14ac:dyDescent="0.25">
      <c r="B178" s="6"/>
      <c r="D178" s="6"/>
      <c r="E178" s="6"/>
      <c r="F178" s="6"/>
      <c r="G178" s="6"/>
      <c r="H178" s="6"/>
      <c r="I178" s="6"/>
      <c r="J178" s="6"/>
      <c r="K178" s="6"/>
    </row>
    <row r="179" spans="2:11" x14ac:dyDescent="0.25">
      <c r="B179" s="6"/>
      <c r="D179" s="6"/>
      <c r="E179" s="6"/>
      <c r="F179" s="6"/>
      <c r="G179" s="6"/>
      <c r="H179" s="6"/>
      <c r="I179" s="6"/>
      <c r="J179" s="6"/>
      <c r="K179" s="6"/>
    </row>
    <row r="180" spans="2:11" x14ac:dyDescent="0.25">
      <c r="B180" s="6"/>
      <c r="D180" s="6"/>
      <c r="E180" s="6"/>
      <c r="F180" s="6"/>
      <c r="G180" s="6"/>
      <c r="H180" s="6"/>
      <c r="I180" s="6"/>
      <c r="J180" s="6"/>
      <c r="K180" s="6"/>
    </row>
  </sheetData>
  <mergeCells count="37">
    <mergeCell ref="A1:P1"/>
    <mergeCell ref="A2:P2"/>
    <mergeCell ref="A3:P3"/>
    <mergeCell ref="A4:D4"/>
    <mergeCell ref="A5:P5"/>
    <mergeCell ref="B15:B19"/>
    <mergeCell ref="D21:L21"/>
    <mergeCell ref="D22:D23"/>
    <mergeCell ref="E22:E23"/>
    <mergeCell ref="F22:G22"/>
    <mergeCell ref="H22:K22"/>
    <mergeCell ref="D15:L15"/>
    <mergeCell ref="D20:L20"/>
    <mergeCell ref="F33:G33"/>
    <mergeCell ref="H33:H35"/>
    <mergeCell ref="E34:E35"/>
    <mergeCell ref="F34:F35"/>
    <mergeCell ref="D31:L31"/>
    <mergeCell ref="D32:L32"/>
    <mergeCell ref="B118:B136"/>
    <mergeCell ref="B70:E71"/>
    <mergeCell ref="C22:C23"/>
    <mergeCell ref="B77:B92"/>
    <mergeCell ref="B93:B94"/>
    <mergeCell ref="D93:D94"/>
    <mergeCell ref="B95:B117"/>
    <mergeCell ref="C33:C35"/>
    <mergeCell ref="D33:D35"/>
    <mergeCell ref="B47:E47"/>
    <mergeCell ref="B48:B54"/>
    <mergeCell ref="B56:E56"/>
    <mergeCell ref="B57:B63"/>
    <mergeCell ref="B10:D10"/>
    <mergeCell ref="F10:S10"/>
    <mergeCell ref="F11:S11"/>
    <mergeCell ref="E12:R12"/>
    <mergeCell ref="E13:R13"/>
  </mergeCells>
  <conditionalFormatting sqref="D42">
    <cfRule type="containsText" dxfId="47" priority="5" operator="containsText" text="ERROR">
      <formula>NOT(ISERROR(SEARCH("ERROR",D42)))</formula>
    </cfRule>
  </conditionalFormatting>
  <conditionalFormatting sqref="F10">
    <cfRule type="notContainsBlanks" dxfId="46" priority="4">
      <formula>LEN(TRIM(F10))&gt;0</formula>
    </cfRule>
  </conditionalFormatting>
  <conditionalFormatting sqref="F11:S11">
    <cfRule type="expression" dxfId="45" priority="2">
      <formula>E11="NO SE REPORTA"</formula>
    </cfRule>
    <cfRule type="expression" dxfId="44" priority="3">
      <formula>E10="NO APLICA"</formula>
    </cfRule>
  </conditionalFormatting>
  <conditionalFormatting sqref="E12:R12">
    <cfRule type="expression" dxfId="43" priority="1">
      <formula>E11="SI SE REPORTA"</formula>
    </cfRule>
  </conditionalFormatting>
  <dataValidations count="6">
    <dataValidation type="whole" operator="greaterThanOrEqual" allowBlank="1" showErrorMessage="1" errorTitle="ERROR" error="Escriba un número igual o mayor que 0" promptTitle="ERROR" prompt="Escriba un número igual o mayor que 0" sqref="E17:H17">
      <formula1>0</formula1>
    </dataValidation>
    <dataValidation type="whole" operator="greaterThanOrEqual" allowBlank="1" showInputMessage="1" showErrorMessage="1" errorTitle="ERROR" error="Valor en PESOS (sin centavos)" sqref="E18:H19 H24:K29">
      <formula1>0</formula1>
    </dataValidation>
    <dataValidation type="decimal" allowBlank="1" showInputMessage="1" showErrorMessage="1" errorTitle="ERROR" error="Escriba un valor entre 0% y 100%" sqref="E36:E41 F24:G29">
      <formula1>0</formula1>
      <formula2>1</formula2>
    </dataValidation>
    <dataValidation allowBlank="1" showInputMessage="1" showErrorMessage="1" sqref="H30:K30 F36:G42 D42:E42"/>
    <dataValidation type="list" allowBlank="1" showInputMessage="1" showErrorMessage="1" sqref="E11">
      <formula1>REPORTE</formula1>
    </dataValidation>
    <dataValidation type="list" allowBlank="1" showInputMessage="1" showErrorMessage="1" sqref="E10">
      <formula1>SI</formula1>
    </dataValidation>
  </dataValidations>
  <hyperlinks>
    <hyperlink ref="D92" r:id="rId1"/>
    <hyperlink ref="B9" location="'ANEXO 3'!A1" display="VOLVER AL INDICE"/>
    <hyperlink ref="E52" r:id="rId2"/>
  </hyperlinks>
  <pageMargins left="0.25" right="0.25" top="0.75" bottom="0.75" header="0.3" footer="0.3"/>
  <pageSetup paperSize="178" orientation="landscape" horizontalDpi="1200" verticalDpi="1200" r:id="rId3"/>
  <drawing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9"/>
  <sheetViews>
    <sheetView showGridLines="0" zoomScale="98" zoomScaleNormal="98" workbookViewId="0">
      <selection activeCell="P20" sqref="P20"/>
    </sheetView>
  </sheetViews>
  <sheetFormatPr baseColWidth="10" defaultRowHeight="14.3" x14ac:dyDescent="0.25"/>
  <cols>
    <col min="1" max="1" width="1.875" customWidth="1"/>
    <col min="2" max="2" width="12.875" customWidth="1"/>
    <col min="3" max="3" width="5" style="86" bestFit="1" customWidth="1"/>
    <col min="4" max="4" width="34.875" customWidth="1"/>
    <col min="5" max="5" width="12.125" customWidth="1"/>
    <col min="9" max="9" width="11.625" style="139"/>
  </cols>
  <sheetData>
    <row r="1" spans="1:21" s="550" customFormat="1" ht="100.55" customHeight="1" thickBot="1" x14ac:dyDescent="0.3">
      <c r="A1" s="1022"/>
      <c r="B1" s="1023"/>
      <c r="C1" s="1023"/>
      <c r="D1" s="1023"/>
      <c r="E1" s="1023"/>
      <c r="F1" s="1023"/>
      <c r="G1" s="1023"/>
      <c r="H1" s="1023"/>
      <c r="I1" s="1023"/>
      <c r="J1" s="1023"/>
      <c r="K1" s="1023"/>
      <c r="L1" s="1023"/>
      <c r="M1" s="1023"/>
      <c r="N1" s="1023"/>
      <c r="O1" s="1023"/>
      <c r="P1" s="1024"/>
      <c r="Q1" s="412"/>
      <c r="R1" s="412"/>
    </row>
    <row r="2" spans="1:21" s="551" customFormat="1" ht="16.3" thickBot="1" x14ac:dyDescent="0.3">
      <c r="A2" s="1030" t="str">
        <f>'Datos Generales'!C5</f>
        <v>Corporación Autónoma Regional del Magdalena – CORPAMAG</v>
      </c>
      <c r="B2" s="1031"/>
      <c r="C2" s="1031"/>
      <c r="D2" s="1031"/>
      <c r="E2" s="1031"/>
      <c r="F2" s="1031"/>
      <c r="G2" s="1031"/>
      <c r="H2" s="1031"/>
      <c r="I2" s="1031"/>
      <c r="J2" s="1031"/>
      <c r="K2" s="1031"/>
      <c r="L2" s="1031"/>
      <c r="M2" s="1031"/>
      <c r="N2" s="1031"/>
      <c r="O2" s="1031"/>
      <c r="P2" s="1032"/>
      <c r="Q2" s="412"/>
      <c r="R2" s="412"/>
    </row>
    <row r="3" spans="1:21" s="551" customFormat="1" ht="16.3" thickBot="1" x14ac:dyDescent="0.3">
      <c r="A3" s="1025" t="s">
        <v>1322</v>
      </c>
      <c r="B3" s="1026"/>
      <c r="C3" s="1026"/>
      <c r="D3" s="1026"/>
      <c r="E3" s="1026"/>
      <c r="F3" s="1026"/>
      <c r="G3" s="1026"/>
      <c r="H3" s="1026"/>
      <c r="I3" s="1026"/>
      <c r="J3" s="1026"/>
      <c r="K3" s="1026"/>
      <c r="L3" s="1026"/>
      <c r="M3" s="1026"/>
      <c r="N3" s="1026"/>
      <c r="O3" s="1026"/>
      <c r="P3" s="1027"/>
      <c r="Q3" s="412"/>
      <c r="R3" s="412"/>
    </row>
    <row r="4" spans="1:21" s="551" customFormat="1" ht="16.3" thickBot="1" x14ac:dyDescent="0.3">
      <c r="A4" s="1028" t="s">
        <v>1321</v>
      </c>
      <c r="B4" s="1029"/>
      <c r="C4" s="1029"/>
      <c r="D4" s="1029"/>
      <c r="E4" s="587" t="str">
        <f>'Datos Generales'!C6</f>
        <v>2021-II</v>
      </c>
      <c r="F4" s="587"/>
      <c r="G4" s="587"/>
      <c r="H4" s="587"/>
      <c r="I4" s="587"/>
      <c r="J4" s="587"/>
      <c r="K4" s="587"/>
      <c r="L4" s="589"/>
      <c r="M4" s="589"/>
      <c r="N4" s="589"/>
      <c r="O4" s="589"/>
      <c r="P4" s="590"/>
      <c r="Q4" s="412"/>
      <c r="R4" s="412"/>
    </row>
    <row r="5" spans="1:21" s="245" customFormat="1" ht="16.5" customHeight="1" thickBot="1" x14ac:dyDescent="0.3">
      <c r="A5" s="1025" t="s">
        <v>839</v>
      </c>
      <c r="B5" s="1026"/>
      <c r="C5" s="1026"/>
      <c r="D5" s="1026"/>
      <c r="E5" s="1026"/>
      <c r="F5" s="1026"/>
      <c r="G5" s="1026"/>
      <c r="H5" s="1026"/>
      <c r="I5" s="1026"/>
      <c r="J5" s="1026"/>
      <c r="K5" s="1026"/>
      <c r="L5" s="1026"/>
      <c r="M5" s="1026"/>
      <c r="N5" s="1026"/>
      <c r="O5" s="1026"/>
      <c r="P5" s="1027"/>
    </row>
    <row r="6" spans="1:21" x14ac:dyDescent="0.25">
      <c r="B6" s="4" t="s">
        <v>1</v>
      </c>
      <c r="C6" s="94"/>
      <c r="D6" s="6"/>
      <c r="E6" s="73"/>
      <c r="F6" s="6" t="s">
        <v>128</v>
      </c>
      <c r="G6" s="6"/>
      <c r="H6" s="6"/>
      <c r="I6" s="86"/>
      <c r="J6" s="6"/>
      <c r="K6" s="6"/>
    </row>
    <row r="7" spans="1:21" ht="14.95" thickBot="1" x14ac:dyDescent="0.3">
      <c r="B7" s="74"/>
      <c r="C7" s="76"/>
      <c r="D7" s="6"/>
      <c r="E7" s="18"/>
      <c r="F7" s="6" t="s">
        <v>129</v>
      </c>
      <c r="G7" s="6"/>
      <c r="H7" s="6"/>
      <c r="I7" s="86"/>
      <c r="J7" s="6"/>
      <c r="K7" s="6"/>
    </row>
    <row r="8" spans="1:21" ht="14.95" thickBot="1" x14ac:dyDescent="0.3">
      <c r="B8" s="177" t="s">
        <v>1192</v>
      </c>
      <c r="C8" s="221">
        <v>2021</v>
      </c>
      <c r="D8" s="226">
        <f>IF(E10="NO APLICA","NO APLICA",IF(E11="NO SE REPORTA","SIN INFORMACION",+G57))</f>
        <v>1</v>
      </c>
      <c r="E8" s="222"/>
      <c r="F8" s="6" t="s">
        <v>130</v>
      </c>
      <c r="G8" s="6"/>
      <c r="H8" s="6"/>
      <c r="I8" s="86"/>
      <c r="J8" s="6"/>
      <c r="K8" s="6"/>
    </row>
    <row r="9" spans="1:21" x14ac:dyDescent="0.25">
      <c r="B9" s="505" t="s">
        <v>1193</v>
      </c>
      <c r="D9" s="6"/>
      <c r="E9" s="6"/>
      <c r="F9" s="6"/>
      <c r="G9" s="6"/>
      <c r="H9" s="6"/>
      <c r="I9" s="86"/>
      <c r="J9" s="6"/>
      <c r="K9" s="6"/>
    </row>
    <row r="10" spans="1:21" s="412" customFormat="1" x14ac:dyDescent="0.25">
      <c r="A10" s="245"/>
      <c r="B10" s="1078" t="s">
        <v>1252</v>
      </c>
      <c r="C10" s="1078"/>
      <c r="D10" s="1078"/>
      <c r="E10" s="511" t="s">
        <v>1249</v>
      </c>
      <c r="F10" s="1085"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086"/>
      <c r="H10" s="1086"/>
      <c r="I10" s="1086"/>
      <c r="J10" s="1086"/>
      <c r="K10" s="1086"/>
      <c r="L10" s="1086"/>
      <c r="M10" s="1086"/>
      <c r="N10" s="1086"/>
      <c r="O10" s="1086"/>
      <c r="P10" s="1086"/>
      <c r="Q10" s="1086"/>
      <c r="R10" s="1086"/>
      <c r="S10" s="1086"/>
      <c r="T10" s="507"/>
      <c r="U10" s="507"/>
    </row>
    <row r="11" spans="1:21" s="412" customFormat="1" ht="14.45" customHeight="1" x14ac:dyDescent="0.25">
      <c r="A11" s="245"/>
      <c r="B11" s="508"/>
      <c r="C11" s="509"/>
      <c r="D11" s="510" t="str">
        <f>IF(E10="SI APLICA","¿El indicador no se reporta por limitaciones de información disponible? ","")</f>
        <v xml:space="preserve">¿El indicador no se reporta por limitaciones de información disponible? </v>
      </c>
      <c r="E11" s="512" t="s">
        <v>1251</v>
      </c>
      <c r="F11" s="1079"/>
      <c r="G11" s="1080"/>
      <c r="H11" s="1080"/>
      <c r="I11" s="1080"/>
      <c r="J11" s="1080"/>
      <c r="K11" s="1080"/>
      <c r="L11" s="1080"/>
      <c r="M11" s="1080"/>
      <c r="N11" s="1080"/>
      <c r="O11" s="1080"/>
      <c r="P11" s="1080"/>
      <c r="Q11" s="1080"/>
      <c r="R11" s="1080"/>
      <c r="S11" s="1080"/>
    </row>
    <row r="12" spans="1:21" s="412" customFormat="1" ht="23.45" customHeight="1" x14ac:dyDescent="0.25">
      <c r="A12" s="245"/>
      <c r="B12" s="505"/>
      <c r="C12" s="303"/>
      <c r="D12" s="510" t="str">
        <f>IF(E11="SI SE REPORTA","¿Qué programas o proyectos del Plan de Acción están asociados al indicador? ","")</f>
        <v xml:space="preserve">¿Qué programas o proyectos del Plan de Acción están asociados al indicador? </v>
      </c>
      <c r="E12" s="1081" t="s">
        <v>2747</v>
      </c>
      <c r="F12" s="1081"/>
      <c r="G12" s="1081"/>
      <c r="H12" s="1081"/>
      <c r="I12" s="1081"/>
      <c r="J12" s="1081"/>
      <c r="K12" s="1081"/>
      <c r="L12" s="1081"/>
      <c r="M12" s="1081"/>
      <c r="N12" s="1081"/>
      <c r="O12" s="1081"/>
      <c r="P12" s="1081"/>
      <c r="Q12" s="1081"/>
      <c r="R12" s="1081"/>
    </row>
    <row r="13" spans="1:21" s="412" customFormat="1" ht="21.9" customHeight="1" x14ac:dyDescent="0.25">
      <c r="A13" s="245"/>
      <c r="B13" s="505"/>
      <c r="C13" s="303"/>
      <c r="D13" s="510" t="s">
        <v>1254</v>
      </c>
      <c r="E13" s="1082"/>
      <c r="F13" s="1083"/>
      <c r="G13" s="1083"/>
      <c r="H13" s="1083"/>
      <c r="I13" s="1083"/>
      <c r="J13" s="1083"/>
      <c r="K13" s="1083"/>
      <c r="L13" s="1083"/>
      <c r="M13" s="1083"/>
      <c r="N13" s="1083"/>
      <c r="O13" s="1083"/>
      <c r="P13" s="1083"/>
      <c r="Q13" s="1083"/>
      <c r="R13" s="1084"/>
    </row>
    <row r="14" spans="1:21" s="412" customFormat="1" ht="7" customHeight="1" thickBot="1" x14ac:dyDescent="0.3">
      <c r="B14" s="505"/>
      <c r="C14" s="86"/>
      <c r="D14" s="6"/>
      <c r="E14" s="6"/>
      <c r="F14" s="6"/>
      <c r="G14" s="6"/>
      <c r="H14" s="6"/>
      <c r="I14" s="86"/>
      <c r="J14" s="6"/>
      <c r="K14" s="6"/>
    </row>
    <row r="15" spans="1:21" x14ac:dyDescent="0.25">
      <c r="B15" s="1111" t="s">
        <v>2</v>
      </c>
      <c r="C15" s="88"/>
      <c r="D15" s="1122" t="s">
        <v>3</v>
      </c>
      <c r="E15" s="1123"/>
      <c r="F15" s="1123"/>
      <c r="G15" s="1123"/>
      <c r="H15" s="1123"/>
      <c r="I15" s="1124"/>
      <c r="J15" s="6"/>
      <c r="K15" s="6"/>
    </row>
    <row r="16" spans="1:21" x14ac:dyDescent="0.25">
      <c r="B16" s="1112"/>
      <c r="C16" s="91"/>
      <c r="D16" s="1216" t="s">
        <v>866</v>
      </c>
      <c r="E16" s="1217"/>
      <c r="F16" s="1217"/>
      <c r="G16" s="1217"/>
      <c r="H16" s="1217"/>
      <c r="I16" s="1218"/>
      <c r="J16" s="6"/>
      <c r="K16" s="6"/>
    </row>
    <row r="17" spans="2:11" ht="14.95" thickBot="1" x14ac:dyDescent="0.3">
      <c r="B17" s="1112"/>
      <c r="C17" s="91"/>
      <c r="D17" s="1161"/>
      <c r="E17" s="1162"/>
      <c r="F17" s="1162"/>
      <c r="G17" s="1162"/>
      <c r="H17" s="1162"/>
      <c r="I17" s="1163"/>
      <c r="J17" s="6"/>
      <c r="K17" s="6"/>
    </row>
    <row r="18" spans="2:11" ht="14.95" thickBot="1" x14ac:dyDescent="0.3">
      <c r="B18" s="1112"/>
      <c r="C18" s="93"/>
      <c r="D18" s="43" t="s">
        <v>150</v>
      </c>
      <c r="E18" s="39" t="s">
        <v>20</v>
      </c>
      <c r="F18" s="39" t="s">
        <v>21</v>
      </c>
      <c r="G18" s="39" t="s">
        <v>22</v>
      </c>
      <c r="H18" s="39" t="s">
        <v>23</v>
      </c>
      <c r="I18" s="89" t="s">
        <v>151</v>
      </c>
      <c r="J18" s="6"/>
      <c r="K18" s="6"/>
    </row>
    <row r="19" spans="2:11" ht="35.35" thickBot="1" x14ac:dyDescent="0.3">
      <c r="B19" s="1112"/>
      <c r="C19" s="93"/>
      <c r="D19" s="128" t="s">
        <v>867</v>
      </c>
      <c r="E19" s="7">
        <v>42</v>
      </c>
      <c r="F19" s="7"/>
      <c r="G19" s="7"/>
      <c r="H19" s="7"/>
      <c r="I19" s="150">
        <f>SUM(E19:H19)</f>
        <v>42</v>
      </c>
      <c r="J19" s="6"/>
      <c r="K19" s="6"/>
    </row>
    <row r="20" spans="2:11" ht="23.8" thickBot="1" x14ac:dyDescent="0.3">
      <c r="B20" s="1112"/>
      <c r="C20" s="93"/>
      <c r="D20" s="128" t="s">
        <v>868</v>
      </c>
      <c r="E20" s="7">
        <v>1</v>
      </c>
      <c r="F20" s="7"/>
      <c r="G20" s="7"/>
      <c r="H20" s="7"/>
      <c r="I20" s="150">
        <f>SUM(E20:H20)</f>
        <v>1</v>
      </c>
      <c r="J20" s="6"/>
      <c r="K20" s="6"/>
    </row>
    <row r="21" spans="2:11" ht="23.8" thickBot="1" x14ac:dyDescent="0.3">
      <c r="B21" s="1112"/>
      <c r="C21" s="93"/>
      <c r="D21" s="128" t="s">
        <v>869</v>
      </c>
      <c r="E21" s="151">
        <f>+E19/E20</f>
        <v>42</v>
      </c>
      <c r="F21" s="151" t="e">
        <f>+F19/F20</f>
        <v>#DIV/0!</v>
      </c>
      <c r="G21" s="151" t="e">
        <f>+G19/G20</f>
        <v>#DIV/0!</v>
      </c>
      <c r="H21" s="151" t="e">
        <f>+H19/H20</f>
        <v>#DIV/0!</v>
      </c>
      <c r="I21" s="151">
        <f>+I19/I20</f>
        <v>42</v>
      </c>
      <c r="J21" s="6"/>
      <c r="K21" s="6"/>
    </row>
    <row r="22" spans="2:11" x14ac:dyDescent="0.25">
      <c r="B22" s="1112"/>
      <c r="C22" s="91"/>
      <c r="D22" s="1122"/>
      <c r="E22" s="1123"/>
      <c r="F22" s="1123"/>
      <c r="G22" s="1123"/>
      <c r="H22" s="1123"/>
      <c r="I22" s="1124"/>
      <c r="J22" s="6"/>
      <c r="K22" s="6"/>
    </row>
    <row r="23" spans="2:11" x14ac:dyDescent="0.25">
      <c r="B23" s="1112"/>
      <c r="C23" s="91"/>
      <c r="D23" s="1216" t="s">
        <v>870</v>
      </c>
      <c r="E23" s="1217"/>
      <c r="F23" s="1217"/>
      <c r="G23" s="1217"/>
      <c r="H23" s="1217"/>
      <c r="I23" s="1218"/>
      <c r="J23" s="6"/>
      <c r="K23" s="6"/>
    </row>
    <row r="24" spans="2:11" ht="14.95" thickBot="1" x14ac:dyDescent="0.3">
      <c r="B24" s="1112"/>
      <c r="C24" s="91"/>
      <c r="D24" s="1131"/>
      <c r="E24" s="1132"/>
      <c r="F24" s="1132"/>
      <c r="G24" s="1132"/>
      <c r="H24" s="1132"/>
      <c r="I24" s="1133"/>
      <c r="J24" s="6"/>
      <c r="K24" s="6"/>
    </row>
    <row r="25" spans="2:11" ht="14.95" thickBot="1" x14ac:dyDescent="0.3">
      <c r="B25" s="1112"/>
      <c r="C25" s="93"/>
      <c r="D25" s="43" t="s">
        <v>150</v>
      </c>
      <c r="E25" s="39" t="s">
        <v>20</v>
      </c>
      <c r="F25" s="39" t="s">
        <v>21</v>
      </c>
      <c r="G25" s="39" t="s">
        <v>22</v>
      </c>
      <c r="H25" s="39" t="s">
        <v>23</v>
      </c>
      <c r="I25" s="89" t="s">
        <v>151</v>
      </c>
      <c r="J25" s="6"/>
      <c r="K25" s="6"/>
    </row>
    <row r="26" spans="2:11" ht="35.35" thickBot="1" x14ac:dyDescent="0.3">
      <c r="B26" s="1112"/>
      <c r="C26" s="93"/>
      <c r="D26" s="128" t="s">
        <v>1948</v>
      </c>
      <c r="E26" s="7">
        <v>1354</v>
      </c>
      <c r="F26" s="7"/>
      <c r="G26" s="7"/>
      <c r="H26" s="7"/>
      <c r="I26" s="150">
        <f>SUM(E26:H26)</f>
        <v>1354</v>
      </c>
      <c r="J26" s="6"/>
      <c r="K26" s="6"/>
    </row>
    <row r="27" spans="2:11" ht="23.8" thickBot="1" x14ac:dyDescent="0.3">
      <c r="B27" s="1112"/>
      <c r="C27" s="93"/>
      <c r="D27" s="128" t="s">
        <v>871</v>
      </c>
      <c r="E27" s="7">
        <v>25</v>
      </c>
      <c r="F27" s="7"/>
      <c r="G27" s="7"/>
      <c r="H27" s="7"/>
      <c r="I27" s="150">
        <f>SUM(E27:H27)</f>
        <v>25</v>
      </c>
      <c r="J27" s="6"/>
      <c r="K27" s="6"/>
    </row>
    <row r="28" spans="2:11" ht="23.8" thickBot="1" x14ac:dyDescent="0.3">
      <c r="B28" s="1112"/>
      <c r="C28" s="93"/>
      <c r="D28" s="128" t="s">
        <v>872</v>
      </c>
      <c r="E28" s="151">
        <f>+E26/E27</f>
        <v>54.16</v>
      </c>
      <c r="F28" s="151" t="e">
        <f>+F26/F27</f>
        <v>#DIV/0!</v>
      </c>
      <c r="G28" s="151" t="e">
        <f>+G26/G27</f>
        <v>#DIV/0!</v>
      </c>
      <c r="H28" s="151" t="e">
        <f>+H26/H27</f>
        <v>#DIV/0!</v>
      </c>
      <c r="I28" s="151">
        <f>+I26/I27</f>
        <v>54.16</v>
      </c>
      <c r="J28" s="6"/>
      <c r="K28" s="6"/>
    </row>
    <row r="29" spans="2:11" x14ac:dyDescent="0.25">
      <c r="B29" s="1112"/>
      <c r="C29" s="91"/>
      <c r="D29" s="1122"/>
      <c r="E29" s="1123"/>
      <c r="F29" s="1123"/>
      <c r="G29" s="1123"/>
      <c r="H29" s="1123"/>
      <c r="I29" s="1124"/>
      <c r="J29" s="6"/>
      <c r="K29" s="6"/>
    </row>
    <row r="30" spans="2:11" x14ac:dyDescent="0.25">
      <c r="B30" s="1112"/>
      <c r="C30" s="91"/>
      <c r="D30" s="1216" t="s">
        <v>873</v>
      </c>
      <c r="E30" s="1217"/>
      <c r="F30" s="1217"/>
      <c r="G30" s="1217"/>
      <c r="H30" s="1217"/>
      <c r="I30" s="1218"/>
      <c r="J30" s="6"/>
      <c r="K30" s="6"/>
    </row>
    <row r="31" spans="2:11" ht="14.95" thickBot="1" x14ac:dyDescent="0.3">
      <c r="B31" s="1112"/>
      <c r="C31" s="91"/>
      <c r="D31" s="1161"/>
      <c r="E31" s="1162"/>
      <c r="F31" s="1162"/>
      <c r="G31" s="1162"/>
      <c r="H31" s="1162"/>
      <c r="I31" s="1163"/>
      <c r="J31" s="6"/>
      <c r="K31" s="6"/>
    </row>
    <row r="32" spans="2:11" ht="14.95" thickBot="1" x14ac:dyDescent="0.3">
      <c r="B32" s="1112"/>
      <c r="C32" s="93"/>
      <c r="D32" s="43" t="s">
        <v>150</v>
      </c>
      <c r="E32" s="39" t="s">
        <v>20</v>
      </c>
      <c r="F32" s="39" t="s">
        <v>21</v>
      </c>
      <c r="G32" s="39" t="s">
        <v>22</v>
      </c>
      <c r="H32" s="39" t="s">
        <v>23</v>
      </c>
      <c r="I32" s="89" t="s">
        <v>151</v>
      </c>
      <c r="J32" s="6"/>
      <c r="K32" s="6"/>
    </row>
    <row r="33" spans="2:11" ht="35.35" thickBot="1" x14ac:dyDescent="0.3">
      <c r="B33" s="1112"/>
      <c r="C33" s="93"/>
      <c r="D33" s="128" t="s">
        <v>874</v>
      </c>
      <c r="E33" s="7">
        <v>470</v>
      </c>
      <c r="F33" s="7"/>
      <c r="G33" s="7"/>
      <c r="H33" s="7"/>
      <c r="I33" s="150">
        <f>SUM(E33:H33)</f>
        <v>470</v>
      </c>
      <c r="J33" s="6"/>
      <c r="K33" s="6"/>
    </row>
    <row r="34" spans="2:11" ht="23.8" thickBot="1" x14ac:dyDescent="0.3">
      <c r="B34" s="1112"/>
      <c r="C34" s="93"/>
      <c r="D34" s="128" t="s">
        <v>875</v>
      </c>
      <c r="E34" s="7">
        <v>8</v>
      </c>
      <c r="F34" s="7"/>
      <c r="G34" s="7"/>
      <c r="H34" s="7"/>
      <c r="I34" s="150">
        <f>SUM(E34:H34)</f>
        <v>8</v>
      </c>
      <c r="J34" s="6"/>
      <c r="K34" s="6"/>
    </row>
    <row r="35" spans="2:11" ht="35.35" thickBot="1" x14ac:dyDescent="0.3">
      <c r="B35" s="1112"/>
      <c r="C35" s="93"/>
      <c r="D35" s="128" t="s">
        <v>876</v>
      </c>
      <c r="E35" s="151">
        <f>+E33/E34</f>
        <v>58.75</v>
      </c>
      <c r="F35" s="151" t="e">
        <f>+F33/F34</f>
        <v>#DIV/0!</v>
      </c>
      <c r="G35" s="151" t="e">
        <f>+G33/G34</f>
        <v>#DIV/0!</v>
      </c>
      <c r="H35" s="151" t="e">
        <f>+H33/H34</f>
        <v>#DIV/0!</v>
      </c>
      <c r="I35" s="151">
        <f>+I33/I34</f>
        <v>58.75</v>
      </c>
      <c r="J35" s="6"/>
      <c r="K35" s="6"/>
    </row>
    <row r="36" spans="2:11" x14ac:dyDescent="0.25">
      <c r="B36" s="1112"/>
      <c r="C36" s="91"/>
      <c r="D36" s="1122"/>
      <c r="E36" s="1123"/>
      <c r="F36" s="1123"/>
      <c r="G36" s="1123"/>
      <c r="H36" s="1123"/>
      <c r="I36" s="1124"/>
      <c r="J36" s="6"/>
      <c r="K36" s="6"/>
    </row>
    <row r="37" spans="2:11" x14ac:dyDescent="0.25">
      <c r="B37" s="1112"/>
      <c r="C37" s="91"/>
      <c r="D37" s="1216" t="s">
        <v>877</v>
      </c>
      <c r="E37" s="1217"/>
      <c r="F37" s="1217"/>
      <c r="G37" s="1217"/>
      <c r="H37" s="1217"/>
      <c r="I37" s="1218"/>
      <c r="J37" s="6"/>
      <c r="K37" s="6"/>
    </row>
    <row r="38" spans="2:11" ht="14.95" thickBot="1" x14ac:dyDescent="0.3">
      <c r="B38" s="1112"/>
      <c r="C38" s="91"/>
      <c r="D38" s="1161"/>
      <c r="E38" s="1162"/>
      <c r="F38" s="1162"/>
      <c r="G38" s="1162"/>
      <c r="H38" s="1162"/>
      <c r="I38" s="1163"/>
      <c r="J38" s="6"/>
      <c r="K38" s="6"/>
    </row>
    <row r="39" spans="2:11" ht="14.95" thickBot="1" x14ac:dyDescent="0.3">
      <c r="B39" s="1112"/>
      <c r="C39" s="93"/>
      <c r="D39" s="43" t="s">
        <v>150</v>
      </c>
      <c r="E39" s="39" t="s">
        <v>20</v>
      </c>
      <c r="F39" s="39" t="s">
        <v>21</v>
      </c>
      <c r="G39" s="39" t="s">
        <v>22</v>
      </c>
      <c r="H39" s="39" t="s">
        <v>23</v>
      </c>
      <c r="I39" s="89" t="s">
        <v>151</v>
      </c>
      <c r="J39" s="6"/>
      <c r="K39" s="6"/>
    </row>
    <row r="40" spans="2:11" ht="35.35" thickBot="1" x14ac:dyDescent="0.3">
      <c r="B40" s="1112"/>
      <c r="C40" s="93"/>
      <c r="D40" s="128" t="s">
        <v>878</v>
      </c>
      <c r="E40" s="7">
        <v>71</v>
      </c>
      <c r="F40" s="7"/>
      <c r="G40" s="7"/>
      <c r="H40" s="7"/>
      <c r="I40" s="150">
        <f>SUM(E40:H40)</f>
        <v>71</v>
      </c>
      <c r="J40" s="6"/>
      <c r="K40" s="6"/>
    </row>
    <row r="41" spans="2:11" ht="35.35" thickBot="1" x14ac:dyDescent="0.3">
      <c r="B41" s="1112"/>
      <c r="C41" s="93"/>
      <c r="D41" s="128" t="s">
        <v>879</v>
      </c>
      <c r="E41" s="7">
        <v>3</v>
      </c>
      <c r="F41" s="7"/>
      <c r="G41" s="7"/>
      <c r="H41" s="7"/>
      <c r="I41" s="150">
        <f>SUM(E41:H41)</f>
        <v>3</v>
      </c>
      <c r="J41" s="6"/>
      <c r="K41" s="6"/>
    </row>
    <row r="42" spans="2:11" ht="35.35" thickBot="1" x14ac:dyDescent="0.3">
      <c r="B42" s="1112"/>
      <c r="C42" s="93"/>
      <c r="D42" s="128" t="s">
        <v>880</v>
      </c>
      <c r="E42" s="151">
        <f>+E40/E41</f>
        <v>23.666666666666668</v>
      </c>
      <c r="F42" s="151" t="e">
        <f>+F40/F41</f>
        <v>#DIV/0!</v>
      </c>
      <c r="G42" s="151" t="e">
        <f>+G40/G41</f>
        <v>#DIV/0!</v>
      </c>
      <c r="H42" s="151" t="e">
        <f>+H40/H41</f>
        <v>#DIV/0!</v>
      </c>
      <c r="I42" s="151">
        <f>+I40/I41</f>
        <v>23.666666666666668</v>
      </c>
      <c r="J42" s="6"/>
      <c r="K42" s="6"/>
    </row>
    <row r="43" spans="2:11" x14ac:dyDescent="0.25">
      <c r="B43" s="1112"/>
      <c r="C43" s="91"/>
      <c r="D43" s="1122"/>
      <c r="E43" s="1123"/>
      <c r="F43" s="1123"/>
      <c r="G43" s="1123"/>
      <c r="H43" s="1123"/>
      <c r="I43" s="1124"/>
      <c r="J43" s="6"/>
      <c r="K43" s="6"/>
    </row>
    <row r="44" spans="2:11" x14ac:dyDescent="0.25">
      <c r="B44" s="1112"/>
      <c r="C44" s="91"/>
      <c r="D44" s="1216" t="s">
        <v>881</v>
      </c>
      <c r="E44" s="1217"/>
      <c r="F44" s="1217"/>
      <c r="G44" s="1217"/>
      <c r="H44" s="1217"/>
      <c r="I44" s="1218"/>
      <c r="J44" s="6"/>
      <c r="K44" s="6"/>
    </row>
    <row r="45" spans="2:11" ht="14.95" thickBot="1" x14ac:dyDescent="0.3">
      <c r="B45" s="1112"/>
      <c r="C45" s="91"/>
      <c r="D45" s="1161"/>
      <c r="E45" s="1162"/>
      <c r="F45" s="1162"/>
      <c r="G45" s="1162"/>
      <c r="H45" s="1162"/>
      <c r="I45" s="1163"/>
      <c r="J45" s="6"/>
      <c r="K45" s="6"/>
    </row>
    <row r="46" spans="2:11" ht="14.95" thickBot="1" x14ac:dyDescent="0.3">
      <c r="B46" s="1112"/>
      <c r="C46" s="93"/>
      <c r="D46" s="43" t="s">
        <v>150</v>
      </c>
      <c r="E46" s="39" t="s">
        <v>20</v>
      </c>
      <c r="F46" s="39" t="s">
        <v>21</v>
      </c>
      <c r="G46" s="39" t="s">
        <v>22</v>
      </c>
      <c r="H46" s="39" t="s">
        <v>23</v>
      </c>
      <c r="I46" s="89" t="s">
        <v>151</v>
      </c>
      <c r="J46" s="6"/>
      <c r="K46" s="6"/>
    </row>
    <row r="47" spans="2:11" ht="35.35" thickBot="1" x14ac:dyDescent="0.3">
      <c r="B47" s="1112"/>
      <c r="C47" s="93"/>
      <c r="D47" s="128" t="s">
        <v>882</v>
      </c>
      <c r="E47" s="7">
        <v>0</v>
      </c>
      <c r="F47" s="7"/>
      <c r="G47" s="7"/>
      <c r="H47" s="7"/>
      <c r="I47" s="150">
        <f>SUM(E47:H47)</f>
        <v>0</v>
      </c>
      <c r="J47" s="6"/>
      <c r="K47" s="6"/>
    </row>
    <row r="48" spans="2:11" ht="23.8" thickBot="1" x14ac:dyDescent="0.3">
      <c r="B48" s="1112"/>
      <c r="C48" s="93"/>
      <c r="D48" s="128" t="s">
        <v>883</v>
      </c>
      <c r="E48" s="7">
        <v>0</v>
      </c>
      <c r="F48" s="7"/>
      <c r="G48" s="7"/>
      <c r="H48" s="7"/>
      <c r="I48" s="150">
        <f>SUM(E48:H48)</f>
        <v>0</v>
      </c>
      <c r="J48" s="6"/>
      <c r="K48" s="6"/>
    </row>
    <row r="49" spans="2:11" ht="35.35" thickBot="1" x14ac:dyDescent="0.3">
      <c r="B49" s="1113"/>
      <c r="C49" s="3"/>
      <c r="D49" s="128" t="s">
        <v>884</v>
      </c>
      <c r="E49" s="151">
        <v>0</v>
      </c>
      <c r="F49" s="151" t="e">
        <f>+F47/F48</f>
        <v>#DIV/0!</v>
      </c>
      <c r="G49" s="151" t="e">
        <f>+G47/G48</f>
        <v>#DIV/0!</v>
      </c>
      <c r="H49" s="151" t="e">
        <f>+H47/H48</f>
        <v>#DIV/0!</v>
      </c>
      <c r="I49" s="151" t="e">
        <f>+I47/I48</f>
        <v>#DIV/0!</v>
      </c>
      <c r="J49" s="6"/>
      <c r="K49" s="6"/>
    </row>
    <row r="50" spans="2:11" s="412" customFormat="1" ht="14.95" thickBot="1" x14ac:dyDescent="0.3"/>
    <row r="51" spans="2:11" s="412" customFormat="1" ht="23.8" thickBot="1" x14ac:dyDescent="0.3">
      <c r="D51" s="298" t="s">
        <v>1240</v>
      </c>
      <c r="E51" s="298" t="s">
        <v>1244</v>
      </c>
      <c r="F51" s="298" t="s">
        <v>1245</v>
      </c>
      <c r="G51" s="454" t="s">
        <v>1246</v>
      </c>
    </row>
    <row r="52" spans="2:11" s="412" customFormat="1" ht="14.95" thickBot="1" x14ac:dyDescent="0.3">
      <c r="D52" s="298" t="str">
        <f>+D16</f>
        <v>Licencias ambientales</v>
      </c>
      <c r="E52" s="151">
        <f>+E21</f>
        <v>42</v>
      </c>
      <c r="F52" s="488">
        <v>60</v>
      </c>
      <c r="G52" s="195">
        <f>IF(F52/E52&gt;1,1,F52/E52)</f>
        <v>1</v>
      </c>
    </row>
    <row r="53" spans="2:11" s="412" customFormat="1" ht="14.95" thickBot="1" x14ac:dyDescent="0.3">
      <c r="D53" s="298" t="str">
        <f>+D23</f>
        <v>Concesiones de agua</v>
      </c>
      <c r="E53" s="151">
        <f>+E28</f>
        <v>54.16</v>
      </c>
      <c r="F53" s="488">
        <v>60</v>
      </c>
      <c r="G53" s="195">
        <f>IF(F53/E53&gt;1,1,F53/E53)</f>
        <v>1</v>
      </c>
    </row>
    <row r="54" spans="2:11" s="412" customFormat="1" ht="14.95" thickBot="1" x14ac:dyDescent="0.3">
      <c r="D54" s="298" t="str">
        <f>+D30</f>
        <v>Permisos de vertimiento de agua</v>
      </c>
      <c r="E54" s="151">
        <f>+E35</f>
        <v>58.75</v>
      </c>
      <c r="F54" s="488">
        <v>60</v>
      </c>
      <c r="G54" s="195">
        <f>IF(F54/E54&gt;1,1,F54/E54)</f>
        <v>1</v>
      </c>
    </row>
    <row r="55" spans="2:11" s="412" customFormat="1" ht="14.95" thickBot="1" x14ac:dyDescent="0.3">
      <c r="D55" s="298" t="str">
        <f>+D37</f>
        <v>Permisos de aprovechamiento forestal</v>
      </c>
      <c r="E55" s="151">
        <f>+E42</f>
        <v>23.666666666666668</v>
      </c>
      <c r="F55" s="488">
        <v>60</v>
      </c>
      <c r="G55" s="195">
        <f>IF(F55/E55&gt;1,1,F55/E55)</f>
        <v>1</v>
      </c>
    </row>
    <row r="56" spans="2:11" s="412" customFormat="1" ht="14.95" thickBot="1" x14ac:dyDescent="0.3">
      <c r="D56" s="298" t="str">
        <f>+D44</f>
        <v>Permisos de emisiones atmosféricas</v>
      </c>
      <c r="E56" s="151">
        <f>+E49</f>
        <v>0</v>
      </c>
      <c r="F56" s="488">
        <v>0</v>
      </c>
      <c r="G56" s="195"/>
    </row>
    <row r="57" spans="2:11" s="412" customFormat="1" ht="23.8" thickBot="1" x14ac:dyDescent="0.3">
      <c r="D57" s="298" t="s">
        <v>1239</v>
      </c>
      <c r="E57" s="151">
        <f>AVERAGE(E52:E56)</f>
        <v>35.715333333333334</v>
      </c>
      <c r="F57" s="151">
        <f>AVERAGE(F52:F56)</f>
        <v>48</v>
      </c>
      <c r="G57" s="195">
        <f>AVERAGE(G52:G56)</f>
        <v>1</v>
      </c>
    </row>
    <row r="58" spans="2:11" s="412" customFormat="1" x14ac:dyDescent="0.25"/>
    <row r="59" spans="2:11" s="412" customFormat="1" ht="14.95" thickBot="1" x14ac:dyDescent="0.3"/>
    <row r="60" spans="2:11" ht="59.95" customHeight="1" thickBot="1" x14ac:dyDescent="0.3">
      <c r="B60" s="52" t="s">
        <v>34</v>
      </c>
      <c r="C60" s="213"/>
      <c r="D60" s="1117" t="s">
        <v>885</v>
      </c>
      <c r="E60" s="1118"/>
      <c r="F60" s="1118"/>
      <c r="G60" s="1118"/>
      <c r="H60" s="1118"/>
      <c r="I60" s="1119"/>
      <c r="J60" s="6"/>
      <c r="K60" s="6"/>
    </row>
    <row r="61" spans="2:11" ht="36" customHeight="1" thickBot="1" x14ac:dyDescent="0.3">
      <c r="B61" s="47" t="s">
        <v>36</v>
      </c>
      <c r="C61" s="92"/>
      <c r="D61" s="1117" t="s">
        <v>159</v>
      </c>
      <c r="E61" s="1118"/>
      <c r="F61" s="1118"/>
      <c r="G61" s="1118"/>
      <c r="H61" s="1118"/>
      <c r="I61" s="1119"/>
      <c r="J61" s="6"/>
      <c r="K61" s="6"/>
    </row>
    <row r="62" spans="2:11" ht="14.95" thickBot="1" x14ac:dyDescent="0.3">
      <c r="B62" s="2"/>
      <c r="C62" s="75"/>
      <c r="D62" s="6"/>
      <c r="E62" s="6"/>
      <c r="F62" s="6"/>
      <c r="G62" s="6"/>
      <c r="H62" s="6"/>
      <c r="I62" s="86"/>
      <c r="J62" s="6"/>
      <c r="K62" s="6"/>
    </row>
    <row r="63" spans="2:11" ht="23.95" customHeight="1" thickBot="1" x14ac:dyDescent="0.3">
      <c r="B63" s="1114" t="s">
        <v>38</v>
      </c>
      <c r="C63" s="1115"/>
      <c r="D63" s="1115"/>
      <c r="E63" s="1116"/>
      <c r="F63" s="6"/>
      <c r="G63" s="6"/>
      <c r="H63" s="6"/>
      <c r="I63" s="86"/>
      <c r="J63" s="6"/>
      <c r="K63" s="6"/>
    </row>
    <row r="64" spans="2:11" ht="14.95" thickBot="1" x14ac:dyDescent="0.3">
      <c r="B64" s="1111">
        <v>1</v>
      </c>
      <c r="C64" s="93"/>
      <c r="D64" s="48" t="s">
        <v>39</v>
      </c>
      <c r="E64" s="31" t="s">
        <v>1890</v>
      </c>
      <c r="F64" s="6"/>
      <c r="G64" s="6"/>
      <c r="H64" s="6"/>
      <c r="I64" s="86"/>
      <c r="J64" s="6"/>
      <c r="K64" s="6"/>
    </row>
    <row r="65" spans="2:11" ht="14.95" thickBot="1" x14ac:dyDescent="0.3">
      <c r="B65" s="1112"/>
      <c r="C65" s="93"/>
      <c r="D65" s="41" t="s">
        <v>40</v>
      </c>
      <c r="E65" s="31" t="s">
        <v>1895</v>
      </c>
      <c r="F65" s="6"/>
      <c r="G65" s="6"/>
      <c r="H65" s="6"/>
      <c r="I65" s="86"/>
      <c r="J65" s="6"/>
      <c r="K65" s="6"/>
    </row>
    <row r="66" spans="2:11" ht="14.95" thickBot="1" x14ac:dyDescent="0.3">
      <c r="B66" s="1112"/>
      <c r="C66" s="93"/>
      <c r="D66" s="41" t="s">
        <v>41</v>
      </c>
      <c r="E66" s="31" t="s">
        <v>1896</v>
      </c>
      <c r="F66" s="6"/>
      <c r="G66" s="6"/>
      <c r="H66" s="6"/>
      <c r="I66" s="86"/>
      <c r="J66" s="6"/>
      <c r="K66" s="6"/>
    </row>
    <row r="67" spans="2:11" ht="14.95" thickBot="1" x14ac:dyDescent="0.3">
      <c r="B67" s="1112"/>
      <c r="C67" s="93"/>
      <c r="D67" s="41" t="s">
        <v>42</v>
      </c>
      <c r="E67" s="31" t="s">
        <v>1897</v>
      </c>
      <c r="F67" s="6"/>
      <c r="G67" s="6"/>
      <c r="H67" s="6"/>
      <c r="I67" s="86"/>
      <c r="J67" s="6"/>
      <c r="K67" s="6"/>
    </row>
    <row r="68" spans="2:11" ht="14.95" thickBot="1" x14ac:dyDescent="0.3">
      <c r="B68" s="1112"/>
      <c r="C68" s="93"/>
      <c r="D68" s="41" t="s">
        <v>43</v>
      </c>
      <c r="E68" s="742" t="s">
        <v>1898</v>
      </c>
      <c r="F68" s="6"/>
      <c r="G68" s="6"/>
      <c r="H68" s="6"/>
      <c r="I68" s="86"/>
      <c r="J68" s="6"/>
      <c r="K68" s="6"/>
    </row>
    <row r="69" spans="2:11" ht="14.95" thickBot="1" x14ac:dyDescent="0.3">
      <c r="B69" s="1112"/>
      <c r="C69" s="93"/>
      <c r="D69" s="41" t="s">
        <v>44</v>
      </c>
      <c r="E69" s="31">
        <v>4380200</v>
      </c>
      <c r="F69" s="6"/>
      <c r="G69" s="6"/>
      <c r="H69" s="6"/>
      <c r="I69" s="86"/>
      <c r="J69" s="6"/>
      <c r="K69" s="6"/>
    </row>
    <row r="70" spans="2:11" ht="14.95" thickBot="1" x14ac:dyDescent="0.3">
      <c r="B70" s="1113"/>
      <c r="C70" s="3"/>
      <c r="D70" s="41" t="s">
        <v>45</v>
      </c>
      <c r="E70" s="31" t="s">
        <v>1892</v>
      </c>
      <c r="F70" s="6"/>
      <c r="G70" s="6"/>
      <c r="H70" s="6"/>
      <c r="I70" s="86"/>
      <c r="J70" s="6"/>
      <c r="K70" s="6"/>
    </row>
    <row r="71" spans="2:11" ht="14.95" thickBot="1" x14ac:dyDescent="0.3">
      <c r="B71" s="2"/>
      <c r="C71" s="75"/>
      <c r="D71" s="6"/>
      <c r="E71" s="6"/>
      <c r="F71" s="6"/>
      <c r="G71" s="6"/>
      <c r="H71" s="6"/>
      <c r="I71" s="86"/>
      <c r="J71" s="6"/>
      <c r="K71" s="6"/>
    </row>
    <row r="72" spans="2:11" ht="14.95" thickBot="1" x14ac:dyDescent="0.3">
      <c r="B72" s="1114" t="s">
        <v>46</v>
      </c>
      <c r="C72" s="1115"/>
      <c r="D72" s="1115"/>
      <c r="E72" s="1116"/>
      <c r="F72" s="6"/>
      <c r="G72" s="6"/>
      <c r="H72" s="6"/>
      <c r="I72" s="86"/>
      <c r="J72" s="6"/>
      <c r="K72" s="6"/>
    </row>
    <row r="73" spans="2:11" ht="14.95" thickBot="1" x14ac:dyDescent="0.3">
      <c r="B73" s="1111">
        <v>1</v>
      </c>
      <c r="C73" s="93"/>
      <c r="D73" s="48" t="s">
        <v>39</v>
      </c>
      <c r="E73" s="131" t="s">
        <v>47</v>
      </c>
      <c r="F73" s="6"/>
      <c r="G73" s="6"/>
      <c r="H73" s="6"/>
      <c r="I73" s="86"/>
      <c r="J73" s="6"/>
      <c r="K73" s="6"/>
    </row>
    <row r="74" spans="2:11" ht="14.95" thickBot="1" x14ac:dyDescent="0.3">
      <c r="B74" s="1112"/>
      <c r="C74" s="93"/>
      <c r="D74" s="41" t="s">
        <v>40</v>
      </c>
      <c r="E74" s="131" t="s">
        <v>160</v>
      </c>
      <c r="F74" s="6"/>
      <c r="G74" s="6"/>
      <c r="H74" s="6"/>
      <c r="I74" s="86"/>
      <c r="J74" s="6"/>
      <c r="K74" s="6"/>
    </row>
    <row r="75" spans="2:11" ht="14.95" thickBot="1" x14ac:dyDescent="0.3">
      <c r="B75" s="1112"/>
      <c r="C75" s="93"/>
      <c r="D75" s="41" t="s">
        <v>41</v>
      </c>
      <c r="E75" s="175"/>
      <c r="F75" s="6"/>
      <c r="G75" s="6"/>
      <c r="H75" s="6"/>
      <c r="I75" s="86"/>
      <c r="J75" s="6"/>
      <c r="K75" s="6"/>
    </row>
    <row r="76" spans="2:11" ht="14.95" thickBot="1" x14ac:dyDescent="0.3">
      <c r="B76" s="1112"/>
      <c r="C76" s="93"/>
      <c r="D76" s="41" t="s">
        <v>42</v>
      </c>
      <c r="E76" s="175"/>
      <c r="F76" s="6"/>
      <c r="G76" s="6"/>
      <c r="H76" s="6"/>
      <c r="I76" s="86"/>
      <c r="J76" s="6"/>
      <c r="K76" s="6"/>
    </row>
    <row r="77" spans="2:11" ht="14.95" thickBot="1" x14ac:dyDescent="0.3">
      <c r="B77" s="1112"/>
      <c r="C77" s="93"/>
      <c r="D77" s="41" t="s">
        <v>43</v>
      </c>
      <c r="E77" s="175"/>
      <c r="F77" s="6"/>
      <c r="G77" s="6"/>
      <c r="H77" s="6"/>
      <c r="I77" s="86"/>
      <c r="J77" s="6"/>
      <c r="K77" s="6"/>
    </row>
    <row r="78" spans="2:11" ht="14.95" thickBot="1" x14ac:dyDescent="0.3">
      <c r="B78" s="1112"/>
      <c r="C78" s="93"/>
      <c r="D78" s="41" t="s">
        <v>44</v>
      </c>
      <c r="E78" s="175"/>
      <c r="F78" s="6"/>
      <c r="G78" s="6"/>
      <c r="H78" s="6"/>
      <c r="I78" s="86"/>
      <c r="J78" s="6"/>
      <c r="K78" s="6"/>
    </row>
    <row r="79" spans="2:11" ht="14.95" thickBot="1" x14ac:dyDescent="0.3">
      <c r="B79" s="1113"/>
      <c r="C79" s="3"/>
      <c r="D79" s="41" t="s">
        <v>45</v>
      </c>
      <c r="E79" s="175"/>
      <c r="F79" s="6"/>
      <c r="G79" s="6"/>
      <c r="H79" s="6"/>
      <c r="I79" s="86"/>
      <c r="J79" s="6"/>
      <c r="K79" s="6"/>
    </row>
    <row r="80" spans="2:11" ht="14.95" thickBot="1" x14ac:dyDescent="0.3">
      <c r="B80" s="2"/>
      <c r="C80" s="75"/>
      <c r="D80" s="6"/>
      <c r="E80" s="6"/>
      <c r="F80" s="6"/>
      <c r="G80" s="6"/>
      <c r="H80" s="6"/>
      <c r="I80" s="86"/>
      <c r="J80" s="6"/>
      <c r="K80" s="6"/>
    </row>
    <row r="81" spans="2:11" ht="14.95" customHeight="1" thickBot="1" x14ac:dyDescent="0.3">
      <c r="B81" s="120" t="s">
        <v>49</v>
      </c>
      <c r="C81" s="121"/>
      <c r="D81" s="121"/>
      <c r="E81" s="122"/>
      <c r="G81" s="6"/>
      <c r="H81" s="6"/>
      <c r="I81" s="86"/>
      <c r="J81" s="6"/>
      <c r="K81" s="6"/>
    </row>
    <row r="82" spans="2:11" ht="23.8" thickBot="1" x14ac:dyDescent="0.3">
      <c r="B82" s="47" t="s">
        <v>50</v>
      </c>
      <c r="C82" s="41" t="s">
        <v>51</v>
      </c>
      <c r="D82" s="41" t="s">
        <v>52</v>
      </c>
      <c r="E82" s="41" t="s">
        <v>53</v>
      </c>
      <c r="F82" s="6"/>
      <c r="G82" s="6"/>
      <c r="H82" s="6"/>
      <c r="I82" s="86"/>
      <c r="J82" s="6"/>
    </row>
    <row r="83" spans="2:11" ht="70" thickBot="1" x14ac:dyDescent="0.3">
      <c r="B83" s="49">
        <v>42401</v>
      </c>
      <c r="C83" s="41">
        <v>0.01</v>
      </c>
      <c r="D83" s="50" t="s">
        <v>886</v>
      </c>
      <c r="E83" s="41"/>
      <c r="F83" s="6"/>
      <c r="G83" s="6"/>
      <c r="H83" s="6"/>
      <c r="I83" s="86"/>
      <c r="J83" s="6"/>
    </row>
    <row r="84" spans="2:11" ht="14.95" thickBot="1" x14ac:dyDescent="0.3">
      <c r="B84" s="2"/>
      <c r="C84" s="75"/>
      <c r="D84" s="6"/>
      <c r="E84" s="6"/>
      <c r="F84" s="6"/>
      <c r="G84" s="6"/>
      <c r="H84" s="6"/>
      <c r="I84" s="86"/>
      <c r="J84" s="6"/>
      <c r="K84" s="6"/>
    </row>
    <row r="85" spans="2:11" ht="14.95" thickBot="1" x14ac:dyDescent="0.3">
      <c r="B85" s="443" t="s">
        <v>55</v>
      </c>
      <c r="C85" s="95"/>
      <c r="D85" s="6"/>
      <c r="E85" s="6"/>
      <c r="F85" s="6"/>
      <c r="G85" s="6"/>
      <c r="H85" s="6"/>
      <c r="I85" s="86"/>
      <c r="J85" s="6"/>
      <c r="K85" s="6"/>
    </row>
    <row r="86" spans="2:11" x14ac:dyDescent="0.25">
      <c r="B86" s="1248"/>
      <c r="C86" s="1249"/>
      <c r="D86" s="1250"/>
      <c r="E86" s="6"/>
      <c r="F86" s="6"/>
      <c r="G86" s="6"/>
      <c r="H86" s="6"/>
      <c r="I86" s="86"/>
      <c r="J86" s="6"/>
      <c r="K86" s="6"/>
    </row>
    <row r="87" spans="2:11" ht="14.95" thickBot="1" x14ac:dyDescent="0.3">
      <c r="B87" s="1251"/>
      <c r="C87" s="1252"/>
      <c r="D87" s="1253"/>
      <c r="E87" s="6"/>
      <c r="F87" s="6"/>
      <c r="G87" s="6"/>
      <c r="H87" s="6"/>
      <c r="I87" s="86"/>
      <c r="J87" s="6"/>
      <c r="K87" s="6"/>
    </row>
    <row r="88" spans="2:11" ht="14.95" thickBot="1" x14ac:dyDescent="0.3">
      <c r="B88" s="6"/>
      <c r="D88" s="6"/>
      <c r="E88" s="6"/>
      <c r="F88" s="6"/>
      <c r="G88" s="6"/>
      <c r="H88" s="6"/>
      <c r="I88" s="86"/>
      <c r="J88" s="6"/>
      <c r="K88" s="6"/>
    </row>
    <row r="89" spans="2:11" ht="23.8" thickBot="1" x14ac:dyDescent="0.3">
      <c r="B89" s="51" t="s">
        <v>56</v>
      </c>
      <c r="C89" s="96"/>
      <c r="D89" s="6"/>
      <c r="E89" s="6"/>
      <c r="F89" s="6"/>
      <c r="G89" s="6"/>
      <c r="H89" s="6"/>
      <c r="I89" s="86"/>
      <c r="J89" s="6"/>
      <c r="K89" s="6"/>
    </row>
    <row r="90" spans="2:11" ht="14.95" thickBot="1" x14ac:dyDescent="0.3">
      <c r="B90" s="2"/>
      <c r="C90" s="75"/>
      <c r="D90" s="6"/>
      <c r="E90" s="6"/>
      <c r="F90" s="6"/>
      <c r="G90" s="6"/>
      <c r="H90" s="6"/>
      <c r="I90" s="86"/>
      <c r="J90" s="6"/>
      <c r="K90" s="6"/>
    </row>
    <row r="91" spans="2:11" ht="115.5" x14ac:dyDescent="0.25">
      <c r="B91" s="1111" t="s">
        <v>57</v>
      </c>
      <c r="C91" s="104"/>
      <c r="D91" s="63" t="s">
        <v>840</v>
      </c>
      <c r="E91" s="6"/>
      <c r="F91" s="6"/>
      <c r="G91" s="6"/>
      <c r="H91" s="6"/>
      <c r="I91" s="86"/>
      <c r="J91" s="6"/>
      <c r="K91" s="6"/>
    </row>
    <row r="92" spans="2:11" ht="93.1" thickBot="1" x14ac:dyDescent="0.3">
      <c r="B92" s="1113"/>
      <c r="C92" s="3"/>
      <c r="D92" s="41" t="s">
        <v>841</v>
      </c>
      <c r="E92" s="6"/>
      <c r="F92" s="6"/>
      <c r="G92" s="6"/>
      <c r="H92" s="6"/>
      <c r="I92" s="86"/>
      <c r="J92" s="6"/>
      <c r="K92" s="6"/>
    </row>
    <row r="93" spans="2:11" x14ac:dyDescent="0.25">
      <c r="B93" s="1111" t="s">
        <v>59</v>
      </c>
      <c r="C93" s="93"/>
      <c r="D93" s="53" t="s">
        <v>60</v>
      </c>
      <c r="E93" s="6"/>
      <c r="F93" s="6"/>
      <c r="G93" s="6"/>
      <c r="H93" s="6"/>
      <c r="I93" s="86"/>
      <c r="J93" s="6"/>
      <c r="K93" s="6"/>
    </row>
    <row r="94" spans="2:11" ht="92.4" x14ac:dyDescent="0.25">
      <c r="B94" s="1112"/>
      <c r="C94" s="93"/>
      <c r="D94" s="46" t="s">
        <v>842</v>
      </c>
      <c r="E94" s="6"/>
      <c r="F94" s="6"/>
      <c r="G94" s="6"/>
      <c r="H94" s="6"/>
      <c r="I94" s="86"/>
      <c r="J94" s="6"/>
      <c r="K94" s="6"/>
    </row>
    <row r="95" spans="2:11" x14ac:dyDescent="0.25">
      <c r="B95" s="1112"/>
      <c r="C95" s="93"/>
      <c r="D95" s="53" t="s">
        <v>134</v>
      </c>
      <c r="E95" s="6"/>
      <c r="F95" s="6"/>
      <c r="G95" s="6"/>
      <c r="H95" s="6"/>
      <c r="I95" s="86"/>
      <c r="J95" s="6"/>
      <c r="K95" s="6"/>
    </row>
    <row r="96" spans="2:11" x14ac:dyDescent="0.25">
      <c r="B96" s="1112"/>
      <c r="C96" s="93"/>
      <c r="D96" s="46" t="s">
        <v>64</v>
      </c>
      <c r="E96" s="6"/>
      <c r="F96" s="6"/>
      <c r="G96" s="6"/>
      <c r="H96" s="6"/>
      <c r="I96" s="86"/>
      <c r="J96" s="6"/>
      <c r="K96" s="6"/>
    </row>
    <row r="97" spans="2:11" x14ac:dyDescent="0.25">
      <c r="B97" s="1112"/>
      <c r="C97" s="93"/>
      <c r="D97" s="46" t="s">
        <v>65</v>
      </c>
      <c r="E97" s="6"/>
      <c r="F97" s="6"/>
      <c r="G97" s="6"/>
      <c r="H97" s="6"/>
      <c r="I97" s="86"/>
      <c r="J97" s="6"/>
      <c r="K97" s="6"/>
    </row>
    <row r="98" spans="2:11" x14ac:dyDescent="0.25">
      <c r="B98" s="1112"/>
      <c r="C98" s="93"/>
      <c r="D98" s="46" t="s">
        <v>843</v>
      </c>
      <c r="E98" s="6"/>
      <c r="F98" s="6"/>
      <c r="G98" s="6"/>
      <c r="H98" s="6"/>
      <c r="I98" s="86"/>
      <c r="J98" s="6"/>
      <c r="K98" s="6"/>
    </row>
    <row r="99" spans="2:11" x14ac:dyDescent="0.25">
      <c r="B99" s="1112"/>
      <c r="C99" s="93"/>
      <c r="D99" s="46" t="s">
        <v>844</v>
      </c>
      <c r="E99" s="6"/>
      <c r="F99" s="6"/>
      <c r="G99" s="6"/>
      <c r="H99" s="6"/>
      <c r="I99" s="86"/>
      <c r="J99" s="6"/>
      <c r="K99" s="6"/>
    </row>
    <row r="100" spans="2:11" ht="23.1" x14ac:dyDescent="0.25">
      <c r="B100" s="1112"/>
      <c r="C100" s="93"/>
      <c r="D100" s="46" t="s">
        <v>845</v>
      </c>
      <c r="E100" s="6"/>
      <c r="F100" s="6"/>
      <c r="G100" s="6"/>
      <c r="H100" s="6"/>
      <c r="I100" s="86"/>
      <c r="J100" s="6"/>
      <c r="K100" s="6"/>
    </row>
    <row r="101" spans="2:11" ht="23.1" x14ac:dyDescent="0.25">
      <c r="B101" s="1112"/>
      <c r="C101" s="93"/>
      <c r="D101" s="46" t="s">
        <v>846</v>
      </c>
      <c r="E101" s="6"/>
      <c r="F101" s="6"/>
      <c r="G101" s="6"/>
      <c r="H101" s="6"/>
      <c r="I101" s="86"/>
      <c r="J101" s="6"/>
      <c r="K101" s="6"/>
    </row>
    <row r="102" spans="2:11" ht="46.2" x14ac:dyDescent="0.25">
      <c r="B102" s="1112"/>
      <c r="C102" s="93"/>
      <c r="D102" s="46" t="s">
        <v>847</v>
      </c>
      <c r="E102" s="6"/>
      <c r="F102" s="6"/>
      <c r="G102" s="6"/>
      <c r="H102" s="6"/>
      <c r="I102" s="86"/>
      <c r="J102" s="6"/>
      <c r="K102" s="6"/>
    </row>
    <row r="103" spans="2:11" ht="35.35" thickBot="1" x14ac:dyDescent="0.3">
      <c r="B103" s="1113"/>
      <c r="C103" s="3"/>
      <c r="D103" s="41" t="s">
        <v>848</v>
      </c>
      <c r="E103" s="6"/>
      <c r="F103" s="6"/>
      <c r="G103" s="6"/>
      <c r="H103" s="6"/>
      <c r="I103" s="86"/>
      <c r="J103" s="6"/>
      <c r="K103" s="6"/>
    </row>
    <row r="104" spans="2:11" ht="23.8" thickBot="1" x14ac:dyDescent="0.3">
      <c r="B104" s="47" t="s">
        <v>72</v>
      </c>
      <c r="C104" s="3"/>
      <c r="D104" s="41"/>
      <c r="E104" s="6"/>
      <c r="F104" s="6"/>
      <c r="G104" s="6"/>
      <c r="H104" s="6"/>
      <c r="I104" s="86"/>
      <c r="J104" s="6"/>
      <c r="K104" s="6"/>
    </row>
    <row r="105" spans="2:11" ht="207.85" x14ac:dyDescent="0.25">
      <c r="B105" s="1111" t="s">
        <v>73</v>
      </c>
      <c r="C105" s="93"/>
      <c r="D105" s="46" t="s">
        <v>849</v>
      </c>
      <c r="E105" s="6"/>
      <c r="F105" s="6"/>
      <c r="G105" s="6"/>
      <c r="H105" s="6"/>
      <c r="I105" s="86"/>
      <c r="J105" s="6"/>
      <c r="K105" s="6"/>
    </row>
    <row r="106" spans="2:11" ht="57.75" x14ac:dyDescent="0.25">
      <c r="B106" s="1112"/>
      <c r="C106" s="93"/>
      <c r="D106" s="46" t="s">
        <v>850</v>
      </c>
      <c r="E106" s="6"/>
      <c r="F106" s="6"/>
      <c r="G106" s="6"/>
      <c r="H106" s="6"/>
      <c r="I106" s="86"/>
      <c r="J106" s="6"/>
      <c r="K106" s="6"/>
    </row>
    <row r="107" spans="2:11" ht="57.75" x14ac:dyDescent="0.25">
      <c r="B107" s="1112"/>
      <c r="C107" s="93"/>
      <c r="D107" s="46" t="s">
        <v>851</v>
      </c>
      <c r="E107" s="6"/>
      <c r="F107" s="6"/>
      <c r="G107" s="6"/>
      <c r="H107" s="6"/>
      <c r="I107" s="86"/>
      <c r="J107" s="6"/>
      <c r="K107" s="6"/>
    </row>
    <row r="108" spans="2:11" ht="127.05" x14ac:dyDescent="0.25">
      <c r="B108" s="1112"/>
      <c r="C108" s="93"/>
      <c r="D108" s="46" t="s">
        <v>852</v>
      </c>
      <c r="E108" s="6"/>
      <c r="F108" s="6"/>
      <c r="G108" s="6"/>
      <c r="H108" s="6"/>
      <c r="I108" s="86"/>
      <c r="J108" s="6"/>
      <c r="K108" s="6"/>
    </row>
    <row r="109" spans="2:11" ht="138.6" x14ac:dyDescent="0.25">
      <c r="B109" s="1112"/>
      <c r="C109" s="93"/>
      <c r="D109" s="46" t="s">
        <v>853</v>
      </c>
      <c r="E109" s="6"/>
      <c r="F109" s="6"/>
      <c r="G109" s="6"/>
      <c r="H109" s="6"/>
      <c r="I109" s="86"/>
      <c r="J109" s="6"/>
      <c r="K109" s="6"/>
    </row>
    <row r="110" spans="2:11" ht="80.849999999999994" x14ac:dyDescent="0.25">
      <c r="B110" s="1112"/>
      <c r="C110" s="93"/>
      <c r="D110" s="46" t="s">
        <v>854</v>
      </c>
      <c r="E110" s="6"/>
      <c r="F110" s="6"/>
      <c r="G110" s="6"/>
      <c r="H110" s="6"/>
      <c r="I110" s="86"/>
      <c r="J110" s="6"/>
      <c r="K110" s="6"/>
    </row>
    <row r="111" spans="2:11" ht="58.45" thickBot="1" x14ac:dyDescent="0.3">
      <c r="B111" s="1113"/>
      <c r="C111" s="3"/>
      <c r="D111" s="41" t="s">
        <v>855</v>
      </c>
      <c r="E111" s="6"/>
      <c r="F111" s="6"/>
      <c r="G111" s="6"/>
      <c r="H111" s="6"/>
      <c r="I111" s="86"/>
      <c r="J111" s="6"/>
      <c r="K111" s="6"/>
    </row>
    <row r="112" spans="2:11" ht="34.65" x14ac:dyDescent="0.25">
      <c r="B112" s="1111" t="s">
        <v>90</v>
      </c>
      <c r="C112" s="93"/>
      <c r="D112" s="53" t="s">
        <v>839</v>
      </c>
      <c r="E112" s="6"/>
      <c r="F112" s="6"/>
      <c r="G112" s="6"/>
      <c r="H112" s="6"/>
      <c r="I112" s="86"/>
      <c r="J112" s="6"/>
      <c r="K112" s="6"/>
    </row>
    <row r="113" spans="2:11" x14ac:dyDescent="0.25">
      <c r="B113" s="1112"/>
      <c r="C113" s="93"/>
      <c r="D113" s="17"/>
      <c r="E113" s="6"/>
      <c r="F113" s="6"/>
      <c r="G113" s="6"/>
      <c r="H113" s="6"/>
      <c r="I113" s="86"/>
      <c r="J113" s="6"/>
      <c r="K113" s="6"/>
    </row>
    <row r="114" spans="2:11" x14ac:dyDescent="0.25">
      <c r="B114" s="1112"/>
      <c r="C114" s="93"/>
      <c r="D114" s="46" t="s">
        <v>91</v>
      </c>
      <c r="E114" s="6"/>
      <c r="F114" s="6"/>
      <c r="G114" s="6"/>
      <c r="H114" s="6"/>
      <c r="I114" s="86"/>
      <c r="J114" s="6"/>
      <c r="K114" s="6"/>
    </row>
    <row r="115" spans="2:11" ht="23.1" x14ac:dyDescent="0.25">
      <c r="B115" s="1112"/>
      <c r="C115" s="93"/>
      <c r="D115" s="46" t="s">
        <v>856</v>
      </c>
      <c r="E115" s="6"/>
      <c r="F115" s="6"/>
      <c r="G115" s="6"/>
      <c r="H115" s="6"/>
      <c r="I115" s="86"/>
      <c r="J115" s="6"/>
      <c r="K115" s="6"/>
    </row>
    <row r="116" spans="2:11" ht="23.1" x14ac:dyDescent="0.25">
      <c r="B116" s="1112"/>
      <c r="C116" s="93"/>
      <c r="D116" s="46" t="s">
        <v>857</v>
      </c>
      <c r="E116" s="6"/>
      <c r="F116" s="6"/>
      <c r="G116" s="6"/>
      <c r="H116" s="6"/>
      <c r="I116" s="86"/>
      <c r="J116" s="6"/>
      <c r="K116" s="6"/>
    </row>
    <row r="117" spans="2:11" ht="46.2" x14ac:dyDescent="0.25">
      <c r="B117" s="1112"/>
      <c r="C117" s="93"/>
      <c r="D117" s="46" t="s">
        <v>858</v>
      </c>
      <c r="E117" s="6"/>
      <c r="F117" s="6"/>
      <c r="G117" s="6"/>
      <c r="H117" s="6"/>
      <c r="I117" s="86"/>
      <c r="J117" s="6"/>
      <c r="K117" s="6"/>
    </row>
    <row r="118" spans="2:11" ht="57.75" x14ac:dyDescent="0.25">
      <c r="B118" s="1112"/>
      <c r="C118" s="93"/>
      <c r="D118" s="46" t="s">
        <v>859</v>
      </c>
      <c r="E118" s="6"/>
      <c r="F118" s="6"/>
      <c r="G118" s="6"/>
      <c r="H118" s="6"/>
      <c r="I118" s="86"/>
      <c r="J118" s="6"/>
      <c r="K118" s="6"/>
    </row>
    <row r="119" spans="2:11" ht="57.75" x14ac:dyDescent="0.25">
      <c r="B119" s="1112"/>
      <c r="C119" s="93"/>
      <c r="D119" s="58" t="s">
        <v>860</v>
      </c>
      <c r="E119" s="6"/>
      <c r="F119" s="6"/>
      <c r="G119" s="6"/>
      <c r="H119" s="6"/>
      <c r="I119" s="86"/>
      <c r="J119" s="6"/>
      <c r="K119" s="6"/>
    </row>
    <row r="120" spans="2:11" ht="23.1" x14ac:dyDescent="0.25">
      <c r="B120" s="1112"/>
      <c r="C120" s="93"/>
      <c r="D120" s="46" t="s">
        <v>861</v>
      </c>
      <c r="E120" s="6"/>
      <c r="F120" s="6"/>
      <c r="G120" s="6"/>
      <c r="H120" s="6"/>
      <c r="I120" s="86"/>
      <c r="J120" s="6"/>
      <c r="K120" s="6"/>
    </row>
    <row r="121" spans="2:11" ht="23.1" x14ac:dyDescent="0.25">
      <c r="B121" s="1112"/>
      <c r="C121" s="93"/>
      <c r="D121" s="46" t="s">
        <v>862</v>
      </c>
      <c r="E121" s="6"/>
      <c r="F121" s="6"/>
      <c r="G121" s="6"/>
      <c r="H121" s="6"/>
      <c r="I121" s="86"/>
      <c r="J121" s="6"/>
      <c r="K121" s="6"/>
    </row>
    <row r="122" spans="2:11" ht="23.1" x14ac:dyDescent="0.25">
      <c r="B122" s="1112"/>
      <c r="C122" s="93"/>
      <c r="D122" s="46" t="s">
        <v>863</v>
      </c>
      <c r="E122" s="6"/>
      <c r="F122" s="6"/>
      <c r="G122" s="6"/>
      <c r="H122" s="6"/>
      <c r="I122" s="86"/>
      <c r="J122" s="6"/>
      <c r="K122" s="6"/>
    </row>
    <row r="123" spans="2:11" ht="34.65" x14ac:dyDescent="0.25">
      <c r="B123" s="1112"/>
      <c r="C123" s="93"/>
      <c r="D123" s="46" t="s">
        <v>864</v>
      </c>
      <c r="E123" s="6"/>
      <c r="F123" s="6"/>
      <c r="G123" s="6"/>
      <c r="H123" s="6"/>
      <c r="I123" s="86"/>
      <c r="J123" s="6"/>
      <c r="K123" s="6"/>
    </row>
    <row r="124" spans="2:11" ht="23.8" thickBot="1" x14ac:dyDescent="0.3">
      <c r="B124" s="1113"/>
      <c r="C124" s="3"/>
      <c r="D124" s="41" t="s">
        <v>865</v>
      </c>
      <c r="E124" s="6"/>
      <c r="F124" s="6"/>
      <c r="G124" s="6"/>
      <c r="H124" s="6"/>
      <c r="I124" s="86"/>
      <c r="J124" s="6"/>
      <c r="K124" s="6"/>
    </row>
    <row r="125" spans="2:11" x14ac:dyDescent="0.25">
      <c r="B125" s="6"/>
      <c r="D125" s="6"/>
      <c r="E125" s="6"/>
      <c r="F125" s="6"/>
      <c r="G125" s="6"/>
      <c r="H125" s="6"/>
      <c r="I125" s="86"/>
      <c r="J125" s="6"/>
      <c r="K125" s="6"/>
    </row>
    <row r="126" spans="2:11" x14ac:dyDescent="0.25">
      <c r="B126" s="6"/>
      <c r="D126" s="6"/>
      <c r="E126" s="6"/>
      <c r="F126" s="6"/>
      <c r="G126" s="6"/>
      <c r="H126" s="6"/>
      <c r="I126" s="86"/>
      <c r="J126" s="6"/>
      <c r="K126" s="6"/>
    </row>
    <row r="127" spans="2:11" x14ac:dyDescent="0.25">
      <c r="B127" s="6"/>
      <c r="D127" s="6"/>
      <c r="E127" s="6"/>
      <c r="F127" s="6"/>
      <c r="G127" s="6"/>
      <c r="H127" s="6"/>
      <c r="I127" s="86"/>
      <c r="J127" s="6"/>
      <c r="K127" s="6"/>
    </row>
    <row r="128" spans="2:11" x14ac:dyDescent="0.25">
      <c r="B128" s="6"/>
      <c r="D128" s="6"/>
      <c r="E128" s="6"/>
      <c r="F128" s="6"/>
      <c r="G128" s="6"/>
      <c r="H128" s="6"/>
      <c r="I128" s="86"/>
      <c r="J128" s="6"/>
      <c r="K128" s="6"/>
    </row>
    <row r="129" spans="2:11" x14ac:dyDescent="0.25">
      <c r="B129" s="6"/>
      <c r="D129" s="6"/>
      <c r="E129" s="6"/>
      <c r="F129" s="6"/>
      <c r="G129" s="6"/>
      <c r="H129" s="6"/>
      <c r="I129" s="86"/>
      <c r="J129" s="6"/>
      <c r="K129" s="6"/>
    </row>
    <row r="130" spans="2:11" x14ac:dyDescent="0.25">
      <c r="B130" s="6"/>
      <c r="D130" s="6"/>
      <c r="E130" s="6"/>
      <c r="F130" s="6"/>
      <c r="G130" s="6"/>
      <c r="H130" s="6"/>
      <c r="I130" s="86"/>
      <c r="J130" s="6"/>
      <c r="K130" s="6"/>
    </row>
    <row r="131" spans="2:11" x14ac:dyDescent="0.25">
      <c r="B131" s="6"/>
      <c r="D131" s="6"/>
      <c r="E131" s="6"/>
      <c r="F131" s="6"/>
      <c r="G131" s="6"/>
      <c r="H131" s="6"/>
      <c r="I131" s="86"/>
      <c r="J131" s="6"/>
      <c r="K131" s="6"/>
    </row>
    <row r="132" spans="2:11" x14ac:dyDescent="0.25">
      <c r="B132" s="6"/>
      <c r="D132" s="6"/>
      <c r="E132" s="6"/>
      <c r="F132" s="6"/>
      <c r="G132" s="6"/>
      <c r="H132" s="6"/>
      <c r="I132" s="86"/>
      <c r="J132" s="6"/>
      <c r="K132" s="6"/>
    </row>
    <row r="133" spans="2:11" x14ac:dyDescent="0.25">
      <c r="B133" s="6"/>
      <c r="D133" s="6"/>
      <c r="E133" s="6"/>
      <c r="F133" s="6"/>
      <c r="G133" s="6"/>
      <c r="H133" s="6"/>
      <c r="I133" s="86"/>
      <c r="J133" s="6"/>
      <c r="K133" s="6"/>
    </row>
    <row r="134" spans="2:11" x14ac:dyDescent="0.25">
      <c r="B134" s="6"/>
      <c r="D134" s="6"/>
      <c r="E134" s="6"/>
      <c r="F134" s="6"/>
      <c r="G134" s="6"/>
      <c r="H134" s="6"/>
      <c r="I134" s="86"/>
      <c r="J134" s="6"/>
      <c r="K134" s="6"/>
    </row>
    <row r="135" spans="2:11" x14ac:dyDescent="0.25">
      <c r="B135" s="6"/>
      <c r="D135" s="6"/>
      <c r="E135" s="6"/>
      <c r="F135" s="6"/>
      <c r="G135" s="6"/>
      <c r="H135" s="6"/>
      <c r="I135" s="86"/>
      <c r="J135" s="6"/>
      <c r="K135" s="6"/>
    </row>
    <row r="136" spans="2:11" x14ac:dyDescent="0.25">
      <c r="B136" s="6"/>
      <c r="D136" s="6"/>
      <c r="E136" s="6"/>
      <c r="F136" s="6"/>
      <c r="G136" s="6"/>
      <c r="H136" s="6"/>
      <c r="I136" s="86"/>
      <c r="J136" s="6"/>
      <c r="K136" s="6"/>
    </row>
    <row r="137" spans="2:11" x14ac:dyDescent="0.25">
      <c r="B137" s="6"/>
      <c r="D137" s="6"/>
      <c r="E137" s="6"/>
      <c r="F137" s="6"/>
      <c r="G137" s="6"/>
      <c r="H137" s="6"/>
      <c r="I137" s="86"/>
      <c r="J137" s="6"/>
      <c r="K137" s="6"/>
    </row>
    <row r="138" spans="2:11" x14ac:dyDescent="0.25">
      <c r="B138" s="6"/>
      <c r="D138" s="6"/>
      <c r="E138" s="6"/>
      <c r="F138" s="6"/>
      <c r="G138" s="6"/>
      <c r="H138" s="6"/>
      <c r="I138" s="86"/>
      <c r="J138" s="6"/>
      <c r="K138" s="6"/>
    </row>
    <row r="139" spans="2:11" x14ac:dyDescent="0.25">
      <c r="B139" s="6"/>
      <c r="D139" s="6"/>
      <c r="E139" s="6"/>
      <c r="F139" s="6"/>
      <c r="G139" s="6"/>
      <c r="H139" s="6"/>
      <c r="I139" s="86"/>
      <c r="J139" s="6"/>
      <c r="K139" s="6"/>
    </row>
    <row r="140" spans="2:11" x14ac:dyDescent="0.25">
      <c r="B140" s="6"/>
      <c r="D140" s="6"/>
      <c r="E140" s="6"/>
      <c r="F140" s="6"/>
      <c r="G140" s="6"/>
      <c r="H140" s="6"/>
      <c r="I140" s="86"/>
      <c r="J140" s="6"/>
      <c r="K140" s="6"/>
    </row>
    <row r="141" spans="2:11" x14ac:dyDescent="0.25">
      <c r="B141" s="6"/>
      <c r="D141" s="6"/>
      <c r="E141" s="6"/>
      <c r="F141" s="6"/>
      <c r="G141" s="6"/>
      <c r="H141" s="6"/>
      <c r="I141" s="86"/>
      <c r="J141" s="6"/>
      <c r="K141" s="6"/>
    </row>
    <row r="142" spans="2:11" x14ac:dyDescent="0.25">
      <c r="B142" s="6"/>
      <c r="D142" s="6"/>
      <c r="E142" s="6"/>
      <c r="F142" s="6"/>
      <c r="G142" s="6"/>
      <c r="H142" s="6"/>
      <c r="I142" s="86"/>
      <c r="J142" s="6"/>
      <c r="K142" s="6"/>
    </row>
    <row r="143" spans="2:11" x14ac:dyDescent="0.25">
      <c r="B143" s="6"/>
      <c r="D143" s="6"/>
      <c r="E143" s="6"/>
      <c r="F143" s="6"/>
      <c r="G143" s="6"/>
      <c r="H143" s="6"/>
      <c r="I143" s="86"/>
      <c r="J143" s="6"/>
      <c r="K143" s="6"/>
    </row>
    <row r="144" spans="2:11" x14ac:dyDescent="0.25">
      <c r="B144" s="6"/>
      <c r="D144" s="6"/>
      <c r="E144" s="6"/>
      <c r="F144" s="6"/>
      <c r="G144" s="6"/>
      <c r="H144" s="6"/>
      <c r="I144" s="86"/>
      <c r="J144" s="6"/>
      <c r="K144" s="6"/>
    </row>
    <row r="145" spans="2:11" x14ac:dyDescent="0.25">
      <c r="B145" s="6"/>
      <c r="D145" s="6"/>
      <c r="E145" s="6"/>
      <c r="F145" s="6"/>
      <c r="G145" s="6"/>
      <c r="H145" s="6"/>
      <c r="I145" s="86"/>
      <c r="J145" s="6"/>
      <c r="K145" s="6"/>
    </row>
    <row r="146" spans="2:11" x14ac:dyDescent="0.25">
      <c r="B146" s="6"/>
      <c r="D146" s="6"/>
      <c r="E146" s="6"/>
      <c r="F146" s="6"/>
      <c r="G146" s="6"/>
      <c r="H146" s="6"/>
      <c r="I146" s="86"/>
      <c r="J146" s="6"/>
      <c r="K146" s="6"/>
    </row>
    <row r="147" spans="2:11" x14ac:dyDescent="0.25">
      <c r="B147" s="6"/>
      <c r="D147" s="6"/>
      <c r="E147" s="6"/>
      <c r="F147" s="6"/>
      <c r="G147" s="6"/>
      <c r="H147" s="6"/>
      <c r="I147" s="86"/>
      <c r="J147" s="6"/>
      <c r="K147" s="6"/>
    </row>
    <row r="148" spans="2:11" x14ac:dyDescent="0.25">
      <c r="B148" s="6"/>
      <c r="D148" s="6"/>
      <c r="E148" s="6"/>
      <c r="F148" s="6"/>
      <c r="G148" s="6"/>
      <c r="H148" s="6"/>
      <c r="I148" s="86"/>
      <c r="J148" s="6"/>
      <c r="K148" s="6"/>
    </row>
    <row r="149" spans="2:11" x14ac:dyDescent="0.25">
      <c r="B149" s="6"/>
      <c r="D149" s="6"/>
      <c r="E149" s="6"/>
      <c r="F149" s="6"/>
      <c r="G149" s="6"/>
      <c r="H149" s="6"/>
      <c r="I149" s="86"/>
      <c r="J149" s="6"/>
      <c r="K149" s="6"/>
    </row>
    <row r="150" spans="2:11" x14ac:dyDescent="0.25">
      <c r="B150" s="6"/>
      <c r="D150" s="6"/>
      <c r="E150" s="6"/>
      <c r="F150" s="6"/>
      <c r="G150" s="6"/>
      <c r="H150" s="6"/>
      <c r="I150" s="86"/>
      <c r="J150" s="6"/>
      <c r="K150" s="6"/>
    </row>
    <row r="151" spans="2:11" x14ac:dyDescent="0.25">
      <c r="B151" s="6"/>
      <c r="D151" s="6"/>
      <c r="E151" s="6"/>
      <c r="F151" s="6"/>
      <c r="G151" s="6"/>
      <c r="H151" s="6"/>
      <c r="I151" s="86"/>
      <c r="J151" s="6"/>
      <c r="K151" s="6"/>
    </row>
    <row r="152" spans="2:11" x14ac:dyDescent="0.25">
      <c r="B152" s="6"/>
      <c r="D152" s="6"/>
      <c r="E152" s="6"/>
      <c r="F152" s="6"/>
      <c r="G152" s="6"/>
      <c r="H152" s="6"/>
      <c r="I152" s="86"/>
      <c r="J152" s="6"/>
      <c r="K152" s="6"/>
    </row>
    <row r="153" spans="2:11" x14ac:dyDescent="0.25">
      <c r="B153" s="6"/>
      <c r="D153" s="6"/>
      <c r="E153" s="6"/>
      <c r="F153" s="6"/>
      <c r="G153" s="6"/>
      <c r="H153" s="6"/>
      <c r="I153" s="86"/>
      <c r="J153" s="6"/>
      <c r="K153" s="6"/>
    </row>
    <row r="154" spans="2:11" x14ac:dyDescent="0.25">
      <c r="B154" s="6"/>
      <c r="D154" s="6"/>
      <c r="E154" s="6"/>
      <c r="F154" s="6"/>
      <c r="G154" s="6"/>
      <c r="H154" s="6"/>
      <c r="I154" s="86"/>
      <c r="J154" s="6"/>
      <c r="K154" s="6"/>
    </row>
    <row r="155" spans="2:11" x14ac:dyDescent="0.25">
      <c r="B155" s="6"/>
      <c r="D155" s="6"/>
      <c r="E155" s="6"/>
      <c r="F155" s="6"/>
      <c r="G155" s="6"/>
      <c r="H155" s="6"/>
      <c r="I155" s="86"/>
      <c r="J155" s="6"/>
      <c r="K155" s="6"/>
    </row>
    <row r="156" spans="2:11" x14ac:dyDescent="0.25">
      <c r="B156" s="6"/>
      <c r="D156" s="6"/>
      <c r="E156" s="6"/>
      <c r="F156" s="6"/>
      <c r="G156" s="6"/>
      <c r="H156" s="6"/>
      <c r="I156" s="86"/>
      <c r="J156" s="6"/>
      <c r="K156" s="6"/>
    </row>
    <row r="157" spans="2:11" x14ac:dyDescent="0.25">
      <c r="B157" s="6"/>
      <c r="D157" s="6"/>
      <c r="E157" s="6"/>
      <c r="F157" s="6"/>
      <c r="G157" s="6"/>
      <c r="H157" s="6"/>
      <c r="I157" s="86"/>
      <c r="J157" s="6"/>
      <c r="K157" s="6"/>
    </row>
    <row r="158" spans="2:11" x14ac:dyDescent="0.25">
      <c r="B158" s="6"/>
      <c r="D158" s="6"/>
      <c r="E158" s="6"/>
      <c r="F158" s="6"/>
      <c r="G158" s="6"/>
      <c r="H158" s="6"/>
      <c r="I158" s="86"/>
      <c r="J158" s="6"/>
      <c r="K158" s="6"/>
    </row>
    <row r="159" spans="2:11" x14ac:dyDescent="0.25">
      <c r="B159" s="6"/>
      <c r="D159" s="6"/>
      <c r="E159" s="6"/>
      <c r="F159" s="6"/>
      <c r="G159" s="6"/>
      <c r="H159" s="6"/>
      <c r="I159" s="86"/>
      <c r="J159" s="6"/>
      <c r="K159" s="6"/>
    </row>
    <row r="160" spans="2:11" x14ac:dyDescent="0.25">
      <c r="B160" s="6"/>
      <c r="D160" s="6"/>
      <c r="E160" s="6"/>
      <c r="F160" s="6"/>
      <c r="G160" s="6"/>
      <c r="H160" s="6"/>
      <c r="I160" s="86"/>
      <c r="J160" s="6"/>
      <c r="K160" s="6"/>
    </row>
    <row r="161" spans="2:11" x14ac:dyDescent="0.25">
      <c r="B161" s="6"/>
      <c r="D161" s="6"/>
      <c r="E161" s="6"/>
      <c r="F161" s="6"/>
      <c r="G161" s="6"/>
      <c r="H161" s="6"/>
      <c r="I161" s="86"/>
      <c r="J161" s="6"/>
      <c r="K161" s="6"/>
    </row>
    <row r="162" spans="2:11" x14ac:dyDescent="0.25">
      <c r="B162" s="6"/>
      <c r="D162" s="6"/>
      <c r="E162" s="6"/>
      <c r="F162" s="6"/>
      <c r="G162" s="6"/>
      <c r="H162" s="6"/>
      <c r="I162" s="86"/>
      <c r="J162" s="6"/>
      <c r="K162" s="6"/>
    </row>
    <row r="163" spans="2:11" x14ac:dyDescent="0.25">
      <c r="B163" s="6"/>
      <c r="D163" s="6"/>
      <c r="E163" s="6"/>
      <c r="F163" s="6"/>
      <c r="G163" s="6"/>
      <c r="H163" s="6"/>
      <c r="I163" s="86"/>
      <c r="J163" s="6"/>
      <c r="K163" s="6"/>
    </row>
    <row r="164" spans="2:11" x14ac:dyDescent="0.25">
      <c r="B164" s="6"/>
      <c r="D164" s="6"/>
      <c r="E164" s="6"/>
      <c r="F164" s="6"/>
      <c r="G164" s="6"/>
      <c r="H164" s="6"/>
      <c r="I164" s="86"/>
      <c r="J164" s="6"/>
      <c r="K164" s="6"/>
    </row>
    <row r="165" spans="2:11" x14ac:dyDescent="0.25">
      <c r="B165" s="6"/>
      <c r="D165" s="6"/>
      <c r="E165" s="6"/>
      <c r="F165" s="6"/>
      <c r="G165" s="6"/>
      <c r="H165" s="6"/>
      <c r="I165" s="86"/>
      <c r="J165" s="6"/>
      <c r="K165" s="6"/>
    </row>
    <row r="166" spans="2:11" x14ac:dyDescent="0.25">
      <c r="B166" s="6"/>
      <c r="D166" s="6"/>
      <c r="E166" s="6"/>
      <c r="F166" s="6"/>
      <c r="G166" s="6"/>
      <c r="H166" s="6"/>
      <c r="I166" s="86"/>
      <c r="J166" s="6"/>
      <c r="K166" s="6"/>
    </row>
    <row r="167" spans="2:11" x14ac:dyDescent="0.25">
      <c r="B167" s="6"/>
      <c r="D167" s="6"/>
      <c r="E167" s="6"/>
      <c r="F167" s="6"/>
      <c r="G167" s="6"/>
      <c r="H167" s="6"/>
      <c r="I167" s="86"/>
      <c r="J167" s="6"/>
      <c r="K167" s="6"/>
    </row>
    <row r="168" spans="2:11" x14ac:dyDescent="0.25">
      <c r="B168" s="6"/>
      <c r="D168" s="6"/>
      <c r="E168" s="6"/>
      <c r="F168" s="6"/>
      <c r="G168" s="6"/>
      <c r="H168" s="6"/>
      <c r="I168" s="86"/>
      <c r="J168" s="6"/>
      <c r="K168" s="6"/>
    </row>
    <row r="169" spans="2:11" x14ac:dyDescent="0.25">
      <c r="B169" s="6"/>
      <c r="D169" s="6"/>
      <c r="E169" s="6"/>
      <c r="F169" s="6"/>
      <c r="G169" s="6"/>
      <c r="H169" s="6"/>
      <c r="I169" s="86"/>
      <c r="J169" s="6"/>
      <c r="K169" s="6"/>
    </row>
    <row r="170" spans="2:11" x14ac:dyDescent="0.25">
      <c r="B170" s="6"/>
      <c r="D170" s="6"/>
      <c r="E170" s="6"/>
      <c r="F170" s="6"/>
      <c r="G170" s="6"/>
      <c r="H170" s="6"/>
      <c r="I170" s="86"/>
      <c r="J170" s="6"/>
      <c r="K170" s="6"/>
    </row>
    <row r="171" spans="2:11" x14ac:dyDescent="0.25">
      <c r="B171" s="6"/>
      <c r="D171" s="6"/>
      <c r="E171" s="6"/>
      <c r="F171" s="6"/>
      <c r="G171" s="6"/>
      <c r="H171" s="6"/>
      <c r="I171" s="86"/>
      <c r="J171" s="6"/>
      <c r="K171" s="6"/>
    </row>
    <row r="172" spans="2:11" x14ac:dyDescent="0.25">
      <c r="B172" s="6"/>
      <c r="D172" s="6"/>
      <c r="E172" s="6"/>
      <c r="F172" s="6"/>
      <c r="G172" s="6"/>
      <c r="H172" s="6"/>
      <c r="I172" s="86"/>
      <c r="J172" s="6"/>
      <c r="K172" s="6"/>
    </row>
    <row r="173" spans="2:11" x14ac:dyDescent="0.25">
      <c r="B173" s="6"/>
      <c r="D173" s="6"/>
      <c r="E173" s="6"/>
      <c r="F173" s="6"/>
      <c r="G173" s="6"/>
      <c r="H173" s="6"/>
      <c r="I173" s="86"/>
      <c r="J173" s="6"/>
      <c r="K173" s="6"/>
    </row>
    <row r="174" spans="2:11" x14ac:dyDescent="0.25">
      <c r="B174" s="6"/>
      <c r="D174" s="6"/>
      <c r="E174" s="6"/>
      <c r="F174" s="6"/>
      <c r="G174" s="6"/>
      <c r="H174" s="6"/>
      <c r="I174" s="86"/>
      <c r="J174" s="6"/>
      <c r="K174" s="6"/>
    </row>
    <row r="175" spans="2:11" x14ac:dyDescent="0.25">
      <c r="B175" s="6"/>
      <c r="D175" s="6"/>
      <c r="E175" s="6"/>
      <c r="F175" s="6"/>
      <c r="G175" s="6"/>
      <c r="H175" s="6"/>
      <c r="I175" s="86"/>
      <c r="J175" s="6"/>
      <c r="K175" s="6"/>
    </row>
    <row r="176" spans="2:11" x14ac:dyDescent="0.25">
      <c r="B176" s="6"/>
      <c r="D176" s="6"/>
      <c r="E176" s="6"/>
      <c r="F176" s="6"/>
      <c r="G176" s="6"/>
      <c r="H176" s="6"/>
      <c r="I176" s="86"/>
      <c r="J176" s="6"/>
      <c r="K176" s="6"/>
    </row>
    <row r="177" spans="2:11" x14ac:dyDescent="0.25">
      <c r="B177" s="6"/>
      <c r="D177" s="6"/>
      <c r="E177" s="6"/>
      <c r="F177" s="6"/>
      <c r="G177" s="6"/>
      <c r="H177" s="6"/>
      <c r="I177" s="86"/>
      <c r="J177" s="6"/>
      <c r="K177" s="6"/>
    </row>
    <row r="178" spans="2:11" x14ac:dyDescent="0.25">
      <c r="B178" s="6"/>
      <c r="D178" s="6"/>
      <c r="E178" s="6"/>
      <c r="F178" s="6"/>
      <c r="G178" s="6"/>
      <c r="H178" s="6"/>
      <c r="I178" s="86"/>
      <c r="J178" s="6"/>
      <c r="K178" s="6"/>
    </row>
    <row r="179" spans="2:11" x14ac:dyDescent="0.25">
      <c r="B179" s="6"/>
      <c r="D179" s="6"/>
      <c r="E179" s="6"/>
      <c r="F179" s="6"/>
      <c r="G179" s="6"/>
      <c r="H179" s="6"/>
      <c r="I179" s="86"/>
      <c r="J179" s="6"/>
      <c r="K179" s="6"/>
    </row>
    <row r="180" spans="2:11" x14ac:dyDescent="0.25">
      <c r="B180" s="6"/>
      <c r="D180" s="6"/>
      <c r="E180" s="6"/>
      <c r="F180" s="6"/>
      <c r="G180" s="6"/>
      <c r="H180" s="6"/>
      <c r="I180" s="86"/>
      <c r="J180" s="6"/>
      <c r="K180" s="6"/>
    </row>
    <row r="181" spans="2:11" x14ac:dyDescent="0.25">
      <c r="B181" s="6"/>
      <c r="D181" s="6"/>
      <c r="E181" s="6"/>
      <c r="F181" s="6"/>
      <c r="G181" s="6"/>
      <c r="H181" s="6"/>
      <c r="I181" s="86"/>
      <c r="J181" s="6"/>
      <c r="K181" s="6"/>
    </row>
    <row r="182" spans="2:11" x14ac:dyDescent="0.25">
      <c r="B182" s="6"/>
      <c r="D182" s="6"/>
      <c r="E182" s="6"/>
      <c r="F182" s="6"/>
      <c r="G182" s="6"/>
      <c r="H182" s="6"/>
      <c r="I182" s="86"/>
      <c r="J182" s="6"/>
      <c r="K182" s="6"/>
    </row>
    <row r="183" spans="2:11" x14ac:dyDescent="0.25">
      <c r="B183" s="6"/>
      <c r="D183" s="6"/>
      <c r="E183" s="6"/>
      <c r="F183" s="6"/>
      <c r="G183" s="6"/>
      <c r="H183" s="6"/>
      <c r="I183" s="86"/>
      <c r="J183" s="6"/>
      <c r="K183" s="6"/>
    </row>
    <row r="184" spans="2:11" x14ac:dyDescent="0.25">
      <c r="B184" s="6"/>
      <c r="D184" s="6"/>
      <c r="E184" s="6"/>
      <c r="F184" s="6"/>
      <c r="G184" s="6"/>
      <c r="H184" s="6"/>
      <c r="I184" s="86"/>
      <c r="J184" s="6"/>
      <c r="K184" s="6"/>
    </row>
    <row r="185" spans="2:11" x14ac:dyDescent="0.25">
      <c r="B185" s="6"/>
      <c r="D185" s="6"/>
      <c r="E185" s="6"/>
      <c r="F185" s="6"/>
      <c r="G185" s="6"/>
      <c r="H185" s="6"/>
      <c r="I185" s="86"/>
      <c r="J185" s="6"/>
      <c r="K185" s="6"/>
    </row>
    <row r="186" spans="2:11" x14ac:dyDescent="0.25">
      <c r="B186" s="6"/>
      <c r="D186" s="6"/>
      <c r="E186" s="6"/>
      <c r="F186" s="6"/>
      <c r="G186" s="6"/>
      <c r="H186" s="6"/>
      <c r="I186" s="86"/>
      <c r="J186" s="6"/>
      <c r="K186" s="6"/>
    </row>
    <row r="187" spans="2:11" x14ac:dyDescent="0.25">
      <c r="B187" s="6"/>
      <c r="D187" s="6"/>
      <c r="E187" s="6"/>
      <c r="F187" s="6"/>
      <c r="G187" s="6"/>
      <c r="H187" s="6"/>
      <c r="I187" s="86"/>
      <c r="J187" s="6"/>
      <c r="K187" s="6"/>
    </row>
    <row r="188" spans="2:11" x14ac:dyDescent="0.25">
      <c r="B188" s="6"/>
      <c r="D188" s="6"/>
      <c r="E188" s="6"/>
      <c r="F188" s="6"/>
      <c r="G188" s="6"/>
      <c r="H188" s="6"/>
      <c r="I188" s="86"/>
      <c r="J188" s="6"/>
      <c r="K188" s="6"/>
    </row>
    <row r="189" spans="2:11" x14ac:dyDescent="0.25">
      <c r="B189" s="6"/>
      <c r="D189" s="6"/>
      <c r="E189" s="6"/>
      <c r="F189" s="6"/>
      <c r="G189" s="6"/>
      <c r="H189" s="6"/>
      <c r="I189" s="86"/>
      <c r="J189" s="6"/>
      <c r="K189" s="6"/>
    </row>
  </sheetData>
  <sheetProtection insertColumns="0" insertRows="0"/>
  <mergeCells count="37">
    <mergeCell ref="A1:P1"/>
    <mergeCell ref="A2:P2"/>
    <mergeCell ref="A3:P3"/>
    <mergeCell ref="A4:D4"/>
    <mergeCell ref="A5:P5"/>
    <mergeCell ref="B86:D87"/>
    <mergeCell ref="D61:I61"/>
    <mergeCell ref="B63:E63"/>
    <mergeCell ref="B64:B70"/>
    <mergeCell ref="B72:E72"/>
    <mergeCell ref="B73:B79"/>
    <mergeCell ref="D38:I38"/>
    <mergeCell ref="D43:I43"/>
    <mergeCell ref="D44:I44"/>
    <mergeCell ref="D45:I45"/>
    <mergeCell ref="D60:I60"/>
    <mergeCell ref="D37:I37"/>
    <mergeCell ref="B91:B92"/>
    <mergeCell ref="B93:B103"/>
    <mergeCell ref="B105:B111"/>
    <mergeCell ref="B112:B124"/>
    <mergeCell ref="B15:B49"/>
    <mergeCell ref="D15:I15"/>
    <mergeCell ref="D16:I16"/>
    <mergeCell ref="D17:I17"/>
    <mergeCell ref="D22:I22"/>
    <mergeCell ref="D23:I23"/>
    <mergeCell ref="D24:I24"/>
    <mergeCell ref="D29:I29"/>
    <mergeCell ref="D30:I30"/>
    <mergeCell ref="D31:I31"/>
    <mergeCell ref="D36:I36"/>
    <mergeCell ref="B10:D10"/>
    <mergeCell ref="F10:S10"/>
    <mergeCell ref="F11:S11"/>
    <mergeCell ref="E12:R12"/>
    <mergeCell ref="E13:R13"/>
  </mergeCells>
  <conditionalFormatting sqref="F10">
    <cfRule type="notContainsBlanks" dxfId="42" priority="6">
      <formula>LEN(TRIM(F10))&gt;0</formula>
    </cfRule>
  </conditionalFormatting>
  <conditionalFormatting sqref="F11:S11">
    <cfRule type="expression" dxfId="41" priority="4">
      <formula>E11="NO SE REPORTA"</formula>
    </cfRule>
    <cfRule type="expression" dxfId="40" priority="5">
      <formula>E10="NO APLICA"</formula>
    </cfRule>
  </conditionalFormatting>
  <conditionalFormatting sqref="E12:R12">
    <cfRule type="expression" dxfId="39" priority="1">
      <formula>E11="SI SE REPORTA"</formula>
    </cfRule>
  </conditionalFormatting>
  <dataValidations xWindow="979" yWindow="476" count="4">
    <dataValidation type="whole" operator="greaterThanOrEqual" allowBlank="1" showErrorMessage="1" errorTitle="ERROR" error="Escriba un número igual o mayor que 0" promptTitle="ERROR" prompt="Escriba un número igual o mayor que 0" sqref="E19:H20 E26:H27 E33:H34 E40:H41 E47:H48">
      <formula1>0</formula1>
    </dataValidation>
    <dataValidation allowBlank="1" showInputMessage="1" showErrorMessage="1" sqref="E49:H49 E52:E57 G52:G57 F57 E21:H21 I26:I28 E28:H28 E35:I35 I33:I34 I40:I42 E42:H42 I47:I49"/>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 ref="E68" r:id="rId1"/>
  </hyperlinks>
  <pageMargins left="0.25" right="0.25" top="0.75" bottom="0.75" header="0.3" footer="0.3"/>
  <pageSetup paperSize="178" orientation="landscape" horizontalDpi="1200" verticalDpi="1200" r:id="rId2"/>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7"/>
  <sheetViews>
    <sheetView showGridLines="0" zoomScale="98" zoomScaleNormal="98" workbookViewId="0">
      <selection activeCell="L18" sqref="L18"/>
    </sheetView>
  </sheetViews>
  <sheetFormatPr baseColWidth="10" defaultRowHeight="14.3" x14ac:dyDescent="0.25"/>
  <cols>
    <col min="1" max="1" width="1.875" customWidth="1"/>
    <col min="2" max="2" width="12.875" customWidth="1"/>
    <col min="3" max="3" width="5" style="86" bestFit="1" customWidth="1"/>
    <col min="4" max="4" width="34.875" customWidth="1"/>
    <col min="5" max="5" width="12.125" customWidth="1"/>
    <col min="9" max="9" width="11.625" style="139"/>
  </cols>
  <sheetData>
    <row r="1" spans="1:21" s="550" customFormat="1" ht="100.55" customHeight="1" thickBot="1" x14ac:dyDescent="0.3">
      <c r="A1" s="1022"/>
      <c r="B1" s="1023"/>
      <c r="C1" s="1023"/>
      <c r="D1" s="1023"/>
      <c r="E1" s="1023"/>
      <c r="F1" s="1023"/>
      <c r="G1" s="1023"/>
      <c r="H1" s="1023"/>
      <c r="I1" s="1023"/>
      <c r="J1" s="1023"/>
      <c r="K1" s="1023"/>
      <c r="L1" s="1023"/>
      <c r="M1" s="1023"/>
      <c r="N1" s="1023"/>
      <c r="O1" s="1023"/>
      <c r="P1" s="1024"/>
      <c r="Q1" s="412"/>
      <c r="R1" s="412"/>
    </row>
    <row r="2" spans="1:21" s="551" customFormat="1" ht="16.3" thickBot="1" x14ac:dyDescent="0.3">
      <c r="A2" s="1030" t="str">
        <f>'Datos Generales'!C5</f>
        <v>Corporación Autónoma Regional del Magdalena – CORPAMAG</v>
      </c>
      <c r="B2" s="1031"/>
      <c r="C2" s="1031"/>
      <c r="D2" s="1031"/>
      <c r="E2" s="1031"/>
      <c r="F2" s="1031"/>
      <c r="G2" s="1031"/>
      <c r="H2" s="1031"/>
      <c r="I2" s="1031"/>
      <c r="J2" s="1031"/>
      <c r="K2" s="1031"/>
      <c r="L2" s="1031"/>
      <c r="M2" s="1031"/>
      <c r="N2" s="1031"/>
      <c r="O2" s="1031"/>
      <c r="P2" s="1032"/>
      <c r="Q2" s="412"/>
      <c r="R2" s="412"/>
    </row>
    <row r="3" spans="1:21" s="551" customFormat="1" ht="16.3" thickBot="1" x14ac:dyDescent="0.3">
      <c r="A3" s="1025" t="s">
        <v>1322</v>
      </c>
      <c r="B3" s="1026"/>
      <c r="C3" s="1026"/>
      <c r="D3" s="1026"/>
      <c r="E3" s="1026"/>
      <c r="F3" s="1026"/>
      <c r="G3" s="1026"/>
      <c r="H3" s="1026"/>
      <c r="I3" s="1026"/>
      <c r="J3" s="1026"/>
      <c r="K3" s="1026"/>
      <c r="L3" s="1026"/>
      <c r="M3" s="1026"/>
      <c r="N3" s="1026"/>
      <c r="O3" s="1026"/>
      <c r="P3" s="1027"/>
      <c r="Q3" s="412"/>
      <c r="R3" s="412"/>
    </row>
    <row r="4" spans="1:21" s="551" customFormat="1" ht="16.3" thickBot="1" x14ac:dyDescent="0.3">
      <c r="A4" s="1028" t="s">
        <v>1321</v>
      </c>
      <c r="B4" s="1029"/>
      <c r="C4" s="1029"/>
      <c r="D4" s="1029"/>
      <c r="E4" s="587" t="str">
        <f>'Datos Generales'!C6</f>
        <v>2021-II</v>
      </c>
      <c r="F4" s="587"/>
      <c r="G4" s="587"/>
      <c r="H4" s="587"/>
      <c r="I4" s="587"/>
      <c r="J4" s="587"/>
      <c r="K4" s="587"/>
      <c r="L4" s="589"/>
      <c r="M4" s="589"/>
      <c r="N4" s="589"/>
      <c r="O4" s="589"/>
      <c r="P4" s="590"/>
      <c r="Q4" s="412"/>
      <c r="R4" s="412"/>
    </row>
    <row r="5" spans="1:21" s="245" customFormat="1" ht="16.5" customHeight="1" thickBot="1" x14ac:dyDescent="0.3">
      <c r="A5" s="1025" t="s">
        <v>887</v>
      </c>
      <c r="B5" s="1026"/>
      <c r="C5" s="1026"/>
      <c r="D5" s="1026"/>
      <c r="E5" s="1026"/>
      <c r="F5" s="1026"/>
      <c r="G5" s="1026"/>
      <c r="H5" s="1026"/>
      <c r="I5" s="1026"/>
      <c r="J5" s="1026"/>
      <c r="K5" s="1026"/>
      <c r="L5" s="1026"/>
      <c r="M5" s="1026"/>
      <c r="N5" s="1026"/>
      <c r="O5" s="1026"/>
      <c r="P5" s="1027"/>
    </row>
    <row r="6" spans="1:21" x14ac:dyDescent="0.25">
      <c r="B6" s="2" t="s">
        <v>1</v>
      </c>
      <c r="C6" s="75"/>
      <c r="D6" s="6"/>
      <c r="E6" s="73"/>
      <c r="F6" s="6" t="s">
        <v>128</v>
      </c>
      <c r="G6" s="6"/>
      <c r="H6" s="6"/>
      <c r="I6" s="86"/>
      <c r="J6" s="6"/>
      <c r="K6" s="6"/>
    </row>
    <row r="7" spans="1:21" ht="14.95" thickBot="1" x14ac:dyDescent="0.3">
      <c r="B7" s="74"/>
      <c r="C7" s="76"/>
      <c r="D7" s="6"/>
      <c r="E7" s="18"/>
      <c r="F7" s="6" t="s">
        <v>129</v>
      </c>
      <c r="G7" s="6"/>
      <c r="H7" s="6"/>
      <c r="I7" s="86"/>
      <c r="J7" s="6"/>
      <c r="K7" s="6"/>
    </row>
    <row r="8" spans="1:21" ht="14.95" thickBot="1" x14ac:dyDescent="0.3">
      <c r="B8" s="177" t="s">
        <v>1192</v>
      </c>
      <c r="C8" s="221">
        <v>2021</v>
      </c>
      <c r="D8" s="226">
        <f>IF(E10="NO APLICA","NO APLICA",IF(E11="NO SE REPORTA","SIN INFORMACION",+G122))</f>
        <v>0.68773998534665071</v>
      </c>
      <c r="E8" s="222"/>
      <c r="F8" s="6" t="s">
        <v>130</v>
      </c>
      <c r="G8" s="6"/>
      <c r="H8" s="6"/>
      <c r="I8" s="86"/>
      <c r="J8" s="6"/>
      <c r="K8" s="6"/>
    </row>
    <row r="9" spans="1:21" x14ac:dyDescent="0.25">
      <c r="A9" s="245"/>
      <c r="B9" s="505" t="s">
        <v>1193</v>
      </c>
      <c r="C9" s="303"/>
      <c r="D9" s="248"/>
      <c r="E9" s="248"/>
      <c r="F9" s="248"/>
      <c r="G9" s="248"/>
      <c r="H9" s="248"/>
      <c r="I9" s="265"/>
      <c r="J9" s="248"/>
      <c r="K9" s="6"/>
    </row>
    <row r="10" spans="1:21" s="412" customFormat="1" x14ac:dyDescent="0.25">
      <c r="A10" s="245"/>
      <c r="B10" s="1078" t="s">
        <v>1252</v>
      </c>
      <c r="C10" s="1078"/>
      <c r="D10" s="1078"/>
      <c r="E10" s="511" t="s">
        <v>1249</v>
      </c>
      <c r="F10" s="1085"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086"/>
      <c r="H10" s="1086"/>
      <c r="I10" s="1086"/>
      <c r="J10" s="1086"/>
      <c r="K10" s="1086"/>
      <c r="L10" s="1086"/>
      <c r="M10" s="1086"/>
      <c r="N10" s="1086"/>
      <c r="O10" s="1086"/>
      <c r="P10" s="1086"/>
      <c r="Q10" s="1086"/>
      <c r="R10" s="1086"/>
      <c r="S10" s="1086"/>
      <c r="T10" s="507"/>
      <c r="U10" s="507"/>
    </row>
    <row r="11" spans="1:21" s="412" customFormat="1" ht="14.45" customHeight="1" x14ac:dyDescent="0.25">
      <c r="A11" s="245"/>
      <c r="B11" s="508"/>
      <c r="C11" s="509"/>
      <c r="D11" s="510" t="str">
        <f>IF(E10="SI APLICA","¿El indicador no se reporta por limitaciones de información disponible? ","")</f>
        <v xml:space="preserve">¿El indicador no se reporta por limitaciones de información disponible? </v>
      </c>
      <c r="E11" s="512" t="s">
        <v>1251</v>
      </c>
      <c r="F11" s="1079"/>
      <c r="G11" s="1080"/>
      <c r="H11" s="1080"/>
      <c r="I11" s="1080"/>
      <c r="J11" s="1080"/>
      <c r="K11" s="1080"/>
      <c r="L11" s="1080"/>
      <c r="M11" s="1080"/>
      <c r="N11" s="1080"/>
      <c r="O11" s="1080"/>
      <c r="P11" s="1080"/>
      <c r="Q11" s="1080"/>
      <c r="R11" s="1080"/>
      <c r="S11" s="1080"/>
    </row>
    <row r="12" spans="1:21" s="412" customFormat="1" ht="23.45" customHeight="1" x14ac:dyDescent="0.25">
      <c r="A12" s="245"/>
      <c r="B12" s="505"/>
      <c r="C12" s="303"/>
      <c r="D12" s="510" t="str">
        <f>IF(E11="SI SE REPORTA","¿Qué programas o proyectos del Plan de Acción están asociados al indicador? ","")</f>
        <v xml:space="preserve">¿Qué programas o proyectos del Plan de Acción están asociados al indicador? </v>
      </c>
      <c r="E12" s="1081" t="s">
        <v>2749</v>
      </c>
      <c r="F12" s="1081"/>
      <c r="G12" s="1081"/>
      <c r="H12" s="1081"/>
      <c r="I12" s="1081"/>
      <c r="J12" s="1081"/>
      <c r="K12" s="1081"/>
      <c r="L12" s="1081"/>
      <c r="M12" s="1081"/>
      <c r="N12" s="1081"/>
      <c r="O12" s="1081"/>
      <c r="P12" s="1081"/>
      <c r="Q12" s="1081"/>
      <c r="R12" s="1081"/>
    </row>
    <row r="13" spans="1:21" s="412" customFormat="1" ht="21.9" customHeight="1" x14ac:dyDescent="0.25">
      <c r="A13" s="245"/>
      <c r="B13" s="505"/>
      <c r="C13" s="303"/>
      <c r="D13" s="510" t="s">
        <v>1254</v>
      </c>
      <c r="E13" s="1082"/>
      <c r="F13" s="1083"/>
      <c r="G13" s="1083"/>
      <c r="H13" s="1083"/>
      <c r="I13" s="1083"/>
      <c r="J13" s="1083"/>
      <c r="K13" s="1083"/>
      <c r="L13" s="1083"/>
      <c r="M13" s="1083"/>
      <c r="N13" s="1083"/>
      <c r="O13" s="1083"/>
      <c r="P13" s="1083"/>
      <c r="Q13" s="1083"/>
      <c r="R13" s="1084"/>
    </row>
    <row r="14" spans="1:21" s="412" customFormat="1" ht="7" customHeight="1" thickBot="1" x14ac:dyDescent="0.3">
      <c r="A14" s="245"/>
      <c r="B14" s="505"/>
      <c r="C14" s="303"/>
      <c r="D14" s="248"/>
      <c r="E14" s="248"/>
      <c r="F14" s="248"/>
      <c r="G14" s="248"/>
      <c r="H14" s="248"/>
      <c r="I14" s="265"/>
      <c r="J14" s="248"/>
      <c r="K14" s="6"/>
    </row>
    <row r="15" spans="1:21" x14ac:dyDescent="0.25">
      <c r="A15" s="245"/>
      <c r="B15" s="1057" t="s">
        <v>2</v>
      </c>
      <c r="C15" s="267"/>
      <c r="D15" s="1039" t="s">
        <v>3</v>
      </c>
      <c r="E15" s="1040"/>
      <c r="F15" s="1040"/>
      <c r="G15" s="1040"/>
      <c r="H15" s="1040"/>
      <c r="I15" s="1041"/>
      <c r="J15" s="248"/>
      <c r="K15" s="6"/>
    </row>
    <row r="16" spans="1:21" x14ac:dyDescent="0.25">
      <c r="A16" s="245"/>
      <c r="B16" s="1058"/>
      <c r="C16" s="275"/>
      <c r="D16" s="1263" t="s">
        <v>905</v>
      </c>
      <c r="E16" s="1264"/>
      <c r="F16" s="1264"/>
      <c r="G16" s="1264"/>
      <c r="H16" s="1264"/>
      <c r="I16" s="1265"/>
      <c r="J16" s="248"/>
      <c r="K16" s="6"/>
    </row>
    <row r="17" spans="1:11" ht="14.95" thickBot="1" x14ac:dyDescent="0.3">
      <c r="A17" s="245"/>
      <c r="B17" s="1058"/>
      <c r="C17" s="275"/>
      <c r="D17" s="1045"/>
      <c r="E17" s="1090"/>
      <c r="F17" s="1090"/>
      <c r="G17" s="1090"/>
      <c r="H17" s="1090"/>
      <c r="I17" s="1047"/>
      <c r="J17" s="248"/>
      <c r="K17" s="6"/>
    </row>
    <row r="18" spans="1:11" ht="23.8" thickBot="1" x14ac:dyDescent="0.3">
      <c r="A18" s="245"/>
      <c r="B18" s="1058"/>
      <c r="C18" s="271"/>
      <c r="D18" s="421" t="s">
        <v>1539</v>
      </c>
      <c r="E18" s="152">
        <v>55</v>
      </c>
      <c r="F18" s="248"/>
      <c r="G18" s="248"/>
      <c r="H18" s="248"/>
      <c r="I18" s="447"/>
      <c r="J18" s="248"/>
      <c r="K18" s="6"/>
    </row>
    <row r="19" spans="1:11" ht="35.35" thickBot="1" x14ac:dyDescent="0.3">
      <c r="A19" s="245"/>
      <c r="B19" s="1058"/>
      <c r="C19" s="271"/>
      <c r="D19" s="426" t="s">
        <v>906</v>
      </c>
      <c r="E19" s="152">
        <v>55</v>
      </c>
      <c r="F19" s="248"/>
      <c r="G19" s="248"/>
      <c r="H19" s="248"/>
      <c r="I19" s="447"/>
      <c r="J19" s="248"/>
      <c r="K19" s="6"/>
    </row>
    <row r="20" spans="1:11" ht="14.95" thickBot="1" x14ac:dyDescent="0.3">
      <c r="A20" s="245"/>
      <c r="B20" s="1058"/>
      <c r="C20" s="275"/>
      <c r="D20" s="1069"/>
      <c r="E20" s="1070"/>
      <c r="F20" s="1070"/>
      <c r="G20" s="1070"/>
      <c r="H20" s="1070"/>
      <c r="I20" s="1071"/>
      <c r="J20" s="248"/>
      <c r="K20" s="6"/>
    </row>
    <row r="21" spans="1:11" ht="14.95" thickBot="1" x14ac:dyDescent="0.3">
      <c r="A21" s="245"/>
      <c r="B21" s="1058"/>
      <c r="C21" s="271"/>
      <c r="D21" s="421" t="s">
        <v>150</v>
      </c>
      <c r="E21" s="279" t="s">
        <v>20</v>
      </c>
      <c r="F21" s="279" t="s">
        <v>21</v>
      </c>
      <c r="G21" s="279" t="s">
        <v>22</v>
      </c>
      <c r="H21" s="279" t="s">
        <v>23</v>
      </c>
      <c r="I21" s="316" t="s">
        <v>151</v>
      </c>
      <c r="J21" s="248"/>
      <c r="K21" s="6"/>
    </row>
    <row r="22" spans="1:11" ht="23.8" thickBot="1" x14ac:dyDescent="0.3">
      <c r="A22" s="245"/>
      <c r="B22" s="1058"/>
      <c r="C22" s="271"/>
      <c r="D22" s="426" t="s">
        <v>907</v>
      </c>
      <c r="E22" s="152">
        <v>55</v>
      </c>
      <c r="F22" s="152"/>
      <c r="G22" s="152"/>
      <c r="H22" s="152"/>
      <c r="I22" s="448">
        <f>SUM(E22:H22)</f>
        <v>55</v>
      </c>
      <c r="J22" s="248"/>
      <c r="K22" s="6"/>
    </row>
    <row r="23" spans="1:11" ht="23.8" thickBot="1" x14ac:dyDescent="0.3">
      <c r="A23" s="245"/>
      <c r="B23" s="1058"/>
      <c r="C23" s="271"/>
      <c r="D23" s="426" t="s">
        <v>908</v>
      </c>
      <c r="E23" s="152">
        <v>46</v>
      </c>
      <c r="F23" s="152"/>
      <c r="G23" s="152"/>
      <c r="H23" s="152"/>
      <c r="I23" s="448">
        <f>SUM(E23:H23)</f>
        <v>46</v>
      </c>
      <c r="J23" s="248"/>
      <c r="K23" s="6"/>
    </row>
    <row r="24" spans="1:11" ht="23.8" thickBot="1" x14ac:dyDescent="0.3">
      <c r="A24" s="245"/>
      <c r="B24" s="1058"/>
      <c r="C24" s="271"/>
      <c r="D24" s="426" t="s">
        <v>909</v>
      </c>
      <c r="E24" s="195">
        <f>+E23/E22</f>
        <v>0.83636363636363631</v>
      </c>
      <c r="F24" s="195" t="e">
        <f>+F23/F22</f>
        <v>#DIV/0!</v>
      </c>
      <c r="G24" s="195" t="e">
        <f>+G23/G22</f>
        <v>#DIV/0!</v>
      </c>
      <c r="H24" s="195" t="e">
        <f>+H23/H22</f>
        <v>#DIV/0!</v>
      </c>
      <c r="I24" s="195">
        <f>+I23/I22</f>
        <v>0.83636363636363631</v>
      </c>
      <c r="J24" s="248"/>
      <c r="K24" s="6"/>
    </row>
    <row r="25" spans="1:11" x14ac:dyDescent="0.25">
      <c r="A25" s="245"/>
      <c r="B25" s="1058"/>
      <c r="C25" s="275"/>
      <c r="D25" s="1039" t="s">
        <v>910</v>
      </c>
      <c r="E25" s="1040"/>
      <c r="F25" s="1040"/>
      <c r="G25" s="1040"/>
      <c r="H25" s="1040"/>
      <c r="I25" s="1041"/>
      <c r="J25" s="248"/>
      <c r="K25" s="6"/>
    </row>
    <row r="26" spans="1:11" ht="14.95" thickBot="1" x14ac:dyDescent="0.3">
      <c r="A26" s="245"/>
      <c r="B26" s="1058"/>
      <c r="C26" s="275"/>
      <c r="D26" s="1045"/>
      <c r="E26" s="1090"/>
      <c r="F26" s="1090"/>
      <c r="G26" s="1090"/>
      <c r="H26" s="1090"/>
      <c r="I26" s="1047"/>
      <c r="J26" s="248"/>
      <c r="K26" s="6"/>
    </row>
    <row r="27" spans="1:11" ht="23.1" x14ac:dyDescent="0.25">
      <c r="A27" s="245"/>
      <c r="B27" s="1058"/>
      <c r="C27" s="271"/>
      <c r="D27" s="1041" t="s">
        <v>911</v>
      </c>
      <c r="E27" s="1057" t="s">
        <v>912</v>
      </c>
      <c r="F27" s="1057" t="s">
        <v>913</v>
      </c>
      <c r="G27" s="1057" t="s">
        <v>914</v>
      </c>
      <c r="H27" s="419" t="s">
        <v>915</v>
      </c>
      <c r="I27" s="447"/>
      <c r="J27" s="248"/>
      <c r="K27" s="6"/>
    </row>
    <row r="28" spans="1:11" ht="14.95" thickBot="1" x14ac:dyDescent="0.3">
      <c r="A28" s="245"/>
      <c r="B28" s="1058"/>
      <c r="C28" s="271"/>
      <c r="D28" s="1071"/>
      <c r="E28" s="1059"/>
      <c r="F28" s="1059"/>
      <c r="G28" s="1059"/>
      <c r="H28" s="426" t="s">
        <v>916</v>
      </c>
      <c r="I28" s="447"/>
      <c r="J28" s="248"/>
      <c r="K28" s="6"/>
    </row>
    <row r="29" spans="1:11" ht="14.95" thickBot="1" x14ac:dyDescent="0.3">
      <c r="A29" s="245"/>
      <c r="B29" s="1058"/>
      <c r="C29" s="271"/>
      <c r="D29" s="31" t="s">
        <v>1201</v>
      </c>
      <c r="E29" s="152"/>
      <c r="F29" s="152"/>
      <c r="G29" s="152"/>
      <c r="H29" s="152"/>
      <c r="I29" s="447"/>
      <c r="J29" s="248"/>
      <c r="K29" s="6"/>
    </row>
    <row r="30" spans="1:11" ht="14.95" thickBot="1" x14ac:dyDescent="0.3">
      <c r="A30" s="245"/>
      <c r="B30" s="1058"/>
      <c r="C30" s="271"/>
      <c r="D30" s="31" t="s">
        <v>1203</v>
      </c>
      <c r="E30" s="152"/>
      <c r="F30" s="152"/>
      <c r="G30" s="152"/>
      <c r="H30" s="152"/>
      <c r="I30" s="447"/>
      <c r="J30" s="248"/>
      <c r="K30" s="6"/>
    </row>
    <row r="31" spans="1:11" ht="14.95" thickBot="1" x14ac:dyDescent="0.3">
      <c r="A31" s="245"/>
      <c r="B31" s="1058"/>
      <c r="C31" s="271"/>
      <c r="D31" s="31" t="s">
        <v>1204</v>
      </c>
      <c r="E31" s="152"/>
      <c r="F31" s="152"/>
      <c r="G31" s="152"/>
      <c r="H31" s="152"/>
      <c r="I31" s="447"/>
      <c r="J31" s="248"/>
      <c r="K31" s="6"/>
    </row>
    <row r="32" spans="1:11" s="412" customFormat="1" ht="14.95" thickBot="1" x14ac:dyDescent="0.3">
      <c r="A32" s="245"/>
      <c r="B32" s="1058"/>
      <c r="C32" s="271"/>
      <c r="D32" s="31"/>
      <c r="E32" s="152"/>
      <c r="F32" s="152"/>
      <c r="G32" s="152"/>
      <c r="H32" s="152"/>
      <c r="I32" s="447"/>
      <c r="J32" s="248"/>
      <c r="K32" s="6"/>
    </row>
    <row r="33" spans="1:11" s="412" customFormat="1" ht="14.95" thickBot="1" x14ac:dyDescent="0.3">
      <c r="A33" s="245"/>
      <c r="B33" s="1058"/>
      <c r="C33" s="271"/>
      <c r="D33" s="31" t="s">
        <v>1243</v>
      </c>
      <c r="E33" s="152"/>
      <c r="F33" s="152"/>
      <c r="G33" s="152"/>
      <c r="H33" s="152"/>
      <c r="I33" s="447"/>
      <c r="J33" s="248"/>
      <c r="K33" s="6"/>
    </row>
    <row r="34" spans="1:11" s="412" customFormat="1" ht="14.95" thickBot="1" x14ac:dyDescent="0.3">
      <c r="A34" s="245"/>
      <c r="B34" s="1058"/>
      <c r="C34" s="271"/>
      <c r="D34" s="31"/>
      <c r="E34" s="152"/>
      <c r="F34" s="152"/>
      <c r="G34" s="152"/>
      <c r="H34" s="152"/>
      <c r="I34" s="447"/>
      <c r="J34" s="248"/>
      <c r="K34" s="6"/>
    </row>
    <row r="35" spans="1:11" s="412" customFormat="1" ht="14.95" thickBot="1" x14ac:dyDescent="0.3">
      <c r="A35" s="245"/>
      <c r="B35" s="1058"/>
      <c r="C35" s="271"/>
      <c r="D35" s="31"/>
      <c r="E35" s="152"/>
      <c r="F35" s="152"/>
      <c r="G35" s="152"/>
      <c r="H35" s="152"/>
      <c r="I35" s="447"/>
      <c r="J35" s="248"/>
      <c r="K35" s="6"/>
    </row>
    <row r="36" spans="1:11" s="412" customFormat="1" ht="14.95" thickBot="1" x14ac:dyDescent="0.3">
      <c r="A36" s="245"/>
      <c r="B36" s="1058"/>
      <c r="C36" s="271"/>
      <c r="D36" s="31"/>
      <c r="E36" s="152"/>
      <c r="F36" s="152"/>
      <c r="G36" s="152"/>
      <c r="H36" s="152"/>
      <c r="I36" s="447"/>
      <c r="J36" s="248"/>
      <c r="K36" s="6"/>
    </row>
    <row r="37" spans="1:11" s="412" customFormat="1" ht="14.95" thickBot="1" x14ac:dyDescent="0.3">
      <c r="A37" s="245"/>
      <c r="B37" s="1058"/>
      <c r="C37" s="271"/>
      <c r="D37" s="31"/>
      <c r="E37" s="152"/>
      <c r="F37" s="152"/>
      <c r="G37" s="152"/>
      <c r="H37" s="152"/>
      <c r="I37" s="447"/>
      <c r="J37" s="248"/>
      <c r="K37" s="6"/>
    </row>
    <row r="38" spans="1:11" s="412" customFormat="1" ht="14.95" thickBot="1" x14ac:dyDescent="0.3">
      <c r="A38" s="245"/>
      <c r="B38" s="1058"/>
      <c r="C38" s="271"/>
      <c r="D38" s="31"/>
      <c r="E38" s="152"/>
      <c r="F38" s="152"/>
      <c r="G38" s="152"/>
      <c r="H38" s="152"/>
      <c r="I38" s="447"/>
      <c r="J38" s="248"/>
      <c r="K38" s="6"/>
    </row>
    <row r="39" spans="1:11" s="412" customFormat="1" ht="14.95" thickBot="1" x14ac:dyDescent="0.3">
      <c r="A39" s="245"/>
      <c r="B39" s="1058"/>
      <c r="C39" s="271"/>
      <c r="D39" s="31"/>
      <c r="E39" s="152"/>
      <c r="F39" s="152"/>
      <c r="G39" s="152"/>
      <c r="H39" s="152"/>
      <c r="I39" s="447"/>
      <c r="J39" s="248"/>
      <c r="K39" s="6"/>
    </row>
    <row r="40" spans="1:11" ht="14.95" thickBot="1" x14ac:dyDescent="0.3">
      <c r="A40" s="245"/>
      <c r="B40" s="1058"/>
      <c r="C40" s="271"/>
      <c r="D40" s="31"/>
      <c r="E40" s="152"/>
      <c r="F40" s="152"/>
      <c r="G40" s="152"/>
      <c r="H40" s="152"/>
      <c r="I40" s="447"/>
      <c r="J40" s="248"/>
      <c r="K40" s="6"/>
    </row>
    <row r="41" spans="1:11" ht="14.95" thickBot="1" x14ac:dyDescent="0.3">
      <c r="A41" s="245"/>
      <c r="B41" s="1058"/>
      <c r="C41" s="271"/>
      <c r="D41" s="426" t="s">
        <v>151</v>
      </c>
      <c r="E41" s="449">
        <f>SUM(E29:E40)</f>
        <v>0</v>
      </c>
      <c r="F41" s="449">
        <f>SUM(F29:F40)</f>
        <v>0</v>
      </c>
      <c r="G41" s="449">
        <f>SUM(G29:G40)</f>
        <v>0</v>
      </c>
      <c r="H41" s="449">
        <f>SUM(H29:H40)</f>
        <v>0</v>
      </c>
      <c r="I41" s="447"/>
      <c r="J41" s="248"/>
      <c r="K41" s="6"/>
    </row>
    <row r="42" spans="1:11" x14ac:dyDescent="0.25">
      <c r="A42" s="245"/>
      <c r="B42" s="1058"/>
      <c r="C42" s="275"/>
      <c r="D42" s="1045"/>
      <c r="E42" s="1090"/>
      <c r="F42" s="1090"/>
      <c r="G42" s="1090"/>
      <c r="H42" s="1090"/>
      <c r="I42" s="1047"/>
      <c r="J42" s="248"/>
      <c r="K42" s="6"/>
    </row>
    <row r="43" spans="1:11" x14ac:dyDescent="0.25">
      <c r="A43" s="245"/>
      <c r="B43" s="1058"/>
      <c r="C43" s="275"/>
      <c r="D43" s="1263" t="s">
        <v>917</v>
      </c>
      <c r="E43" s="1264"/>
      <c r="F43" s="1264"/>
      <c r="G43" s="1264"/>
      <c r="H43" s="1264"/>
      <c r="I43" s="1265"/>
      <c r="J43" s="248"/>
      <c r="K43" s="6"/>
    </row>
    <row r="44" spans="1:11" ht="14.95" thickBot="1" x14ac:dyDescent="0.3">
      <c r="A44" s="245"/>
      <c r="B44" s="1058"/>
      <c r="C44" s="275"/>
      <c r="D44" s="1045"/>
      <c r="E44" s="1090"/>
      <c r="F44" s="1090"/>
      <c r="G44" s="1090"/>
      <c r="H44" s="1090"/>
      <c r="I44" s="1047"/>
      <c r="J44" s="248"/>
      <c r="K44" s="6"/>
    </row>
    <row r="45" spans="1:11" ht="14.95" thickBot="1" x14ac:dyDescent="0.3">
      <c r="A45" s="245"/>
      <c r="B45" s="1058"/>
      <c r="C45" s="271"/>
      <c r="D45" s="421" t="s">
        <v>150</v>
      </c>
      <c r="E45" s="279" t="s">
        <v>918</v>
      </c>
      <c r="F45" s="248"/>
      <c r="G45" s="248"/>
      <c r="H45" s="248"/>
      <c r="I45" s="447"/>
      <c r="J45" s="248"/>
      <c r="K45" s="6"/>
    </row>
    <row r="46" spans="1:11" ht="14.95" thickBot="1" x14ac:dyDescent="0.3">
      <c r="A46" s="245"/>
      <c r="B46" s="1058"/>
      <c r="C46" s="271"/>
      <c r="D46" s="426" t="s">
        <v>1540</v>
      </c>
      <c r="E46" s="152"/>
      <c r="F46" s="248"/>
      <c r="G46" s="248"/>
      <c r="H46" s="248"/>
      <c r="I46" s="447"/>
      <c r="J46" s="248"/>
      <c r="K46" s="6"/>
    </row>
    <row r="47" spans="1:11" ht="23.8" thickBot="1" x14ac:dyDescent="0.3">
      <c r="A47" s="245"/>
      <c r="B47" s="1058"/>
      <c r="C47" s="271"/>
      <c r="D47" s="426" t="s">
        <v>1541</v>
      </c>
      <c r="E47" s="152">
        <v>345</v>
      </c>
      <c r="F47" s="248"/>
      <c r="G47" s="248"/>
      <c r="H47" s="248"/>
      <c r="I47" s="447"/>
      <c r="J47" s="248"/>
      <c r="K47" s="6"/>
    </row>
    <row r="48" spans="1:11" ht="23.8" thickBot="1" x14ac:dyDescent="0.3">
      <c r="A48" s="245"/>
      <c r="B48" s="1058"/>
      <c r="C48" s="271"/>
      <c r="D48" s="426" t="s">
        <v>1542</v>
      </c>
      <c r="E48" s="152"/>
      <c r="F48" s="248"/>
      <c r="G48" s="248"/>
      <c r="H48" s="248"/>
      <c r="I48" s="447"/>
      <c r="J48" s="248"/>
      <c r="K48" s="6"/>
    </row>
    <row r="49" spans="1:11" x14ac:dyDescent="0.25">
      <c r="A49" s="245"/>
      <c r="B49" s="1058"/>
      <c r="C49" s="275"/>
      <c r="D49" s="1045"/>
      <c r="E49" s="1090"/>
      <c r="F49" s="1090"/>
      <c r="G49" s="1090"/>
      <c r="H49" s="1090"/>
      <c r="I49" s="1047"/>
      <c r="J49" s="248"/>
      <c r="K49" s="6"/>
    </row>
    <row r="50" spans="1:11" x14ac:dyDescent="0.25">
      <c r="A50" s="245"/>
      <c r="B50" s="1058"/>
      <c r="C50" s="275"/>
      <c r="D50" s="1045" t="s">
        <v>919</v>
      </c>
      <c r="E50" s="1090"/>
      <c r="F50" s="1090"/>
      <c r="G50" s="1090"/>
      <c r="H50" s="1090"/>
      <c r="I50" s="1047"/>
      <c r="J50" s="248"/>
      <c r="K50" s="6"/>
    </row>
    <row r="51" spans="1:11" ht="14.95" thickBot="1" x14ac:dyDescent="0.3">
      <c r="A51" s="245"/>
      <c r="B51" s="1058"/>
      <c r="C51" s="275"/>
      <c r="D51" s="1069"/>
      <c r="E51" s="1070"/>
      <c r="F51" s="1070"/>
      <c r="G51" s="1070"/>
      <c r="H51" s="1070"/>
      <c r="I51" s="1071"/>
      <c r="J51" s="248"/>
      <c r="K51" s="6"/>
    </row>
    <row r="52" spans="1:11" ht="14.95" thickBot="1" x14ac:dyDescent="0.3">
      <c r="A52" s="245"/>
      <c r="B52" s="1058"/>
      <c r="C52" s="271"/>
      <c r="D52" s="421" t="s">
        <v>150</v>
      </c>
      <c r="E52" s="279" t="s">
        <v>20</v>
      </c>
      <c r="F52" s="279" t="s">
        <v>21</v>
      </c>
      <c r="G52" s="279" t="s">
        <v>22</v>
      </c>
      <c r="H52" s="279" t="s">
        <v>23</v>
      </c>
      <c r="I52" s="316" t="s">
        <v>151</v>
      </c>
      <c r="J52" s="248"/>
      <c r="K52" s="6"/>
    </row>
    <row r="53" spans="1:11" ht="23.8" thickBot="1" x14ac:dyDescent="0.3">
      <c r="A53" s="245"/>
      <c r="B53" s="1058"/>
      <c r="C53" s="271"/>
      <c r="D53" s="426" t="s">
        <v>920</v>
      </c>
      <c r="E53" s="152">
        <v>345</v>
      </c>
      <c r="F53" s="152"/>
      <c r="G53" s="152"/>
      <c r="H53" s="152"/>
      <c r="I53" s="449">
        <f>SUM(E53:H53)</f>
        <v>345</v>
      </c>
      <c r="J53" s="248"/>
      <c r="K53" s="6"/>
    </row>
    <row r="54" spans="1:11" ht="23.8" thickBot="1" x14ac:dyDescent="0.3">
      <c r="A54" s="245"/>
      <c r="B54" s="1058"/>
      <c r="C54" s="271"/>
      <c r="D54" s="426" t="s">
        <v>921</v>
      </c>
      <c r="E54" s="152">
        <v>205</v>
      </c>
      <c r="F54" s="152"/>
      <c r="G54" s="152"/>
      <c r="H54" s="152"/>
      <c r="I54" s="449">
        <f>SUM(E54:H54)</f>
        <v>205</v>
      </c>
      <c r="J54" s="248"/>
      <c r="K54" s="6"/>
    </row>
    <row r="55" spans="1:11" ht="23.8" thickBot="1" x14ac:dyDescent="0.3">
      <c r="A55" s="245"/>
      <c r="B55" s="1058"/>
      <c r="C55" s="271"/>
      <c r="D55" s="426" t="s">
        <v>922</v>
      </c>
      <c r="E55" s="195">
        <f>+E54/E53</f>
        <v>0.59420289855072461</v>
      </c>
      <c r="F55" s="195" t="e">
        <f>+F54/F53</f>
        <v>#DIV/0!</v>
      </c>
      <c r="G55" s="195" t="e">
        <f>+G54/G53</f>
        <v>#DIV/0!</v>
      </c>
      <c r="H55" s="195" t="e">
        <f>+H54/H53</f>
        <v>#DIV/0!</v>
      </c>
      <c r="I55" s="195">
        <f>+I54/I53</f>
        <v>0.59420289855072461</v>
      </c>
      <c r="J55" s="248"/>
      <c r="K55" s="6"/>
    </row>
    <row r="56" spans="1:11" x14ac:dyDescent="0.25">
      <c r="A56" s="245"/>
      <c r="B56" s="1058"/>
      <c r="C56" s="275"/>
      <c r="D56" s="1039"/>
      <c r="E56" s="1040"/>
      <c r="F56" s="1040"/>
      <c r="G56" s="1040"/>
      <c r="H56" s="1040"/>
      <c r="I56" s="1041"/>
      <c r="J56" s="248"/>
      <c r="K56" s="6"/>
    </row>
    <row r="57" spans="1:11" x14ac:dyDescent="0.25">
      <c r="A57" s="245"/>
      <c r="B57" s="1058"/>
      <c r="C57" s="275"/>
      <c r="D57" s="1045" t="s">
        <v>923</v>
      </c>
      <c r="E57" s="1090"/>
      <c r="F57" s="1090"/>
      <c r="G57" s="1090"/>
      <c r="H57" s="1090"/>
      <c r="I57" s="1047"/>
      <c r="J57" s="248"/>
      <c r="K57" s="6"/>
    </row>
    <row r="58" spans="1:11" ht="14.95" thickBot="1" x14ac:dyDescent="0.3">
      <c r="A58" s="245"/>
      <c r="B58" s="1058"/>
      <c r="C58" s="275"/>
      <c r="D58" s="1069"/>
      <c r="E58" s="1070"/>
      <c r="F58" s="1070"/>
      <c r="G58" s="1070"/>
      <c r="H58" s="1070"/>
      <c r="I58" s="1071"/>
      <c r="J58" s="248"/>
      <c r="K58" s="6"/>
    </row>
    <row r="59" spans="1:11" ht="14.95" thickBot="1" x14ac:dyDescent="0.3">
      <c r="A59" s="245"/>
      <c r="B59" s="1058"/>
      <c r="C59" s="271"/>
      <c r="D59" s="421" t="s">
        <v>150</v>
      </c>
      <c r="E59" s="279" t="s">
        <v>20</v>
      </c>
      <c r="F59" s="279" t="s">
        <v>21</v>
      </c>
      <c r="G59" s="279" t="s">
        <v>22</v>
      </c>
      <c r="H59" s="279" t="s">
        <v>23</v>
      </c>
      <c r="I59" s="316" t="s">
        <v>151</v>
      </c>
      <c r="J59" s="248"/>
      <c r="K59" s="6"/>
    </row>
    <row r="60" spans="1:11" ht="23.8" thickBot="1" x14ac:dyDescent="0.3">
      <c r="A60" s="245"/>
      <c r="B60" s="1058"/>
      <c r="C60" s="271"/>
      <c r="D60" s="426" t="s">
        <v>924</v>
      </c>
      <c r="E60" s="152"/>
      <c r="F60" s="152"/>
      <c r="G60" s="152"/>
      <c r="H60" s="152"/>
      <c r="I60" s="449">
        <f>SUM(E60:H60)</f>
        <v>0</v>
      </c>
      <c r="J60" s="248"/>
      <c r="K60" s="6"/>
    </row>
    <row r="61" spans="1:11" ht="14.95" thickBot="1" x14ac:dyDescent="0.3">
      <c r="A61" s="245"/>
      <c r="B61" s="1058"/>
      <c r="C61" s="271"/>
      <c r="D61" s="426" t="s">
        <v>925</v>
      </c>
      <c r="E61" s="152"/>
      <c r="F61" s="152"/>
      <c r="G61" s="152"/>
      <c r="H61" s="152"/>
      <c r="I61" s="449">
        <f>SUM(E61:H61)</f>
        <v>0</v>
      </c>
      <c r="J61" s="248"/>
      <c r="K61" s="6"/>
    </row>
    <row r="62" spans="1:11" ht="23.8" thickBot="1" x14ac:dyDescent="0.3">
      <c r="A62" s="245"/>
      <c r="B62" s="1058"/>
      <c r="C62" s="271"/>
      <c r="D62" s="426" t="s">
        <v>926</v>
      </c>
      <c r="E62" s="195" t="e">
        <f>+E61/E60</f>
        <v>#DIV/0!</v>
      </c>
      <c r="F62" s="195" t="e">
        <f>+F61/F60</f>
        <v>#DIV/0!</v>
      </c>
      <c r="G62" s="195" t="e">
        <f>+G61/G60</f>
        <v>#DIV/0!</v>
      </c>
      <c r="H62" s="195" t="e">
        <f>+H61/H60</f>
        <v>#DIV/0!</v>
      </c>
      <c r="I62" s="195" t="e">
        <f>+I61/I60</f>
        <v>#DIV/0!</v>
      </c>
      <c r="J62" s="248"/>
      <c r="K62" s="6"/>
    </row>
    <row r="63" spans="1:11" x14ac:dyDescent="0.25">
      <c r="A63" s="245"/>
      <c r="B63" s="1058"/>
      <c r="C63" s="275"/>
      <c r="D63" s="1039"/>
      <c r="E63" s="1040"/>
      <c r="F63" s="1040"/>
      <c r="G63" s="1040"/>
      <c r="H63" s="1040"/>
      <c r="I63" s="1041"/>
      <c r="J63" s="248"/>
      <c r="K63" s="6"/>
    </row>
    <row r="64" spans="1:11" x14ac:dyDescent="0.25">
      <c r="A64" s="245"/>
      <c r="B64" s="1058"/>
      <c r="C64" s="275"/>
      <c r="D64" s="1263" t="s">
        <v>1238</v>
      </c>
      <c r="E64" s="1264"/>
      <c r="F64" s="1264"/>
      <c r="G64" s="1264"/>
      <c r="H64" s="1264"/>
      <c r="I64" s="1265"/>
      <c r="J64" s="248"/>
      <c r="K64" s="6"/>
    </row>
    <row r="65" spans="1:11" ht="14.95" thickBot="1" x14ac:dyDescent="0.3">
      <c r="A65" s="245"/>
      <c r="B65" s="1058"/>
      <c r="C65" s="275"/>
      <c r="D65" s="1045"/>
      <c r="E65" s="1090"/>
      <c r="F65" s="1090"/>
      <c r="G65" s="1090"/>
      <c r="H65" s="1090"/>
      <c r="I65" s="1047"/>
      <c r="J65" s="248"/>
      <c r="K65" s="6"/>
    </row>
    <row r="66" spans="1:11" ht="14.95" thickBot="1" x14ac:dyDescent="0.3">
      <c r="A66" s="245"/>
      <c r="B66" s="1058"/>
      <c r="C66" s="271"/>
      <c r="D66" s="421" t="s">
        <v>150</v>
      </c>
      <c r="E66" s="279" t="s">
        <v>918</v>
      </c>
      <c r="F66" s="248"/>
      <c r="G66" s="248"/>
      <c r="H66" s="248"/>
      <c r="I66" s="447"/>
      <c r="J66" s="248"/>
      <c r="K66" s="6"/>
    </row>
    <row r="67" spans="1:11" ht="23.8" thickBot="1" x14ac:dyDescent="0.3">
      <c r="A67" s="245"/>
      <c r="B67" s="1058"/>
      <c r="C67" s="271"/>
      <c r="D67" s="426" t="s">
        <v>1543</v>
      </c>
      <c r="E67" s="152">
        <v>97</v>
      </c>
      <c r="F67" s="248"/>
      <c r="G67" s="248"/>
      <c r="H67" s="248"/>
      <c r="I67" s="447"/>
      <c r="J67" s="248"/>
      <c r="K67" s="6"/>
    </row>
    <row r="68" spans="1:11" ht="23.8" thickBot="1" x14ac:dyDescent="0.3">
      <c r="A68" s="245"/>
      <c r="B68" s="1058"/>
      <c r="C68" s="271"/>
      <c r="D68" s="426" t="s">
        <v>1544</v>
      </c>
      <c r="E68" s="152">
        <v>97</v>
      </c>
      <c r="F68" s="248"/>
      <c r="G68" s="248"/>
      <c r="H68" s="248"/>
      <c r="I68" s="447"/>
      <c r="J68" s="248"/>
      <c r="K68" s="6"/>
    </row>
    <row r="69" spans="1:11" ht="14.95" thickBot="1" x14ac:dyDescent="0.3">
      <c r="A69" s="245"/>
      <c r="B69" s="1058"/>
      <c r="C69" s="271"/>
      <c r="D69" s="426" t="s">
        <v>1545</v>
      </c>
      <c r="E69" s="152"/>
      <c r="F69" s="248"/>
      <c r="G69" s="248"/>
      <c r="H69" s="248"/>
      <c r="I69" s="447"/>
      <c r="J69" s="248"/>
      <c r="K69" s="6"/>
    </row>
    <row r="70" spans="1:11" x14ac:dyDescent="0.25">
      <c r="A70" s="245"/>
      <c r="B70" s="1058"/>
      <c r="C70" s="275"/>
      <c r="D70" s="1045"/>
      <c r="E70" s="1090"/>
      <c r="F70" s="1090"/>
      <c r="G70" s="1090"/>
      <c r="H70" s="1090"/>
      <c r="I70" s="1047"/>
      <c r="J70" s="248"/>
      <c r="K70" s="6"/>
    </row>
    <row r="71" spans="1:11" x14ac:dyDescent="0.25">
      <c r="A71" s="245"/>
      <c r="B71" s="1058"/>
      <c r="C71" s="275"/>
      <c r="D71" s="1045" t="s">
        <v>927</v>
      </c>
      <c r="E71" s="1090"/>
      <c r="F71" s="1090"/>
      <c r="G71" s="1090"/>
      <c r="H71" s="1090"/>
      <c r="I71" s="1047"/>
      <c r="J71" s="248"/>
      <c r="K71" s="6"/>
    </row>
    <row r="72" spans="1:11" ht="14.95" thickBot="1" x14ac:dyDescent="0.3">
      <c r="A72" s="245"/>
      <c r="B72" s="1058"/>
      <c r="C72" s="275"/>
      <c r="D72" s="1069"/>
      <c r="E72" s="1070"/>
      <c r="F72" s="1070"/>
      <c r="G72" s="1070"/>
      <c r="H72" s="1070"/>
      <c r="I72" s="1071"/>
      <c r="J72" s="248"/>
      <c r="K72" s="6"/>
    </row>
    <row r="73" spans="1:11" ht="14.95" thickBot="1" x14ac:dyDescent="0.3">
      <c r="A73" s="245"/>
      <c r="B73" s="1058"/>
      <c r="C73" s="271"/>
      <c r="D73" s="421" t="s">
        <v>150</v>
      </c>
      <c r="E73" s="279" t="s">
        <v>20</v>
      </c>
      <c r="F73" s="279" t="s">
        <v>21</v>
      </c>
      <c r="G73" s="279" t="s">
        <v>22</v>
      </c>
      <c r="H73" s="279" t="s">
        <v>23</v>
      </c>
      <c r="I73" s="316" t="s">
        <v>151</v>
      </c>
      <c r="J73" s="248"/>
      <c r="K73" s="6"/>
    </row>
    <row r="74" spans="1:11" ht="23.8" thickBot="1" x14ac:dyDescent="0.3">
      <c r="A74" s="245"/>
      <c r="B74" s="1058"/>
      <c r="C74" s="271"/>
      <c r="D74" s="426" t="s">
        <v>928</v>
      </c>
      <c r="E74" s="152">
        <v>97</v>
      </c>
      <c r="F74" s="152"/>
      <c r="G74" s="152"/>
      <c r="H74" s="152"/>
      <c r="I74" s="449">
        <f>SUM(E74:H74)</f>
        <v>97</v>
      </c>
      <c r="J74" s="248"/>
      <c r="K74" s="6"/>
    </row>
    <row r="75" spans="1:11" ht="23.8" thickBot="1" x14ac:dyDescent="0.3">
      <c r="A75" s="245"/>
      <c r="B75" s="1058"/>
      <c r="C75" s="271"/>
      <c r="D75" s="426" t="s">
        <v>929</v>
      </c>
      <c r="E75" s="152">
        <v>65</v>
      </c>
      <c r="F75" s="152"/>
      <c r="G75" s="152"/>
      <c r="H75" s="152"/>
      <c r="I75" s="449">
        <f>SUM(E75:H75)</f>
        <v>65</v>
      </c>
      <c r="J75" s="248"/>
      <c r="K75" s="6"/>
    </row>
    <row r="76" spans="1:11" ht="23.8" thickBot="1" x14ac:dyDescent="0.3">
      <c r="A76" s="245"/>
      <c r="B76" s="1058"/>
      <c r="C76" s="271"/>
      <c r="D76" s="426" t="s">
        <v>930</v>
      </c>
      <c r="E76" s="195">
        <f>+E75/E74</f>
        <v>0.67010309278350511</v>
      </c>
      <c r="F76" s="195" t="e">
        <f>+F75/F74</f>
        <v>#DIV/0!</v>
      </c>
      <c r="G76" s="195" t="e">
        <f>+G75/G74</f>
        <v>#DIV/0!</v>
      </c>
      <c r="H76" s="195" t="e">
        <f>+H75/H74</f>
        <v>#DIV/0!</v>
      </c>
      <c r="I76" s="195">
        <f>+I75/I74</f>
        <v>0.67010309278350511</v>
      </c>
      <c r="J76" s="248"/>
      <c r="K76" s="6"/>
    </row>
    <row r="77" spans="1:11" ht="14.95" thickBot="1" x14ac:dyDescent="0.3">
      <c r="A77" s="245"/>
      <c r="B77" s="1058"/>
      <c r="C77" s="404"/>
      <c r="D77" s="420"/>
      <c r="E77" s="450"/>
      <c r="F77" s="450"/>
      <c r="G77" s="450"/>
      <c r="H77" s="450"/>
      <c r="I77" s="451"/>
      <c r="J77" s="248"/>
      <c r="K77" s="6"/>
    </row>
    <row r="78" spans="1:11" x14ac:dyDescent="0.25">
      <c r="A78" s="245"/>
      <c r="B78" s="1058"/>
      <c r="C78" s="275"/>
      <c r="D78" s="1039" t="s">
        <v>931</v>
      </c>
      <c r="E78" s="1040"/>
      <c r="F78" s="1040"/>
      <c r="G78" s="1040"/>
      <c r="H78" s="1040"/>
      <c r="I78" s="1041"/>
      <c r="J78" s="248"/>
      <c r="K78" s="6"/>
    </row>
    <row r="79" spans="1:11" ht="14.95" thickBot="1" x14ac:dyDescent="0.3">
      <c r="A79" s="245"/>
      <c r="B79" s="1058"/>
      <c r="C79" s="275"/>
      <c r="D79" s="1069"/>
      <c r="E79" s="1070"/>
      <c r="F79" s="1070"/>
      <c r="G79" s="1070"/>
      <c r="H79" s="1070"/>
      <c r="I79" s="1071"/>
      <c r="J79" s="248"/>
      <c r="K79" s="6"/>
    </row>
    <row r="80" spans="1:11" ht="14.95" thickBot="1" x14ac:dyDescent="0.3">
      <c r="A80" s="245"/>
      <c r="B80" s="1058"/>
      <c r="C80" s="271"/>
      <c r="D80" s="421" t="s">
        <v>150</v>
      </c>
      <c r="E80" s="279" t="s">
        <v>20</v>
      </c>
      <c r="F80" s="279" t="s">
        <v>21</v>
      </c>
      <c r="G80" s="279" t="s">
        <v>22</v>
      </c>
      <c r="H80" s="279" t="s">
        <v>23</v>
      </c>
      <c r="I80" s="316" t="s">
        <v>151</v>
      </c>
      <c r="J80" s="248"/>
      <c r="K80" s="6"/>
    </row>
    <row r="81" spans="1:11" ht="23.8" thickBot="1" x14ac:dyDescent="0.3">
      <c r="A81" s="245"/>
      <c r="B81" s="1058"/>
      <c r="C81" s="271"/>
      <c r="D81" s="426" t="s">
        <v>932</v>
      </c>
      <c r="E81" s="152"/>
      <c r="F81" s="152"/>
      <c r="G81" s="152"/>
      <c r="H81" s="152"/>
      <c r="I81" s="449">
        <f>SUM(E81:H81)</f>
        <v>0</v>
      </c>
      <c r="J81" s="248"/>
      <c r="K81" s="6"/>
    </row>
    <row r="82" spans="1:11" ht="23.8" thickBot="1" x14ac:dyDescent="0.3">
      <c r="A82" s="245"/>
      <c r="B82" s="1058"/>
      <c r="C82" s="271"/>
      <c r="D82" s="426" t="s">
        <v>933</v>
      </c>
      <c r="E82" s="152"/>
      <c r="F82" s="152"/>
      <c r="G82" s="152"/>
      <c r="H82" s="152"/>
      <c r="I82" s="449">
        <f>SUM(E82:H82)</f>
        <v>0</v>
      </c>
      <c r="J82" s="248"/>
      <c r="K82" s="6"/>
    </row>
    <row r="83" spans="1:11" ht="23.8" thickBot="1" x14ac:dyDescent="0.3">
      <c r="A83" s="245"/>
      <c r="B83" s="1058"/>
      <c r="C83" s="271"/>
      <c r="D83" s="426" t="s">
        <v>934</v>
      </c>
      <c r="E83" s="195" t="e">
        <f>+E82/E81</f>
        <v>#DIV/0!</v>
      </c>
      <c r="F83" s="195" t="e">
        <f>+F82/F81</f>
        <v>#DIV/0!</v>
      </c>
      <c r="G83" s="195" t="e">
        <f>+G82/G81</f>
        <v>#DIV/0!</v>
      </c>
      <c r="H83" s="195" t="e">
        <f>+H82/H81</f>
        <v>#DIV/0!</v>
      </c>
      <c r="I83" s="195" t="e">
        <f>+I82/I81</f>
        <v>#DIV/0!</v>
      </c>
      <c r="J83" s="248"/>
      <c r="K83" s="6"/>
    </row>
    <row r="84" spans="1:11" x14ac:dyDescent="0.25">
      <c r="A84" s="245"/>
      <c r="B84" s="1058"/>
      <c r="C84" s="275"/>
      <c r="D84" s="1039"/>
      <c r="E84" s="1040"/>
      <c r="F84" s="1040"/>
      <c r="G84" s="1040"/>
      <c r="H84" s="1040"/>
      <c r="I84" s="1041"/>
      <c r="J84" s="248"/>
      <c r="K84" s="6"/>
    </row>
    <row r="85" spans="1:11" ht="14.95" thickBot="1" x14ac:dyDescent="0.3">
      <c r="A85" s="245"/>
      <c r="B85" s="1058"/>
      <c r="C85" s="275"/>
      <c r="D85" s="1263" t="s">
        <v>935</v>
      </c>
      <c r="E85" s="1264"/>
      <c r="F85" s="1264"/>
      <c r="G85" s="1264"/>
      <c r="H85" s="1264"/>
      <c r="I85" s="1265"/>
      <c r="J85" s="248"/>
      <c r="K85" s="6"/>
    </row>
    <row r="86" spans="1:11" ht="14.95" thickBot="1" x14ac:dyDescent="0.3">
      <c r="A86" s="245"/>
      <c r="B86" s="1058"/>
      <c r="C86" s="271"/>
      <c r="D86" s="421" t="s">
        <v>150</v>
      </c>
      <c r="E86" s="279" t="s">
        <v>918</v>
      </c>
      <c r="F86" s="248"/>
      <c r="G86" s="248"/>
      <c r="H86" s="248"/>
      <c r="I86" s="447"/>
      <c r="J86" s="248"/>
      <c r="K86" s="6"/>
    </row>
    <row r="87" spans="1:11" ht="23.8" thickBot="1" x14ac:dyDescent="0.3">
      <c r="A87" s="245"/>
      <c r="B87" s="1058"/>
      <c r="C87" s="271"/>
      <c r="D87" s="426" t="s">
        <v>1546</v>
      </c>
      <c r="E87" s="152">
        <v>85</v>
      </c>
      <c r="F87" s="248"/>
      <c r="G87" s="248"/>
      <c r="H87" s="248"/>
      <c r="I87" s="447"/>
      <c r="J87" s="248"/>
      <c r="K87" s="6"/>
    </row>
    <row r="88" spans="1:11" ht="23.8" thickBot="1" x14ac:dyDescent="0.3">
      <c r="A88" s="245"/>
      <c r="B88" s="1058"/>
      <c r="C88" s="271"/>
      <c r="D88" s="426" t="s">
        <v>1547</v>
      </c>
      <c r="E88" s="152">
        <v>85</v>
      </c>
      <c r="F88" s="248"/>
      <c r="G88" s="248"/>
      <c r="H88" s="248"/>
      <c r="I88" s="447"/>
      <c r="J88" s="248"/>
      <c r="K88" s="6"/>
    </row>
    <row r="89" spans="1:11" x14ac:dyDescent="0.25">
      <c r="A89" s="245"/>
      <c r="B89" s="1058"/>
      <c r="C89" s="275"/>
      <c r="D89" s="1045"/>
      <c r="E89" s="1090"/>
      <c r="F89" s="1090"/>
      <c r="G89" s="1090"/>
      <c r="H89" s="1090"/>
      <c r="I89" s="1047"/>
      <c r="J89" s="248"/>
      <c r="K89" s="6"/>
    </row>
    <row r="90" spans="1:11" ht="14.95" thickBot="1" x14ac:dyDescent="0.3">
      <c r="A90" s="245"/>
      <c r="B90" s="1058"/>
      <c r="C90" s="275"/>
      <c r="D90" s="1069" t="s">
        <v>936</v>
      </c>
      <c r="E90" s="1070"/>
      <c r="F90" s="1070"/>
      <c r="G90" s="1070"/>
      <c r="H90" s="1070"/>
      <c r="I90" s="1071"/>
      <c r="J90" s="248"/>
      <c r="K90" s="6"/>
    </row>
    <row r="91" spans="1:11" ht="14.95" thickBot="1" x14ac:dyDescent="0.3">
      <c r="A91" s="245"/>
      <c r="B91" s="1058"/>
      <c r="C91" s="271"/>
      <c r="D91" s="421" t="s">
        <v>150</v>
      </c>
      <c r="E91" s="279" t="s">
        <v>20</v>
      </c>
      <c r="F91" s="279" t="s">
        <v>21</v>
      </c>
      <c r="G91" s="279" t="s">
        <v>22</v>
      </c>
      <c r="H91" s="279" t="s">
        <v>23</v>
      </c>
      <c r="I91" s="316" t="s">
        <v>151</v>
      </c>
      <c r="J91" s="248"/>
      <c r="K91" s="6"/>
    </row>
    <row r="92" spans="1:11" ht="35.35" thickBot="1" x14ac:dyDescent="0.3">
      <c r="A92" s="245"/>
      <c r="B92" s="1058"/>
      <c r="C92" s="271"/>
      <c r="D92" s="426" t="s">
        <v>937</v>
      </c>
      <c r="E92" s="152">
        <v>85</v>
      </c>
      <c r="F92" s="152"/>
      <c r="G92" s="152"/>
      <c r="H92" s="152"/>
      <c r="I92" s="449">
        <f>SUM(E92:H92)</f>
        <v>85</v>
      </c>
      <c r="J92" s="248"/>
      <c r="K92" s="6"/>
    </row>
    <row r="93" spans="1:11" ht="23.8" thickBot="1" x14ac:dyDescent="0.3">
      <c r="A93" s="245"/>
      <c r="B93" s="1058"/>
      <c r="C93" s="271"/>
      <c r="D93" s="426" t="s">
        <v>938</v>
      </c>
      <c r="E93" s="152">
        <v>52</v>
      </c>
      <c r="F93" s="152"/>
      <c r="G93" s="152"/>
      <c r="H93" s="152"/>
      <c r="I93" s="449">
        <f>SUM(E93:H93)</f>
        <v>52</v>
      </c>
      <c r="J93" s="248"/>
      <c r="K93" s="6"/>
    </row>
    <row r="94" spans="1:11" ht="23.8" thickBot="1" x14ac:dyDescent="0.3">
      <c r="A94" s="245"/>
      <c r="B94" s="1058"/>
      <c r="C94" s="271"/>
      <c r="D94" s="426" t="s">
        <v>939</v>
      </c>
      <c r="E94" s="195">
        <f>+E93/E92</f>
        <v>0.61176470588235299</v>
      </c>
      <c r="F94" s="195" t="e">
        <f>+F93/F92</f>
        <v>#DIV/0!</v>
      </c>
      <c r="G94" s="195" t="e">
        <f>+G93/G92</f>
        <v>#DIV/0!</v>
      </c>
      <c r="H94" s="195" t="e">
        <f>+H93/H92</f>
        <v>#DIV/0!</v>
      </c>
      <c r="I94" s="195">
        <f>+I93/I92</f>
        <v>0.61176470588235299</v>
      </c>
      <c r="J94" s="248"/>
      <c r="K94" s="6"/>
    </row>
    <row r="95" spans="1:11" x14ac:dyDescent="0.25">
      <c r="A95" s="245"/>
      <c r="B95" s="1058"/>
      <c r="C95" s="275"/>
      <c r="D95" s="1039"/>
      <c r="E95" s="1040"/>
      <c r="F95" s="1040"/>
      <c r="G95" s="1040"/>
      <c r="H95" s="1040"/>
      <c r="I95" s="1041"/>
      <c r="J95" s="248"/>
      <c r="K95" s="6"/>
    </row>
    <row r="96" spans="1:11" x14ac:dyDescent="0.25">
      <c r="A96" s="245"/>
      <c r="B96" s="1058"/>
      <c r="C96" s="275"/>
      <c r="D96" s="1045" t="s">
        <v>940</v>
      </c>
      <c r="E96" s="1090"/>
      <c r="F96" s="1090"/>
      <c r="G96" s="1090"/>
      <c r="H96" s="1090"/>
      <c r="I96" s="1047"/>
      <c r="J96" s="248"/>
      <c r="K96" s="6"/>
    </row>
    <row r="97" spans="1:11" ht="14.95" thickBot="1" x14ac:dyDescent="0.3">
      <c r="A97" s="245"/>
      <c r="B97" s="1058"/>
      <c r="C97" s="275"/>
      <c r="D97" s="1069"/>
      <c r="E97" s="1070"/>
      <c r="F97" s="1070"/>
      <c r="G97" s="1070"/>
      <c r="H97" s="1070"/>
      <c r="I97" s="1071"/>
      <c r="J97" s="248"/>
      <c r="K97" s="6"/>
    </row>
    <row r="98" spans="1:11" ht="14.95" thickBot="1" x14ac:dyDescent="0.3">
      <c r="A98" s="245"/>
      <c r="B98" s="1058"/>
      <c r="C98" s="271"/>
      <c r="D98" s="421" t="s">
        <v>150</v>
      </c>
      <c r="E98" s="279" t="s">
        <v>20</v>
      </c>
      <c r="F98" s="279" t="s">
        <v>21</v>
      </c>
      <c r="G98" s="279" t="s">
        <v>22</v>
      </c>
      <c r="H98" s="279" t="s">
        <v>23</v>
      </c>
      <c r="I98" s="316" t="s">
        <v>151</v>
      </c>
      <c r="J98" s="248"/>
      <c r="K98" s="6"/>
    </row>
    <row r="99" spans="1:11" ht="23.8" thickBot="1" x14ac:dyDescent="0.3">
      <c r="A99" s="245"/>
      <c r="B99" s="1058"/>
      <c r="C99" s="271"/>
      <c r="D99" s="426" t="s">
        <v>941</v>
      </c>
      <c r="E99" s="152"/>
      <c r="F99" s="152"/>
      <c r="G99" s="152"/>
      <c r="H99" s="152"/>
      <c r="I99" s="449">
        <f>SUM(E99:H99)</f>
        <v>0</v>
      </c>
      <c r="J99" s="248"/>
      <c r="K99" s="6"/>
    </row>
    <row r="100" spans="1:11" ht="23.8" thickBot="1" x14ac:dyDescent="0.3">
      <c r="A100" s="245"/>
      <c r="B100" s="1058"/>
      <c r="C100" s="271"/>
      <c r="D100" s="426" t="s">
        <v>942</v>
      </c>
      <c r="E100" s="152"/>
      <c r="F100" s="152"/>
      <c r="G100" s="152"/>
      <c r="H100" s="152"/>
      <c r="I100" s="449">
        <f>SUM(E100:H100)</f>
        <v>0</v>
      </c>
      <c r="J100" s="248"/>
      <c r="K100" s="6"/>
    </row>
    <row r="101" spans="1:11" ht="23.8" thickBot="1" x14ac:dyDescent="0.3">
      <c r="A101" s="245"/>
      <c r="B101" s="1058"/>
      <c r="C101" s="271"/>
      <c r="D101" s="426" t="s">
        <v>943</v>
      </c>
      <c r="E101" s="195" t="e">
        <f>+E100/E99</f>
        <v>#DIV/0!</v>
      </c>
      <c r="F101" s="195" t="e">
        <f>+F100/F99</f>
        <v>#DIV/0!</v>
      </c>
      <c r="G101" s="195" t="e">
        <f>+G100/G99</f>
        <v>#DIV/0!</v>
      </c>
      <c r="H101" s="195" t="e">
        <f>+H100/H99</f>
        <v>#DIV/0!</v>
      </c>
      <c r="I101" s="195" t="e">
        <f>+I100/I99</f>
        <v>#DIV/0!</v>
      </c>
      <c r="J101" s="248"/>
      <c r="K101" s="6"/>
    </row>
    <row r="102" spans="1:11" x14ac:dyDescent="0.25">
      <c r="A102" s="245"/>
      <c r="B102" s="1058"/>
      <c r="C102" s="275"/>
      <c r="D102" s="1039"/>
      <c r="E102" s="1040"/>
      <c r="F102" s="1040"/>
      <c r="G102" s="1040"/>
      <c r="H102" s="1040"/>
      <c r="I102" s="1041"/>
      <c r="J102" s="248"/>
      <c r="K102" s="6"/>
    </row>
    <row r="103" spans="1:11" x14ac:dyDescent="0.25">
      <c r="A103" s="245"/>
      <c r="B103" s="1058"/>
      <c r="C103" s="275"/>
      <c r="D103" s="1263" t="s">
        <v>944</v>
      </c>
      <c r="E103" s="1264"/>
      <c r="F103" s="1264"/>
      <c r="G103" s="1264"/>
      <c r="H103" s="1264"/>
      <c r="I103" s="1265"/>
      <c r="J103" s="248"/>
      <c r="K103" s="6"/>
    </row>
    <row r="104" spans="1:11" ht="14.95" thickBot="1" x14ac:dyDescent="0.3">
      <c r="A104" s="245"/>
      <c r="B104" s="1058"/>
      <c r="C104" s="275"/>
      <c r="D104" s="1045"/>
      <c r="E104" s="1090"/>
      <c r="F104" s="1090"/>
      <c r="G104" s="1090"/>
      <c r="H104" s="1090"/>
      <c r="I104" s="1047"/>
      <c r="J104" s="248"/>
      <c r="K104" s="6"/>
    </row>
    <row r="105" spans="1:11" ht="14.95" thickBot="1" x14ac:dyDescent="0.3">
      <c r="A105" s="245"/>
      <c r="B105" s="1058"/>
      <c r="C105" s="271"/>
      <c r="D105" s="421" t="s">
        <v>150</v>
      </c>
      <c r="E105" s="279" t="s">
        <v>918</v>
      </c>
      <c r="F105" s="248"/>
      <c r="G105" s="248"/>
      <c r="H105" s="248"/>
      <c r="I105" s="447"/>
      <c r="J105" s="248"/>
      <c r="K105" s="6"/>
    </row>
    <row r="106" spans="1:11" ht="23.8" thickBot="1" x14ac:dyDescent="0.3">
      <c r="A106" s="245"/>
      <c r="B106" s="1058"/>
      <c r="C106" s="271"/>
      <c r="D106" s="426" t="s">
        <v>1548</v>
      </c>
      <c r="E106" s="152">
        <v>25</v>
      </c>
      <c r="F106" s="248"/>
      <c r="G106" s="248"/>
      <c r="H106" s="248"/>
      <c r="I106" s="447"/>
      <c r="J106" s="248"/>
      <c r="K106" s="6"/>
    </row>
    <row r="107" spans="1:11" ht="23.8" thickBot="1" x14ac:dyDescent="0.3">
      <c r="A107" s="245"/>
      <c r="B107" s="1058"/>
      <c r="C107" s="271"/>
      <c r="D107" s="426" t="s">
        <v>1549</v>
      </c>
      <c r="E107" s="152">
        <v>25</v>
      </c>
      <c r="F107" s="248"/>
      <c r="G107" s="248"/>
      <c r="H107" s="248"/>
      <c r="I107" s="447"/>
      <c r="J107" s="248"/>
      <c r="K107" s="6"/>
    </row>
    <row r="108" spans="1:11" x14ac:dyDescent="0.25">
      <c r="A108" s="245"/>
      <c r="B108" s="1058"/>
      <c r="C108" s="275"/>
      <c r="D108" s="1045"/>
      <c r="E108" s="1090"/>
      <c r="F108" s="1090"/>
      <c r="G108" s="1090"/>
      <c r="H108" s="1090"/>
      <c r="I108" s="1047"/>
      <c r="J108" s="248"/>
      <c r="K108" s="6"/>
    </row>
    <row r="109" spans="1:11" x14ac:dyDescent="0.25">
      <c r="A109" s="245"/>
      <c r="B109" s="1058"/>
      <c r="C109" s="275"/>
      <c r="D109" s="1045" t="s">
        <v>945</v>
      </c>
      <c r="E109" s="1090"/>
      <c r="F109" s="1090"/>
      <c r="G109" s="1090"/>
      <c r="H109" s="1090"/>
      <c r="I109" s="1047"/>
      <c r="J109" s="248"/>
      <c r="K109" s="6"/>
    </row>
    <row r="110" spans="1:11" ht="14.95" thickBot="1" x14ac:dyDescent="0.3">
      <c r="A110" s="245"/>
      <c r="B110" s="1058"/>
      <c r="C110" s="275"/>
      <c r="D110" s="1069"/>
      <c r="E110" s="1070"/>
      <c r="F110" s="1070"/>
      <c r="G110" s="1070"/>
      <c r="H110" s="1070"/>
      <c r="I110" s="1071"/>
      <c r="J110" s="248"/>
      <c r="K110" s="6"/>
    </row>
    <row r="111" spans="1:11" ht="14.95" thickBot="1" x14ac:dyDescent="0.3">
      <c r="A111" s="245"/>
      <c r="B111" s="1058"/>
      <c r="C111" s="271"/>
      <c r="D111" s="421" t="s">
        <v>150</v>
      </c>
      <c r="E111" s="279" t="s">
        <v>20</v>
      </c>
      <c r="F111" s="279" t="s">
        <v>21</v>
      </c>
      <c r="G111" s="279" t="s">
        <v>22</v>
      </c>
      <c r="H111" s="279" t="s">
        <v>23</v>
      </c>
      <c r="I111" s="316" t="s">
        <v>151</v>
      </c>
      <c r="J111" s="248"/>
      <c r="K111" s="6"/>
    </row>
    <row r="112" spans="1:11" ht="23.8" thickBot="1" x14ac:dyDescent="0.3">
      <c r="A112" s="245"/>
      <c r="B112" s="1058"/>
      <c r="C112" s="271"/>
      <c r="D112" s="426" t="s">
        <v>946</v>
      </c>
      <c r="E112" s="152">
        <v>25</v>
      </c>
      <c r="F112" s="152"/>
      <c r="G112" s="152"/>
      <c r="H112" s="152"/>
      <c r="I112" s="449">
        <f>SUM(E112:H112)</f>
        <v>25</v>
      </c>
      <c r="J112" s="248"/>
      <c r="K112" s="6"/>
    </row>
    <row r="113" spans="1:11" ht="23.8" thickBot="1" x14ac:dyDescent="0.3">
      <c r="A113" s="245"/>
      <c r="B113" s="1058"/>
      <c r="C113" s="271"/>
      <c r="D113" s="426" t="s">
        <v>947</v>
      </c>
      <c r="E113" s="152">
        <v>16</v>
      </c>
      <c r="F113" s="152"/>
      <c r="G113" s="152"/>
      <c r="H113" s="152"/>
      <c r="I113" s="449">
        <f>SUM(E113:H113)</f>
        <v>16</v>
      </c>
      <c r="J113" s="248"/>
      <c r="K113" s="6"/>
    </row>
    <row r="114" spans="1:11" ht="23.8" thickBot="1" x14ac:dyDescent="0.3">
      <c r="A114" s="245"/>
      <c r="B114" s="1059"/>
      <c r="C114" s="428"/>
      <c r="D114" s="426" t="s">
        <v>948</v>
      </c>
      <c r="E114" s="195">
        <f>+E113/E112</f>
        <v>0.64</v>
      </c>
      <c r="F114" s="195" t="e">
        <f>+F113/F112</f>
        <v>#DIV/0!</v>
      </c>
      <c r="G114" s="195" t="e">
        <f>+G113/G112</f>
        <v>#DIV/0!</v>
      </c>
      <c r="H114" s="195" t="e">
        <f>+H113/H112</f>
        <v>#DIV/0!</v>
      </c>
      <c r="I114" s="195">
        <f>+I113/I112</f>
        <v>0.64</v>
      </c>
      <c r="J114" s="248"/>
      <c r="K114" s="6"/>
    </row>
    <row r="115" spans="1:11" ht="14.95" thickBot="1" x14ac:dyDescent="0.3">
      <c r="A115" s="245"/>
      <c r="B115" s="317"/>
      <c r="C115" s="303"/>
      <c r="D115" s="248"/>
      <c r="E115" s="248"/>
      <c r="F115" s="248"/>
      <c r="G115" s="248"/>
      <c r="H115" s="248"/>
      <c r="I115" s="265"/>
      <c r="J115" s="248"/>
      <c r="K115" s="6"/>
    </row>
    <row r="116" spans="1:11" s="412" customFormat="1" ht="23.8" thickBot="1" x14ac:dyDescent="0.3">
      <c r="A116" s="245"/>
      <c r="B116" s="317"/>
      <c r="C116" s="303"/>
      <c r="D116" s="298" t="s">
        <v>1240</v>
      </c>
      <c r="E116" s="298" t="s">
        <v>1241</v>
      </c>
      <c r="F116" s="298" t="s">
        <v>698</v>
      </c>
      <c r="G116" s="298" t="s">
        <v>1242</v>
      </c>
      <c r="H116" s="248"/>
      <c r="I116" s="265"/>
      <c r="J116" s="248"/>
      <c r="K116" s="6"/>
    </row>
    <row r="117" spans="1:11" s="412" customFormat="1" ht="23.8" thickBot="1" x14ac:dyDescent="0.3">
      <c r="A117" s="245"/>
      <c r="B117" s="317"/>
      <c r="C117" s="303"/>
      <c r="D117" s="298" t="str">
        <f>+D24</f>
        <v>Porcentaje de licencias ambientales con seguimiento (PLACS)</v>
      </c>
      <c r="E117" s="195">
        <f>+E24</f>
        <v>0.83636363636363631</v>
      </c>
      <c r="F117" s="445">
        <v>0.3</v>
      </c>
      <c r="G117" s="195">
        <f>+E117*F117</f>
        <v>0.25090909090909086</v>
      </c>
      <c r="H117" s="248"/>
      <c r="I117" s="265"/>
      <c r="J117" s="248"/>
      <c r="K117" s="6"/>
    </row>
    <row r="118" spans="1:11" s="412" customFormat="1" ht="23.8" thickBot="1" x14ac:dyDescent="0.3">
      <c r="A118" s="245"/>
      <c r="B118" s="317"/>
      <c r="C118" s="303"/>
      <c r="D118" s="298" t="str">
        <f>+D55</f>
        <v>Porcentaje de concesiones de agua con seguimiento (PCACS)</v>
      </c>
      <c r="E118" s="195">
        <f>+E55</f>
        <v>0.59420289855072461</v>
      </c>
      <c r="F118" s="445">
        <v>0.25</v>
      </c>
      <c r="G118" s="195">
        <f>+E118*F118</f>
        <v>0.14855072463768115</v>
      </c>
      <c r="H118" s="248"/>
      <c r="I118" s="265"/>
      <c r="J118" s="248"/>
      <c r="K118" s="6"/>
    </row>
    <row r="119" spans="1:11" s="412" customFormat="1" ht="23.8" thickBot="1" x14ac:dyDescent="0.3">
      <c r="A119" s="245"/>
      <c r="B119" s="317"/>
      <c r="C119" s="303"/>
      <c r="D119" s="298" t="str">
        <f>+D76</f>
        <v>Porcentaje de permisos de vertimiento de agua con seguimiento (PVACS)</v>
      </c>
      <c r="E119" s="195">
        <f>+E76</f>
        <v>0.67010309278350511</v>
      </c>
      <c r="F119" s="445">
        <v>0.15</v>
      </c>
      <c r="G119" s="195">
        <f>+E119*F119</f>
        <v>0.10051546391752576</v>
      </c>
      <c r="H119" s="248"/>
      <c r="I119" s="265"/>
      <c r="J119" s="248"/>
      <c r="K119" s="6"/>
    </row>
    <row r="120" spans="1:11" s="412" customFormat="1" ht="23.8" thickBot="1" x14ac:dyDescent="0.3">
      <c r="A120" s="245"/>
      <c r="B120" s="317"/>
      <c r="C120" s="303"/>
      <c r="D120" s="298" t="str">
        <f>+D94</f>
        <v>Porcentaje de permisos de aprovechamiento forestal con seguimiento (PPAFCS)</v>
      </c>
      <c r="E120" s="195">
        <f>+E94</f>
        <v>0.61176470588235299</v>
      </c>
      <c r="F120" s="445">
        <v>0.15</v>
      </c>
      <c r="G120" s="195">
        <f>+E120*F120</f>
        <v>9.1764705882352943E-2</v>
      </c>
      <c r="H120" s="248"/>
      <c r="I120" s="265"/>
      <c r="J120" s="248"/>
      <c r="K120" s="6"/>
    </row>
    <row r="121" spans="1:11" s="412" customFormat="1" ht="23.8" thickBot="1" x14ac:dyDescent="0.3">
      <c r="A121" s="245"/>
      <c r="B121" s="317"/>
      <c r="C121" s="303"/>
      <c r="D121" s="298" t="str">
        <f>+D114</f>
        <v>Porcentaje de permisos de emisiones atmosféricas con seguimiento (PEACS)</v>
      </c>
      <c r="E121" s="195">
        <f>+E114</f>
        <v>0.64</v>
      </c>
      <c r="F121" s="445">
        <v>0.15</v>
      </c>
      <c r="G121" s="195">
        <f>+E121*F121</f>
        <v>9.6000000000000002E-2</v>
      </c>
      <c r="H121" s="248"/>
      <c r="I121" s="265"/>
      <c r="J121" s="248"/>
      <c r="K121" s="6"/>
    </row>
    <row r="122" spans="1:11" s="412" customFormat="1" ht="23.8" thickBot="1" x14ac:dyDescent="0.3">
      <c r="A122" s="245"/>
      <c r="B122" s="317"/>
      <c r="C122" s="303"/>
      <c r="D122" s="298" t="s">
        <v>1239</v>
      </c>
      <c r="E122" s="298"/>
      <c r="F122" s="446">
        <f>+Formulas!D26</f>
        <v>1</v>
      </c>
      <c r="G122" s="195">
        <f>SUM(G117:G121)</f>
        <v>0.68773998534665071</v>
      </c>
      <c r="H122" s="248"/>
      <c r="I122" s="265"/>
      <c r="J122" s="248"/>
      <c r="K122" s="6"/>
    </row>
    <row r="123" spans="1:11" s="412" customFormat="1" ht="14.95" thickBot="1" x14ac:dyDescent="0.3">
      <c r="B123" s="38"/>
      <c r="C123" s="87"/>
      <c r="D123" s="6"/>
      <c r="E123" s="6"/>
      <c r="F123" s="6"/>
      <c r="G123" s="6"/>
      <c r="H123" s="6"/>
      <c r="I123" s="86"/>
      <c r="J123" s="6"/>
      <c r="K123" s="6"/>
    </row>
    <row r="124" spans="1:11" ht="93.1" thickBot="1" x14ac:dyDescent="0.3">
      <c r="B124" s="52" t="s">
        <v>34</v>
      </c>
      <c r="C124" s="97"/>
      <c r="D124" s="43" t="s">
        <v>949</v>
      </c>
      <c r="E124" s="6"/>
      <c r="F124" s="6"/>
      <c r="G124" s="6"/>
      <c r="H124" s="6"/>
      <c r="I124" s="86"/>
      <c r="J124" s="6"/>
      <c r="K124" s="6"/>
    </row>
    <row r="125" spans="1:11" ht="58.45" thickBot="1" x14ac:dyDescent="0.3">
      <c r="B125" s="47" t="s">
        <v>36</v>
      </c>
      <c r="C125" s="3"/>
      <c r="D125" s="41" t="s">
        <v>159</v>
      </c>
      <c r="E125" s="6"/>
      <c r="F125" s="6"/>
      <c r="G125" s="6"/>
      <c r="H125" s="6"/>
      <c r="I125" s="86"/>
      <c r="J125" s="6"/>
      <c r="K125" s="6"/>
    </row>
    <row r="126" spans="1:11" ht="14.95" thickBot="1" x14ac:dyDescent="0.3">
      <c r="B126" s="2"/>
      <c r="C126" s="75"/>
      <c r="D126" s="6"/>
      <c r="E126" s="6"/>
      <c r="F126" s="6"/>
      <c r="G126" s="6"/>
      <c r="H126" s="6"/>
      <c r="I126" s="86"/>
      <c r="J126" s="6"/>
      <c r="K126" s="6"/>
    </row>
    <row r="127" spans="1:11" ht="23.95" customHeight="1" thickBot="1" x14ac:dyDescent="0.3">
      <c r="B127" s="1114" t="s">
        <v>38</v>
      </c>
      <c r="C127" s="1115"/>
      <c r="D127" s="1115"/>
      <c r="E127" s="1116"/>
      <c r="F127" s="6"/>
      <c r="G127" s="6"/>
      <c r="H127" s="6"/>
      <c r="I127" s="86"/>
      <c r="J127" s="6"/>
      <c r="K127" s="6"/>
    </row>
    <row r="128" spans="1:11" ht="14.95" thickBot="1" x14ac:dyDescent="0.3">
      <c r="B128" s="1111">
        <v>1</v>
      </c>
      <c r="C128" s="93"/>
      <c r="D128" s="48" t="s">
        <v>39</v>
      </c>
      <c r="E128" s="31" t="s">
        <v>1890</v>
      </c>
      <c r="F128" s="6"/>
      <c r="G128" s="6"/>
      <c r="H128" s="6"/>
      <c r="I128" s="86"/>
      <c r="J128" s="6"/>
      <c r="K128" s="6"/>
    </row>
    <row r="129" spans="2:11" ht="14.95" thickBot="1" x14ac:dyDescent="0.3">
      <c r="B129" s="1112"/>
      <c r="C129" s="93"/>
      <c r="D129" s="41" t="s">
        <v>40</v>
      </c>
      <c r="E129" s="31" t="s">
        <v>1895</v>
      </c>
      <c r="F129" s="6"/>
      <c r="G129" s="6"/>
      <c r="H129" s="6"/>
      <c r="I129" s="86"/>
      <c r="J129" s="6"/>
      <c r="K129" s="6"/>
    </row>
    <row r="130" spans="2:11" ht="14.95" thickBot="1" x14ac:dyDescent="0.3">
      <c r="B130" s="1112"/>
      <c r="C130" s="93"/>
      <c r="D130" s="41" t="s">
        <v>41</v>
      </c>
      <c r="E130" s="31" t="s">
        <v>1896</v>
      </c>
      <c r="F130" s="6"/>
      <c r="G130" s="6"/>
      <c r="H130" s="6"/>
      <c r="I130" s="86"/>
      <c r="J130" s="6"/>
      <c r="K130" s="6"/>
    </row>
    <row r="131" spans="2:11" ht="14.95" thickBot="1" x14ac:dyDescent="0.3">
      <c r="B131" s="1112"/>
      <c r="C131" s="93"/>
      <c r="D131" s="41" t="s">
        <v>42</v>
      </c>
      <c r="E131" s="31" t="s">
        <v>1897</v>
      </c>
      <c r="F131" s="6"/>
      <c r="G131" s="6"/>
      <c r="H131" s="6"/>
      <c r="I131" s="86"/>
      <c r="J131" s="6"/>
      <c r="K131" s="6"/>
    </row>
    <row r="132" spans="2:11" ht="14.95" thickBot="1" x14ac:dyDescent="0.3">
      <c r="B132" s="1112"/>
      <c r="C132" s="93"/>
      <c r="D132" s="41" t="s">
        <v>43</v>
      </c>
      <c r="E132" s="742" t="s">
        <v>1898</v>
      </c>
      <c r="F132" s="6"/>
      <c r="G132" s="6"/>
      <c r="H132" s="6"/>
      <c r="I132" s="86"/>
      <c r="J132" s="6"/>
      <c r="K132" s="6"/>
    </row>
    <row r="133" spans="2:11" ht="14.95" thickBot="1" x14ac:dyDescent="0.3">
      <c r="B133" s="1112"/>
      <c r="C133" s="93"/>
      <c r="D133" s="41" t="s">
        <v>44</v>
      </c>
      <c r="E133" s="31">
        <v>4380200</v>
      </c>
      <c r="F133" s="6"/>
      <c r="G133" s="6"/>
      <c r="H133" s="6"/>
      <c r="I133" s="86"/>
      <c r="J133" s="6"/>
      <c r="K133" s="6"/>
    </row>
    <row r="134" spans="2:11" ht="14.95" thickBot="1" x14ac:dyDescent="0.3">
      <c r="B134" s="1113"/>
      <c r="C134" s="3"/>
      <c r="D134" s="41" t="s">
        <v>45</v>
      </c>
      <c r="E134" s="31" t="s">
        <v>1892</v>
      </c>
      <c r="F134" s="6"/>
      <c r="G134" s="6"/>
      <c r="H134" s="6"/>
      <c r="I134" s="86"/>
      <c r="J134" s="6"/>
      <c r="K134" s="6"/>
    </row>
    <row r="135" spans="2:11" ht="14.95" thickBot="1" x14ac:dyDescent="0.3">
      <c r="B135" s="2"/>
      <c r="C135" s="75"/>
      <c r="D135" s="6"/>
      <c r="E135" s="6"/>
      <c r="F135" s="6"/>
      <c r="G135" s="6"/>
      <c r="H135" s="6"/>
      <c r="I135" s="86"/>
      <c r="J135" s="6"/>
      <c r="K135" s="6"/>
    </row>
    <row r="136" spans="2:11" ht="14.95" thickBot="1" x14ac:dyDescent="0.3">
      <c r="B136" s="1114" t="s">
        <v>46</v>
      </c>
      <c r="C136" s="1115"/>
      <c r="D136" s="1115"/>
      <c r="E136" s="1116"/>
      <c r="F136" s="6"/>
      <c r="G136" s="6"/>
      <c r="H136" s="6"/>
      <c r="I136" s="86"/>
      <c r="J136" s="6"/>
      <c r="K136" s="6"/>
    </row>
    <row r="137" spans="2:11" ht="14.95" thickBot="1" x14ac:dyDescent="0.3">
      <c r="B137" s="1111">
        <v>1</v>
      </c>
      <c r="C137" s="93"/>
      <c r="D137" s="48" t="s">
        <v>39</v>
      </c>
      <c r="E137" s="432" t="s">
        <v>47</v>
      </c>
      <c r="F137" s="6"/>
      <c r="G137" s="6"/>
      <c r="H137" s="6"/>
      <c r="I137" s="86"/>
      <c r="J137" s="6"/>
      <c r="K137" s="6"/>
    </row>
    <row r="138" spans="2:11" ht="14.95" thickBot="1" x14ac:dyDescent="0.3">
      <c r="B138" s="1112"/>
      <c r="C138" s="93"/>
      <c r="D138" s="41" t="s">
        <v>40</v>
      </c>
      <c r="E138" s="432" t="s">
        <v>160</v>
      </c>
      <c r="F138" s="6"/>
      <c r="G138" s="6"/>
      <c r="H138" s="6"/>
      <c r="I138" s="86"/>
      <c r="J138" s="6"/>
      <c r="K138" s="6"/>
    </row>
    <row r="139" spans="2:11" ht="14.95" thickBot="1" x14ac:dyDescent="0.3">
      <c r="B139" s="1112"/>
      <c r="C139" s="93"/>
      <c r="D139" s="41" t="s">
        <v>41</v>
      </c>
      <c r="E139" s="171"/>
      <c r="F139" s="6"/>
      <c r="G139" s="6"/>
      <c r="H139" s="6"/>
      <c r="I139" s="86"/>
      <c r="J139" s="6"/>
      <c r="K139" s="6"/>
    </row>
    <row r="140" spans="2:11" ht="14.95" thickBot="1" x14ac:dyDescent="0.3">
      <c r="B140" s="1112"/>
      <c r="C140" s="93"/>
      <c r="D140" s="41" t="s">
        <v>42</v>
      </c>
      <c r="E140" s="171"/>
      <c r="F140" s="6"/>
      <c r="G140" s="6"/>
      <c r="H140" s="6"/>
      <c r="I140" s="86"/>
      <c r="J140" s="6"/>
      <c r="K140" s="6"/>
    </row>
    <row r="141" spans="2:11" ht="14.95" thickBot="1" x14ac:dyDescent="0.3">
      <c r="B141" s="1112"/>
      <c r="C141" s="93"/>
      <c r="D141" s="41" t="s">
        <v>43</v>
      </c>
      <c r="E141" s="171"/>
      <c r="F141" s="6"/>
      <c r="G141" s="6"/>
      <c r="H141" s="6"/>
      <c r="I141" s="86"/>
      <c r="J141" s="6"/>
      <c r="K141" s="6"/>
    </row>
    <row r="142" spans="2:11" ht="14.95" thickBot="1" x14ac:dyDescent="0.3">
      <c r="B142" s="1112"/>
      <c r="C142" s="93"/>
      <c r="D142" s="41" t="s">
        <v>44</v>
      </c>
      <c r="E142" s="171"/>
      <c r="F142" s="6"/>
      <c r="G142" s="6"/>
      <c r="H142" s="6"/>
      <c r="I142" s="86"/>
      <c r="J142" s="6"/>
      <c r="K142" s="6"/>
    </row>
    <row r="143" spans="2:11" ht="14.95" thickBot="1" x14ac:dyDescent="0.3">
      <c r="B143" s="1113"/>
      <c r="C143" s="3"/>
      <c r="D143" s="41" t="s">
        <v>45</v>
      </c>
      <c r="E143" s="171"/>
      <c r="F143" s="6"/>
      <c r="G143" s="6"/>
      <c r="H143" s="6"/>
      <c r="I143" s="86"/>
      <c r="J143" s="6"/>
      <c r="K143" s="6"/>
    </row>
    <row r="144" spans="2:11" ht="14.95" thickBot="1" x14ac:dyDescent="0.3">
      <c r="B144" s="2"/>
      <c r="C144" s="75"/>
      <c r="D144" s="6"/>
      <c r="E144" s="6"/>
      <c r="F144" s="6"/>
      <c r="G144" s="6"/>
      <c r="H144" s="6"/>
      <c r="I144" s="86"/>
      <c r="J144" s="6"/>
      <c r="K144" s="6"/>
    </row>
    <row r="145" spans="2:11" ht="14.95" customHeight="1" thickBot="1" x14ac:dyDescent="0.3">
      <c r="B145" s="170" t="s">
        <v>49</v>
      </c>
      <c r="C145" s="125"/>
      <c r="D145" s="125"/>
      <c r="E145" s="126"/>
      <c r="G145" s="6"/>
      <c r="H145" s="6"/>
      <c r="I145" s="86"/>
      <c r="J145" s="6"/>
      <c r="K145" s="6"/>
    </row>
    <row r="146" spans="2:11" ht="23.8" thickBot="1" x14ac:dyDescent="0.3">
      <c r="B146" s="47" t="s">
        <v>50</v>
      </c>
      <c r="C146" s="41" t="s">
        <v>51</v>
      </c>
      <c r="D146" s="41" t="s">
        <v>52</v>
      </c>
      <c r="E146" s="41" t="s">
        <v>53</v>
      </c>
      <c r="F146" s="6"/>
      <c r="G146" s="6"/>
      <c r="H146" s="6"/>
      <c r="I146" s="86"/>
      <c r="J146" s="6"/>
    </row>
    <row r="147" spans="2:11" ht="58.45" thickBot="1" x14ac:dyDescent="0.3">
      <c r="B147" s="49">
        <v>42401</v>
      </c>
      <c r="C147" s="41">
        <v>0.01</v>
      </c>
      <c r="D147" s="50" t="s">
        <v>950</v>
      </c>
      <c r="E147" s="41"/>
      <c r="F147" s="6"/>
      <c r="G147" s="6"/>
      <c r="H147" s="6"/>
      <c r="I147" s="86"/>
      <c r="J147" s="6"/>
    </row>
    <row r="148" spans="2:11" ht="14.95" thickBot="1" x14ac:dyDescent="0.3">
      <c r="B148" s="4"/>
      <c r="C148" s="94"/>
      <c r="D148" s="6"/>
      <c r="E148" s="6"/>
      <c r="F148" s="6"/>
      <c r="G148" s="6"/>
      <c r="H148" s="6"/>
      <c r="I148" s="86"/>
      <c r="J148" s="6"/>
      <c r="K148" s="6"/>
    </row>
    <row r="149" spans="2:11" ht="14.95" thickBot="1" x14ac:dyDescent="0.3">
      <c r="B149" s="443" t="s">
        <v>55</v>
      </c>
      <c r="C149" s="95"/>
      <c r="D149" s="6"/>
      <c r="E149" s="6"/>
      <c r="F149" s="6"/>
      <c r="G149" s="6"/>
      <c r="H149" s="6"/>
      <c r="I149" s="86"/>
      <c r="J149" s="6"/>
      <c r="K149" s="6"/>
    </row>
    <row r="150" spans="2:11" ht="63" customHeight="1" thickBot="1" x14ac:dyDescent="0.3">
      <c r="B150" s="1260"/>
      <c r="C150" s="1261"/>
      <c r="D150" s="1261"/>
      <c r="E150" s="1262"/>
      <c r="F150" s="6"/>
      <c r="G150" s="6"/>
      <c r="H150" s="6"/>
      <c r="I150" s="86"/>
      <c r="J150" s="6"/>
      <c r="K150" s="6"/>
    </row>
    <row r="151" spans="2:11" ht="14.95" thickBot="1" x14ac:dyDescent="0.3">
      <c r="B151" s="6"/>
      <c r="D151" s="6"/>
      <c r="E151" s="6"/>
      <c r="F151" s="6"/>
      <c r="G151" s="6"/>
      <c r="H151" s="6"/>
      <c r="I151" s="86"/>
      <c r="J151" s="6"/>
      <c r="K151" s="6"/>
    </row>
    <row r="152" spans="2:11" ht="23.8" thickBot="1" x14ac:dyDescent="0.3">
      <c r="B152" s="51" t="s">
        <v>56</v>
      </c>
      <c r="C152" s="96"/>
      <c r="D152" s="6"/>
      <c r="E152" s="6"/>
      <c r="F152" s="6"/>
      <c r="G152" s="6"/>
      <c r="H152" s="6"/>
      <c r="I152" s="86"/>
      <c r="J152" s="6"/>
      <c r="K152" s="6"/>
    </row>
    <row r="153" spans="2:11" ht="14.95" thickBot="1" x14ac:dyDescent="0.3">
      <c r="B153" s="2" t="s">
        <v>888</v>
      </c>
      <c r="C153" s="75"/>
      <c r="D153" s="6"/>
      <c r="E153" s="6"/>
      <c r="F153" s="6"/>
      <c r="G153" s="6"/>
      <c r="H153" s="6"/>
      <c r="I153" s="86"/>
      <c r="J153" s="6"/>
      <c r="K153" s="6"/>
    </row>
    <row r="154" spans="2:11" ht="46.9" thickBot="1" x14ac:dyDescent="0.3">
      <c r="B154" s="52" t="s">
        <v>57</v>
      </c>
      <c r="C154" s="97"/>
      <c r="D154" s="43" t="s">
        <v>889</v>
      </c>
      <c r="E154" s="6"/>
      <c r="F154" s="6"/>
      <c r="G154" s="6"/>
      <c r="H154" s="6"/>
      <c r="I154" s="86"/>
      <c r="J154" s="6"/>
      <c r="K154" s="6"/>
    </row>
    <row r="155" spans="2:11" x14ac:dyDescent="0.25">
      <c r="B155" s="1111" t="s">
        <v>59</v>
      </c>
      <c r="C155" s="93"/>
      <c r="D155" s="53" t="s">
        <v>60</v>
      </c>
      <c r="E155" s="6"/>
      <c r="F155" s="6"/>
      <c r="G155" s="6"/>
      <c r="H155" s="6"/>
      <c r="I155" s="86"/>
      <c r="J155" s="6"/>
      <c r="K155" s="6"/>
    </row>
    <row r="156" spans="2:11" ht="92.4" x14ac:dyDescent="0.25">
      <c r="B156" s="1112"/>
      <c r="C156" s="93"/>
      <c r="D156" s="46" t="s">
        <v>890</v>
      </c>
      <c r="E156" s="6"/>
      <c r="F156" s="6"/>
      <c r="G156" s="6"/>
      <c r="H156" s="6"/>
      <c r="I156" s="86"/>
      <c r="J156" s="6"/>
      <c r="K156" s="6"/>
    </row>
    <row r="157" spans="2:11" x14ac:dyDescent="0.25">
      <c r="B157" s="1112"/>
      <c r="C157" s="93"/>
      <c r="D157" s="53" t="s">
        <v>134</v>
      </c>
      <c r="E157" s="6"/>
      <c r="F157" s="6"/>
      <c r="G157" s="6"/>
      <c r="H157" s="6"/>
      <c r="I157" s="86"/>
      <c r="J157" s="6"/>
      <c r="K157" s="6"/>
    </row>
    <row r="158" spans="2:11" x14ac:dyDescent="0.25">
      <c r="B158" s="1112"/>
      <c r="C158" s="93"/>
      <c r="D158" s="46" t="s">
        <v>64</v>
      </c>
      <c r="E158" s="6"/>
      <c r="F158" s="6"/>
      <c r="G158" s="6"/>
      <c r="H158" s="6"/>
      <c r="I158" s="86"/>
      <c r="J158" s="6"/>
      <c r="K158" s="6"/>
    </row>
    <row r="159" spans="2:11" x14ac:dyDescent="0.25">
      <c r="B159" s="1112"/>
      <c r="C159" s="93"/>
      <c r="D159" s="46" t="s">
        <v>65</v>
      </c>
      <c r="E159" s="6"/>
      <c r="F159" s="6"/>
      <c r="G159" s="6"/>
      <c r="H159" s="6"/>
      <c r="I159" s="86"/>
      <c r="J159" s="6"/>
      <c r="K159" s="6"/>
    </row>
    <row r="160" spans="2:11" x14ac:dyDescent="0.25">
      <c r="B160" s="1112"/>
      <c r="C160" s="93"/>
      <c r="D160" s="46" t="s">
        <v>843</v>
      </c>
      <c r="E160" s="6"/>
      <c r="F160" s="6"/>
      <c r="G160" s="6"/>
      <c r="H160" s="6"/>
      <c r="I160" s="86"/>
      <c r="J160" s="6"/>
      <c r="K160" s="6"/>
    </row>
    <row r="161" spans="2:11" ht="35.35" thickBot="1" x14ac:dyDescent="0.3">
      <c r="B161" s="1113"/>
      <c r="C161" s="3"/>
      <c r="D161" s="41" t="s">
        <v>891</v>
      </c>
      <c r="E161" s="6"/>
      <c r="F161" s="6"/>
      <c r="G161" s="6"/>
      <c r="H161" s="6"/>
      <c r="I161" s="86"/>
      <c r="J161" s="6"/>
      <c r="K161" s="6"/>
    </row>
    <row r="162" spans="2:11" ht="23.8" thickBot="1" x14ac:dyDescent="0.3">
      <c r="B162" s="47" t="s">
        <v>72</v>
      </c>
      <c r="C162" s="3"/>
      <c r="D162" s="41"/>
      <c r="E162" s="6"/>
      <c r="F162" s="6"/>
      <c r="G162" s="6"/>
      <c r="H162" s="6"/>
      <c r="I162" s="86"/>
      <c r="J162" s="6"/>
      <c r="K162" s="6"/>
    </row>
    <row r="163" spans="2:11" ht="265.60000000000002" x14ac:dyDescent="0.25">
      <c r="B163" s="1111" t="s">
        <v>73</v>
      </c>
      <c r="C163" s="93"/>
      <c r="D163" s="46" t="s">
        <v>892</v>
      </c>
      <c r="E163" s="6"/>
      <c r="F163" s="6"/>
      <c r="G163" s="6"/>
      <c r="H163" s="6"/>
      <c r="I163" s="86"/>
      <c r="J163" s="6"/>
      <c r="K163" s="6"/>
    </row>
    <row r="164" spans="2:11" ht="265.60000000000002" x14ac:dyDescent="0.25">
      <c r="B164" s="1112"/>
      <c r="C164" s="93"/>
      <c r="D164" s="46" t="s">
        <v>893</v>
      </c>
      <c r="E164" s="6"/>
      <c r="F164" s="6"/>
      <c r="G164" s="6"/>
      <c r="H164" s="6"/>
      <c r="I164" s="86"/>
      <c r="J164" s="6"/>
      <c r="K164" s="6"/>
    </row>
    <row r="165" spans="2:11" ht="92.4" x14ac:dyDescent="0.25">
      <c r="B165" s="1112"/>
      <c r="C165" s="93"/>
      <c r="D165" s="46" t="s">
        <v>894</v>
      </c>
      <c r="E165" s="6"/>
      <c r="F165" s="6"/>
      <c r="G165" s="6"/>
      <c r="H165" s="6"/>
      <c r="I165" s="86"/>
      <c r="J165" s="6"/>
      <c r="K165" s="6"/>
    </row>
    <row r="166" spans="2:11" ht="58.45" thickBot="1" x14ac:dyDescent="0.3">
      <c r="B166" s="1113"/>
      <c r="C166" s="3"/>
      <c r="D166" s="41" t="s">
        <v>895</v>
      </c>
      <c r="E166" s="6"/>
      <c r="F166" s="6"/>
      <c r="G166" s="6"/>
      <c r="H166" s="6"/>
      <c r="I166" s="86"/>
      <c r="J166" s="6"/>
      <c r="K166" s="6"/>
    </row>
    <row r="167" spans="2:11" ht="23.1" x14ac:dyDescent="0.25">
      <c r="B167" s="1111" t="s">
        <v>90</v>
      </c>
      <c r="C167" s="93"/>
      <c r="D167" s="53" t="s">
        <v>887</v>
      </c>
      <c r="E167" s="6"/>
      <c r="F167" s="6"/>
      <c r="G167" s="6"/>
      <c r="H167" s="6"/>
      <c r="I167" s="86"/>
      <c r="J167" s="6"/>
      <c r="K167" s="6"/>
    </row>
    <row r="168" spans="2:11" x14ac:dyDescent="0.25">
      <c r="B168" s="1112"/>
      <c r="C168" s="93"/>
      <c r="D168" s="17"/>
      <c r="E168" s="6"/>
      <c r="F168" s="6"/>
      <c r="G168" s="6"/>
      <c r="H168" s="6"/>
      <c r="I168" s="86"/>
      <c r="J168" s="6"/>
      <c r="K168" s="6"/>
    </row>
    <row r="169" spans="2:11" x14ac:dyDescent="0.25">
      <c r="B169" s="1112"/>
      <c r="C169" s="93"/>
      <c r="D169" s="46" t="s">
        <v>91</v>
      </c>
      <c r="E169" s="6"/>
      <c r="F169" s="6"/>
      <c r="G169" s="6"/>
      <c r="H169" s="6"/>
      <c r="I169" s="86"/>
      <c r="J169" s="6"/>
      <c r="K169" s="6"/>
    </row>
    <row r="170" spans="2:11" ht="24.45" x14ac:dyDescent="0.25">
      <c r="B170" s="1112"/>
      <c r="C170" s="93"/>
      <c r="D170" s="46" t="s">
        <v>896</v>
      </c>
      <c r="E170" s="6"/>
      <c r="F170" s="6"/>
      <c r="G170" s="6"/>
      <c r="H170" s="6"/>
      <c r="I170" s="86"/>
      <c r="J170" s="6"/>
      <c r="K170" s="6"/>
    </row>
    <row r="171" spans="2:11" ht="24.45" x14ac:dyDescent="0.25">
      <c r="B171" s="1112"/>
      <c r="C171" s="93"/>
      <c r="D171" s="46" t="s">
        <v>897</v>
      </c>
      <c r="E171" s="6"/>
      <c r="F171" s="6"/>
      <c r="G171" s="6"/>
      <c r="H171" s="6"/>
      <c r="I171" s="86"/>
      <c r="J171" s="6"/>
      <c r="K171" s="6"/>
    </row>
    <row r="172" spans="2:11" ht="46.2" x14ac:dyDescent="0.25">
      <c r="B172" s="1112"/>
      <c r="C172" s="93"/>
      <c r="D172" s="46" t="s">
        <v>898</v>
      </c>
      <c r="E172" s="6"/>
      <c r="F172" s="6"/>
      <c r="G172" s="6"/>
      <c r="H172" s="6"/>
      <c r="I172" s="86"/>
      <c r="J172" s="6"/>
      <c r="K172" s="6"/>
    </row>
    <row r="173" spans="2:11" ht="82.2" x14ac:dyDescent="0.25">
      <c r="B173" s="1112"/>
      <c r="C173" s="93"/>
      <c r="D173" s="46" t="s">
        <v>899</v>
      </c>
      <c r="E173" s="6"/>
      <c r="F173" s="6"/>
      <c r="G173" s="6"/>
      <c r="H173" s="6"/>
      <c r="I173" s="86"/>
      <c r="J173" s="6"/>
      <c r="K173" s="6"/>
    </row>
    <row r="174" spans="2:11" ht="23.1" x14ac:dyDescent="0.25">
      <c r="B174" s="1112"/>
      <c r="C174" s="93"/>
      <c r="D174" s="53" t="s">
        <v>900</v>
      </c>
      <c r="E174" s="6"/>
      <c r="F174" s="6"/>
      <c r="G174" s="6"/>
      <c r="H174" s="6"/>
      <c r="I174" s="86"/>
      <c r="J174" s="6"/>
      <c r="K174" s="6"/>
    </row>
    <row r="175" spans="2:11" x14ac:dyDescent="0.25">
      <c r="B175" s="1112"/>
      <c r="C175" s="93"/>
      <c r="D175" s="17"/>
      <c r="E175" s="6"/>
      <c r="F175" s="6"/>
      <c r="G175" s="6"/>
      <c r="H175" s="6"/>
      <c r="I175" s="86"/>
      <c r="J175" s="6"/>
      <c r="K175" s="6"/>
    </row>
    <row r="176" spans="2:11" x14ac:dyDescent="0.25">
      <c r="B176" s="1112"/>
      <c r="C176" s="93"/>
      <c r="D176" s="46" t="s">
        <v>91</v>
      </c>
      <c r="E176" s="6"/>
      <c r="F176" s="6"/>
      <c r="G176" s="6"/>
      <c r="H176" s="6"/>
      <c r="I176" s="86"/>
      <c r="J176" s="6"/>
      <c r="K176" s="6"/>
    </row>
    <row r="177" spans="2:11" ht="24.45" x14ac:dyDescent="0.25">
      <c r="B177" s="1112"/>
      <c r="C177" s="93"/>
      <c r="D177" s="46" t="s">
        <v>901</v>
      </c>
      <c r="E177" s="6"/>
      <c r="F177" s="6"/>
      <c r="G177" s="6"/>
      <c r="H177" s="6"/>
      <c r="I177" s="86"/>
      <c r="J177" s="6"/>
      <c r="K177" s="6"/>
    </row>
    <row r="178" spans="2:11" ht="24.45" x14ac:dyDescent="0.25">
      <c r="B178" s="1112"/>
      <c r="C178" s="93"/>
      <c r="D178" s="46" t="s">
        <v>902</v>
      </c>
      <c r="E178" s="6"/>
      <c r="F178" s="6"/>
      <c r="G178" s="6"/>
      <c r="H178" s="6"/>
      <c r="I178" s="86"/>
      <c r="J178" s="6"/>
      <c r="K178" s="6"/>
    </row>
    <row r="179" spans="2:11" ht="24.45" x14ac:dyDescent="0.25">
      <c r="B179" s="1112"/>
      <c r="C179" s="93"/>
      <c r="D179" s="46" t="s">
        <v>903</v>
      </c>
      <c r="E179" s="6"/>
      <c r="F179" s="6"/>
      <c r="G179" s="6"/>
      <c r="H179" s="6"/>
      <c r="I179" s="86"/>
      <c r="J179" s="6"/>
      <c r="K179" s="6"/>
    </row>
    <row r="180" spans="2:11" ht="46.2" x14ac:dyDescent="0.25">
      <c r="B180" s="1112"/>
      <c r="C180" s="93"/>
      <c r="D180" s="46" t="s">
        <v>898</v>
      </c>
      <c r="E180" s="6"/>
      <c r="F180" s="6"/>
      <c r="G180" s="6"/>
      <c r="H180" s="6"/>
      <c r="I180" s="86"/>
      <c r="J180" s="6"/>
      <c r="K180" s="6"/>
    </row>
    <row r="181" spans="2:11" ht="46.9" thickBot="1" x14ac:dyDescent="0.3">
      <c r="B181" s="1113"/>
      <c r="C181" s="3"/>
      <c r="D181" s="41" t="s">
        <v>904</v>
      </c>
      <c r="E181" s="6"/>
      <c r="F181" s="6"/>
      <c r="G181" s="6"/>
      <c r="H181" s="6"/>
      <c r="I181" s="86"/>
      <c r="J181" s="6"/>
      <c r="K181" s="6"/>
    </row>
    <row r="182" spans="2:11" x14ac:dyDescent="0.25">
      <c r="B182" s="6"/>
      <c r="D182" s="6"/>
      <c r="E182" s="6"/>
      <c r="F182" s="6"/>
      <c r="G182" s="6"/>
      <c r="H182" s="6"/>
      <c r="I182" s="86"/>
      <c r="J182" s="6"/>
      <c r="K182" s="6"/>
    </row>
    <row r="183" spans="2:11" x14ac:dyDescent="0.25">
      <c r="B183" s="6"/>
      <c r="D183" s="6"/>
      <c r="E183" s="6"/>
      <c r="F183" s="6"/>
      <c r="G183" s="6"/>
      <c r="H183" s="6"/>
      <c r="I183" s="86"/>
      <c r="J183" s="6"/>
      <c r="K183" s="6"/>
    </row>
    <row r="184" spans="2:11" x14ac:dyDescent="0.25">
      <c r="B184" s="6"/>
      <c r="D184" s="6"/>
      <c r="E184" s="6"/>
      <c r="F184" s="6"/>
      <c r="G184" s="6"/>
      <c r="H184" s="6"/>
      <c r="I184" s="86"/>
      <c r="J184" s="6"/>
      <c r="K184" s="6"/>
    </row>
    <row r="185" spans="2:11" x14ac:dyDescent="0.25">
      <c r="B185" s="6"/>
      <c r="D185" s="6"/>
      <c r="E185" s="6"/>
      <c r="F185" s="6"/>
      <c r="G185" s="6"/>
      <c r="H185" s="6"/>
      <c r="I185" s="86"/>
      <c r="J185" s="6"/>
      <c r="K185" s="6"/>
    </row>
    <row r="186" spans="2:11" x14ac:dyDescent="0.25">
      <c r="B186" s="6"/>
      <c r="D186" s="6"/>
      <c r="E186" s="6"/>
      <c r="F186" s="6"/>
      <c r="G186" s="6"/>
      <c r="H186" s="6"/>
      <c r="I186" s="86"/>
      <c r="J186" s="6"/>
      <c r="K186" s="6"/>
    </row>
    <row r="187" spans="2:11" x14ac:dyDescent="0.25">
      <c r="B187" s="6"/>
      <c r="D187" s="6"/>
      <c r="E187" s="6"/>
      <c r="F187" s="6"/>
      <c r="G187" s="6"/>
      <c r="H187" s="6"/>
      <c r="I187" s="86"/>
      <c r="J187" s="6"/>
      <c r="K187" s="6"/>
    </row>
    <row r="188" spans="2:11" x14ac:dyDescent="0.25">
      <c r="B188" s="6"/>
      <c r="D188" s="6"/>
      <c r="E188" s="6"/>
      <c r="F188" s="6"/>
      <c r="G188" s="6"/>
      <c r="H188" s="6"/>
      <c r="I188" s="86"/>
      <c r="J188" s="6"/>
      <c r="K188" s="6"/>
    </row>
    <row r="189" spans="2:11" x14ac:dyDescent="0.25">
      <c r="B189" s="6"/>
      <c r="D189" s="6"/>
      <c r="E189" s="6"/>
      <c r="F189" s="6"/>
      <c r="G189" s="6"/>
      <c r="H189" s="6"/>
      <c r="I189" s="86"/>
      <c r="J189" s="6"/>
      <c r="K189" s="6"/>
    </row>
    <row r="190" spans="2:11" x14ac:dyDescent="0.25">
      <c r="B190" s="6"/>
      <c r="D190" s="6"/>
      <c r="E190" s="6"/>
      <c r="F190" s="6"/>
      <c r="G190" s="6"/>
      <c r="H190" s="6"/>
      <c r="I190" s="86"/>
      <c r="J190" s="6"/>
      <c r="K190" s="6"/>
    </row>
    <row r="191" spans="2:11" x14ac:dyDescent="0.25">
      <c r="B191" s="6"/>
      <c r="D191" s="6"/>
      <c r="E191" s="6"/>
      <c r="F191" s="6"/>
      <c r="G191" s="6"/>
      <c r="H191" s="6"/>
      <c r="I191" s="86"/>
      <c r="J191" s="6"/>
      <c r="K191" s="6"/>
    </row>
    <row r="192" spans="2:11" x14ac:dyDescent="0.25">
      <c r="B192" s="6"/>
      <c r="D192" s="6"/>
      <c r="E192" s="6"/>
      <c r="F192" s="6"/>
      <c r="G192" s="6"/>
      <c r="H192" s="6"/>
      <c r="I192" s="86"/>
      <c r="J192" s="6"/>
      <c r="K192" s="6"/>
    </row>
    <row r="193" spans="2:11" x14ac:dyDescent="0.25">
      <c r="B193" s="6"/>
      <c r="D193" s="6"/>
      <c r="E193" s="6"/>
      <c r="F193" s="6"/>
      <c r="G193" s="6"/>
      <c r="H193" s="6"/>
      <c r="I193" s="86"/>
      <c r="J193" s="6"/>
      <c r="K193" s="6"/>
    </row>
    <row r="194" spans="2:11" x14ac:dyDescent="0.25">
      <c r="B194" s="6"/>
      <c r="D194" s="6"/>
      <c r="E194" s="6"/>
      <c r="F194" s="6"/>
      <c r="G194" s="6"/>
      <c r="H194" s="6"/>
      <c r="I194" s="86"/>
      <c r="J194" s="6"/>
      <c r="K194" s="6"/>
    </row>
    <row r="195" spans="2:11" x14ac:dyDescent="0.25">
      <c r="B195" s="6"/>
      <c r="D195" s="6"/>
      <c r="E195" s="6"/>
      <c r="F195" s="6"/>
      <c r="G195" s="6"/>
      <c r="H195" s="6"/>
      <c r="I195" s="86"/>
      <c r="J195" s="6"/>
      <c r="K195" s="6"/>
    </row>
    <row r="196" spans="2:11" x14ac:dyDescent="0.25">
      <c r="B196" s="6"/>
      <c r="D196" s="6"/>
      <c r="E196" s="6"/>
      <c r="F196" s="6"/>
      <c r="G196" s="6"/>
      <c r="H196" s="6"/>
      <c r="I196" s="86"/>
      <c r="J196" s="6"/>
      <c r="K196" s="6"/>
    </row>
    <row r="197" spans="2:11" x14ac:dyDescent="0.25">
      <c r="B197" s="6"/>
      <c r="D197" s="6"/>
      <c r="E197" s="6"/>
      <c r="F197" s="6"/>
      <c r="G197" s="6"/>
      <c r="H197" s="6"/>
      <c r="I197" s="86"/>
      <c r="J197" s="6"/>
      <c r="K197" s="6"/>
    </row>
  </sheetData>
  <mergeCells count="59">
    <mergeCell ref="B137:B143"/>
    <mergeCell ref="D104:I104"/>
    <mergeCell ref="D108:I108"/>
    <mergeCell ref="D109:I109"/>
    <mergeCell ref="D110:I110"/>
    <mergeCell ref="B127:E127"/>
    <mergeCell ref="B128:B134"/>
    <mergeCell ref="D95:I95"/>
    <mergeCell ref="D96:I96"/>
    <mergeCell ref="D97:I97"/>
    <mergeCell ref="D102:I102"/>
    <mergeCell ref="B136:E136"/>
    <mergeCell ref="D84:I84"/>
    <mergeCell ref="D85:I85"/>
    <mergeCell ref="D89:I89"/>
    <mergeCell ref="D90:I90"/>
    <mergeCell ref="D79:I79"/>
    <mergeCell ref="G27:G28"/>
    <mergeCell ref="B15:B114"/>
    <mergeCell ref="D15:I15"/>
    <mergeCell ref="D16:I16"/>
    <mergeCell ref="D17:I17"/>
    <mergeCell ref="D20:I20"/>
    <mergeCell ref="D25:I25"/>
    <mergeCell ref="D26:I26"/>
    <mergeCell ref="D42:I42"/>
    <mergeCell ref="D43:I43"/>
    <mergeCell ref="F27:F28"/>
    <mergeCell ref="D71:I71"/>
    <mergeCell ref="D44:I44"/>
    <mergeCell ref="D49:I49"/>
    <mergeCell ref="D50:I50"/>
    <mergeCell ref="D51:I51"/>
    <mergeCell ref="B150:E150"/>
    <mergeCell ref="B155:B161"/>
    <mergeCell ref="B163:B166"/>
    <mergeCell ref="B167:B181"/>
    <mergeCell ref="D27:D28"/>
    <mergeCell ref="E27:E28"/>
    <mergeCell ref="D56:I56"/>
    <mergeCell ref="D57:I57"/>
    <mergeCell ref="D58:I58"/>
    <mergeCell ref="D63:I63"/>
    <mergeCell ref="D64:I64"/>
    <mergeCell ref="D65:I65"/>
    <mergeCell ref="D70:I70"/>
    <mergeCell ref="D103:I103"/>
    <mergeCell ref="D72:I72"/>
    <mergeCell ref="D78:I78"/>
    <mergeCell ref="B10:D10"/>
    <mergeCell ref="F10:S10"/>
    <mergeCell ref="F11:S11"/>
    <mergeCell ref="E12:R12"/>
    <mergeCell ref="E13:R13"/>
    <mergeCell ref="A1:P1"/>
    <mergeCell ref="A2:P2"/>
    <mergeCell ref="A3:P3"/>
    <mergeCell ref="A4:D4"/>
    <mergeCell ref="A5:P5"/>
  </mergeCells>
  <conditionalFormatting sqref="F122">
    <cfRule type="containsText" dxfId="38" priority="7" operator="containsText" text="ERROR">
      <formula>NOT(ISERROR(SEARCH("ERROR",F122)))</formula>
    </cfRule>
  </conditionalFormatting>
  <conditionalFormatting sqref="F10">
    <cfRule type="notContainsBlanks" dxfId="37" priority="6">
      <formula>LEN(TRIM(F10))&gt;0</formula>
    </cfRule>
  </conditionalFormatting>
  <conditionalFormatting sqref="F11:S11">
    <cfRule type="expression" dxfId="36" priority="4">
      <formula>E11="NO SE REPORTA"</formula>
    </cfRule>
    <cfRule type="expression" dxfId="35" priority="5">
      <formula>E10="NO APLICA"</formula>
    </cfRule>
  </conditionalFormatting>
  <conditionalFormatting sqref="E12:R12">
    <cfRule type="expression" dxfId="34" priority="1">
      <formula>E11="SI SE REPORTA"</formula>
    </cfRule>
  </conditionalFormatting>
  <dataValidations count="5">
    <dataValidation type="whole" operator="greaterThanOrEqual" allowBlank="1" showErrorMessage="1" errorTitle="ERROR" error="Escriba un número igual o mayor que 0" promptTitle="ERROR" prompt="Escriba un número igual o mayor que 0" sqref="E106:E107 E18:E19 E99:H100 E46:E48 E22:H23 E53:H54 E60:H61 E74:H75 E81:H82 E87:E88 E112:H113 E92:H93 E29:H40 E67:E69">
      <formula1>0</formula1>
    </dataValidation>
    <dataValidation allowBlank="1" showInputMessage="1" showErrorMessage="1" sqref="E62:H62 E76:I76 I74:I75 I81:I83 E83:H83 E24:H24 E41:H41 I53:I55 E55:H55 I60:I62"/>
    <dataValidation type="decimal" allowBlank="1" showInputMessage="1" showErrorMessage="1" errorTitle="ERROR" error="Escriba un valor entre 0% y 100%" sqref="F117:F121">
      <formula1>0</formula1>
      <formula2>1</formula2>
    </dataValidation>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 ref="E132" r:id="rId1"/>
  </hyperlinks>
  <pageMargins left="0.25" right="0.25" top="0.75" bottom="0.75" header="0.3" footer="0.3"/>
  <pageSetup paperSize="178" orientation="landscape" horizontalDpi="1200" verticalDpi="1200" r:id="rId2"/>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9"/>
  <sheetViews>
    <sheetView showGridLines="0" zoomScale="98" zoomScaleNormal="98" workbookViewId="0">
      <selection activeCell="N22" sqref="N22"/>
    </sheetView>
  </sheetViews>
  <sheetFormatPr baseColWidth="10" defaultRowHeight="14.3" x14ac:dyDescent="0.25"/>
  <cols>
    <col min="1" max="1" width="1.875" customWidth="1"/>
    <col min="2" max="2" width="12.875" customWidth="1"/>
    <col min="3" max="3" width="5" style="86" bestFit="1" customWidth="1"/>
    <col min="4" max="4" width="34.875" customWidth="1"/>
    <col min="5" max="5" width="12.125" customWidth="1"/>
  </cols>
  <sheetData>
    <row r="1" spans="1:21" s="550" customFormat="1" ht="100.55" customHeight="1" thickBot="1" x14ac:dyDescent="0.3">
      <c r="A1" s="1022"/>
      <c r="B1" s="1023"/>
      <c r="C1" s="1023"/>
      <c r="D1" s="1023"/>
      <c r="E1" s="1023"/>
      <c r="F1" s="1023"/>
      <c r="G1" s="1023"/>
      <c r="H1" s="1023"/>
      <c r="I1" s="1023"/>
      <c r="J1" s="1023"/>
      <c r="K1" s="1023"/>
      <c r="L1" s="1023"/>
      <c r="M1" s="1023"/>
      <c r="N1" s="1023"/>
      <c r="O1" s="1023"/>
      <c r="P1" s="1024"/>
      <c r="Q1" s="412"/>
      <c r="R1" s="412"/>
    </row>
    <row r="2" spans="1:21" s="551" customFormat="1" ht="16.3" thickBot="1" x14ac:dyDescent="0.3">
      <c r="A2" s="1030" t="str">
        <f>'Datos Generales'!C5</f>
        <v>Corporación Autónoma Regional del Magdalena – CORPAMAG</v>
      </c>
      <c r="B2" s="1031"/>
      <c r="C2" s="1031"/>
      <c r="D2" s="1031"/>
      <c r="E2" s="1031"/>
      <c r="F2" s="1031"/>
      <c r="G2" s="1031"/>
      <c r="H2" s="1031"/>
      <c r="I2" s="1031"/>
      <c r="J2" s="1031"/>
      <c r="K2" s="1031"/>
      <c r="L2" s="1031"/>
      <c r="M2" s="1031"/>
      <c r="N2" s="1031"/>
      <c r="O2" s="1031"/>
      <c r="P2" s="1032"/>
      <c r="Q2" s="412"/>
      <c r="R2" s="412"/>
    </row>
    <row r="3" spans="1:21" s="551" customFormat="1" ht="16.3" thickBot="1" x14ac:dyDescent="0.3">
      <c r="A3" s="1025" t="s">
        <v>1322</v>
      </c>
      <c r="B3" s="1026"/>
      <c r="C3" s="1026"/>
      <c r="D3" s="1026"/>
      <c r="E3" s="1026"/>
      <c r="F3" s="1026"/>
      <c r="G3" s="1026"/>
      <c r="H3" s="1026"/>
      <c r="I3" s="1026"/>
      <c r="J3" s="1026"/>
      <c r="K3" s="1026"/>
      <c r="L3" s="1026"/>
      <c r="M3" s="1026"/>
      <c r="N3" s="1026"/>
      <c r="O3" s="1026"/>
      <c r="P3" s="1027"/>
      <c r="Q3" s="412"/>
      <c r="R3" s="412"/>
    </row>
    <row r="4" spans="1:21" s="551" customFormat="1" ht="16.3" thickBot="1" x14ac:dyDescent="0.3">
      <c r="A4" s="1028" t="s">
        <v>1321</v>
      </c>
      <c r="B4" s="1029"/>
      <c r="C4" s="1029"/>
      <c r="D4" s="1029"/>
      <c r="E4" s="587" t="str">
        <f>'Datos Generales'!C6</f>
        <v>2021-II</v>
      </c>
      <c r="F4" s="587"/>
      <c r="G4" s="587"/>
      <c r="H4" s="587"/>
      <c r="I4" s="587"/>
      <c r="J4" s="587"/>
      <c r="K4" s="587"/>
      <c r="L4" s="589"/>
      <c r="M4" s="589"/>
      <c r="N4" s="589"/>
      <c r="O4" s="589"/>
      <c r="P4" s="590"/>
      <c r="Q4" s="412"/>
      <c r="R4" s="412"/>
    </row>
    <row r="5" spans="1:21" s="245" customFormat="1" ht="16.5" customHeight="1" thickBot="1" x14ac:dyDescent="0.3">
      <c r="A5" s="1025" t="s">
        <v>951</v>
      </c>
      <c r="B5" s="1026"/>
      <c r="C5" s="1026"/>
      <c r="D5" s="1026"/>
      <c r="E5" s="1026"/>
      <c r="F5" s="1026"/>
      <c r="G5" s="1026"/>
      <c r="H5" s="1026"/>
      <c r="I5" s="1026"/>
      <c r="J5" s="1026"/>
      <c r="K5" s="1026"/>
      <c r="L5" s="1026"/>
      <c r="M5" s="1026"/>
      <c r="N5" s="1026"/>
      <c r="O5" s="1026"/>
      <c r="P5" s="1027"/>
    </row>
    <row r="6" spans="1:21" x14ac:dyDescent="0.25">
      <c r="A6" s="245"/>
      <c r="B6" s="249" t="s">
        <v>1</v>
      </c>
      <c r="C6" s="250"/>
      <c r="D6" s="248"/>
      <c r="E6" s="259"/>
      <c r="F6" s="248" t="s">
        <v>128</v>
      </c>
      <c r="G6" s="248"/>
      <c r="H6" s="248"/>
      <c r="I6" s="248"/>
      <c r="J6" s="248"/>
      <c r="K6" s="6"/>
    </row>
    <row r="7" spans="1:21" ht="14.95" thickBot="1" x14ac:dyDescent="0.3">
      <c r="A7" s="245"/>
      <c r="B7" s="251"/>
      <c r="C7" s="252"/>
      <c r="D7" s="248"/>
      <c r="E7" s="253"/>
      <c r="F7" s="248" t="s">
        <v>129</v>
      </c>
      <c r="G7" s="248"/>
      <c r="H7" s="248"/>
      <c r="I7" s="248"/>
      <c r="J7" s="248"/>
      <c r="K7" s="6"/>
    </row>
    <row r="8" spans="1:21" ht="14.95" thickBot="1" x14ac:dyDescent="0.3">
      <c r="A8" s="245"/>
      <c r="B8" s="261" t="s">
        <v>1192</v>
      </c>
      <c r="C8" s="262">
        <v>2021</v>
      </c>
      <c r="D8" s="257">
        <f>IF(E10="NO APLICA","NO APLICA",IF(E11="NO SE REPORTA","SIN INFORMACION",+E21))</f>
        <v>2.364864864864865E-2</v>
      </c>
      <c r="E8" s="264"/>
      <c r="F8" s="248" t="s">
        <v>130</v>
      </c>
      <c r="G8" s="248"/>
      <c r="H8" s="248"/>
      <c r="I8" s="248"/>
      <c r="J8" s="248"/>
      <c r="K8" s="6"/>
    </row>
    <row r="9" spans="1:21" x14ac:dyDescent="0.25">
      <c r="A9" s="245"/>
      <c r="B9" s="505" t="s">
        <v>1193</v>
      </c>
      <c r="C9" s="265"/>
      <c r="D9" s="248"/>
      <c r="E9" s="248"/>
      <c r="F9" s="248"/>
      <c r="G9" s="248"/>
      <c r="H9" s="248"/>
      <c r="I9" s="248"/>
      <c r="J9" s="248"/>
      <c r="K9" s="6"/>
    </row>
    <row r="10" spans="1:21" s="412" customFormat="1" x14ac:dyDescent="0.25">
      <c r="A10" s="245"/>
      <c r="B10" s="1078" t="s">
        <v>1252</v>
      </c>
      <c r="C10" s="1078"/>
      <c r="D10" s="1078"/>
      <c r="E10" s="511" t="s">
        <v>1249</v>
      </c>
      <c r="F10" s="1085"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086"/>
      <c r="H10" s="1086"/>
      <c r="I10" s="1086"/>
      <c r="J10" s="1086"/>
      <c r="K10" s="1086"/>
      <c r="L10" s="1086"/>
      <c r="M10" s="1086"/>
      <c r="N10" s="1086"/>
      <c r="O10" s="1086"/>
      <c r="P10" s="1086"/>
      <c r="Q10" s="1086"/>
      <c r="R10" s="1086"/>
      <c r="S10" s="1086"/>
      <c r="T10" s="507"/>
      <c r="U10" s="507"/>
    </row>
    <row r="11" spans="1:21" s="412" customFormat="1" ht="14.45" customHeight="1" x14ac:dyDescent="0.25">
      <c r="A11" s="245"/>
      <c r="B11" s="508"/>
      <c r="C11" s="509"/>
      <c r="D11" s="510" t="str">
        <f>IF(E10="SI APLICA","¿El indicador no se reporta por limitaciones de información disponible? ","")</f>
        <v xml:space="preserve">¿El indicador no se reporta por limitaciones de información disponible? </v>
      </c>
      <c r="E11" s="512" t="s">
        <v>1251</v>
      </c>
      <c r="F11" s="1079"/>
      <c r="G11" s="1080"/>
      <c r="H11" s="1080"/>
      <c r="I11" s="1080"/>
      <c r="J11" s="1080"/>
      <c r="K11" s="1080"/>
      <c r="L11" s="1080"/>
      <c r="M11" s="1080"/>
      <c r="N11" s="1080"/>
      <c r="O11" s="1080"/>
      <c r="P11" s="1080"/>
      <c r="Q11" s="1080"/>
      <c r="R11" s="1080"/>
      <c r="S11" s="1080"/>
    </row>
    <row r="12" spans="1:21" s="412" customFormat="1" ht="23.45" customHeight="1" x14ac:dyDescent="0.25">
      <c r="A12" s="245"/>
      <c r="B12" s="505"/>
      <c r="C12" s="303"/>
      <c r="D12" s="510" t="str">
        <f>IF(E11="SI SE REPORTA","¿Qué programas o proyectos del Plan de Acción están asociados al indicador? ","")</f>
        <v xml:space="preserve">¿Qué programas o proyectos del Plan de Acción están asociados al indicador? </v>
      </c>
      <c r="E12" s="1081" t="s">
        <v>2750</v>
      </c>
      <c r="F12" s="1081"/>
      <c r="G12" s="1081"/>
      <c r="H12" s="1081"/>
      <c r="I12" s="1081"/>
      <c r="J12" s="1081"/>
      <c r="K12" s="1081"/>
      <c r="L12" s="1081"/>
      <c r="M12" s="1081"/>
      <c r="N12" s="1081"/>
      <c r="O12" s="1081"/>
      <c r="P12" s="1081"/>
      <c r="Q12" s="1081"/>
      <c r="R12" s="1081"/>
    </row>
    <row r="13" spans="1:21" s="412" customFormat="1" ht="21.9" customHeight="1" x14ac:dyDescent="0.25">
      <c r="A13" s="245"/>
      <c r="B13" s="505"/>
      <c r="C13" s="303"/>
      <c r="D13" s="510" t="s">
        <v>1254</v>
      </c>
      <c r="E13" s="1082"/>
      <c r="F13" s="1083"/>
      <c r="G13" s="1083"/>
      <c r="H13" s="1083"/>
      <c r="I13" s="1083"/>
      <c r="J13" s="1083"/>
      <c r="K13" s="1083"/>
      <c r="L13" s="1083"/>
      <c r="M13" s="1083"/>
      <c r="N13" s="1083"/>
      <c r="O13" s="1083"/>
      <c r="P13" s="1083"/>
      <c r="Q13" s="1083"/>
      <c r="R13" s="1084"/>
    </row>
    <row r="14" spans="1:21" s="412" customFormat="1" ht="7" customHeight="1" thickBot="1" x14ac:dyDescent="0.3">
      <c r="A14" s="245"/>
      <c r="B14" s="505"/>
      <c r="C14" s="265"/>
      <c r="D14" s="248"/>
      <c r="E14" s="248"/>
      <c r="F14" s="248"/>
      <c r="G14" s="248"/>
      <c r="H14" s="248"/>
      <c r="I14" s="248"/>
      <c r="J14" s="248"/>
      <c r="K14" s="6"/>
    </row>
    <row r="15" spans="1:21" x14ac:dyDescent="0.25">
      <c r="A15" s="245"/>
      <c r="B15" s="1057" t="s">
        <v>2</v>
      </c>
      <c r="C15" s="267"/>
      <c r="D15" s="1039"/>
      <c r="E15" s="1040"/>
      <c r="F15" s="1040"/>
      <c r="G15" s="1040"/>
      <c r="H15" s="1040"/>
      <c r="I15" s="1041"/>
      <c r="J15" s="248"/>
      <c r="K15" s="6"/>
    </row>
    <row r="16" spans="1:21" ht="14.95" thickBot="1" x14ac:dyDescent="0.3">
      <c r="A16" s="245"/>
      <c r="B16" s="1058"/>
      <c r="C16" s="275"/>
      <c r="D16" s="1069" t="s">
        <v>3</v>
      </c>
      <c r="E16" s="1070"/>
      <c r="F16" s="1070"/>
      <c r="G16" s="1070"/>
      <c r="H16" s="1070"/>
      <c r="I16" s="1071"/>
      <c r="J16" s="248"/>
      <c r="K16" s="6"/>
    </row>
    <row r="17" spans="1:11" ht="14.95" thickBot="1" x14ac:dyDescent="0.3">
      <c r="A17" s="245"/>
      <c r="B17" s="1058"/>
      <c r="C17" s="271"/>
      <c r="D17" s="421" t="s">
        <v>150</v>
      </c>
      <c r="E17" s="279" t="s">
        <v>20</v>
      </c>
      <c r="F17" s="279" t="s">
        <v>21</v>
      </c>
      <c r="G17" s="279" t="s">
        <v>22</v>
      </c>
      <c r="H17" s="279" t="s">
        <v>23</v>
      </c>
      <c r="I17" s="279" t="s">
        <v>151</v>
      </c>
      <c r="J17" s="248"/>
      <c r="K17" s="6"/>
    </row>
    <row r="18" spans="1:11" ht="35.35" thickBot="1" x14ac:dyDescent="0.3">
      <c r="A18" s="245"/>
      <c r="B18" s="1058"/>
      <c r="C18" s="271"/>
      <c r="D18" s="426" t="s">
        <v>966</v>
      </c>
      <c r="E18" s="152">
        <v>296</v>
      </c>
      <c r="F18" s="152"/>
      <c r="G18" s="152"/>
      <c r="H18" s="152"/>
      <c r="I18" s="448">
        <f>SUM(E18:H18)</f>
        <v>296</v>
      </c>
      <c r="J18" s="248"/>
      <c r="K18" s="6"/>
    </row>
    <row r="19" spans="1:11" ht="35.35" thickBot="1" x14ac:dyDescent="0.3">
      <c r="A19" s="245"/>
      <c r="B19" s="1058"/>
      <c r="C19" s="271"/>
      <c r="D19" s="426" t="s">
        <v>967</v>
      </c>
      <c r="E19" s="152">
        <v>1</v>
      </c>
      <c r="F19" s="152"/>
      <c r="G19" s="152"/>
      <c r="H19" s="152"/>
      <c r="I19" s="448">
        <f>SUM(E19:H19)</f>
        <v>1</v>
      </c>
      <c r="J19" s="248"/>
      <c r="K19" s="6"/>
    </row>
    <row r="20" spans="1:11" ht="23.8" thickBot="1" x14ac:dyDescent="0.3">
      <c r="A20" s="245"/>
      <c r="B20" s="1058"/>
      <c r="C20" s="271"/>
      <c r="D20" s="426" t="s">
        <v>968</v>
      </c>
      <c r="E20" s="152" t="s">
        <v>1949</v>
      </c>
      <c r="F20" s="152"/>
      <c r="G20" s="152"/>
      <c r="H20" s="152"/>
      <c r="I20" s="448">
        <f>SUM(E20:H20)</f>
        <v>0</v>
      </c>
      <c r="J20" s="248"/>
      <c r="K20" s="6"/>
    </row>
    <row r="21" spans="1:11" ht="23.8" thickBot="1" x14ac:dyDescent="0.3">
      <c r="A21" s="245"/>
      <c r="B21" s="1059"/>
      <c r="C21" s="428"/>
      <c r="D21" s="426" t="s">
        <v>969</v>
      </c>
      <c r="E21" s="453">
        <f>+(E19+E20)/E18</f>
        <v>2.364864864864865E-2</v>
      </c>
      <c r="F21" s="453" t="e">
        <f>+(F19+F20)/F18</f>
        <v>#DIV/0!</v>
      </c>
      <c r="G21" s="453" t="e">
        <f>+(G19+G20)/G18</f>
        <v>#DIV/0!</v>
      </c>
      <c r="H21" s="453" t="e">
        <f>+(H19+H20)/H18</f>
        <v>#DIV/0!</v>
      </c>
      <c r="I21" s="453">
        <f>+(I19+I20)/I18</f>
        <v>3.3783783783783786E-3</v>
      </c>
      <c r="J21" s="248"/>
      <c r="K21" s="6"/>
    </row>
    <row r="22" spans="1:11" ht="36" customHeight="1" thickBot="1" x14ac:dyDescent="0.3">
      <c r="A22" s="245"/>
      <c r="B22" s="425" t="s">
        <v>34</v>
      </c>
      <c r="C22" s="285"/>
      <c r="D22" s="1066" t="s">
        <v>970</v>
      </c>
      <c r="E22" s="1067"/>
      <c r="F22" s="1067"/>
      <c r="G22" s="1067"/>
      <c r="H22" s="1067"/>
      <c r="I22" s="1068"/>
      <c r="J22" s="248"/>
      <c r="K22" s="6"/>
    </row>
    <row r="23" spans="1:11" ht="36" customHeight="1" thickBot="1" x14ac:dyDescent="0.3">
      <c r="A23" s="245"/>
      <c r="B23" s="425" t="s">
        <v>36</v>
      </c>
      <c r="C23" s="285"/>
      <c r="D23" s="1066" t="s">
        <v>159</v>
      </c>
      <c r="E23" s="1067"/>
      <c r="F23" s="1067"/>
      <c r="G23" s="1067"/>
      <c r="H23" s="1067"/>
      <c r="I23" s="1068"/>
      <c r="J23" s="248"/>
      <c r="K23" s="6"/>
    </row>
    <row r="24" spans="1:11" ht="14.95" thickBot="1" x14ac:dyDescent="0.3">
      <c r="A24" s="245"/>
      <c r="B24" s="249"/>
      <c r="C24" s="250"/>
      <c r="D24" s="248"/>
      <c r="E24" s="248"/>
      <c r="F24" s="248"/>
      <c r="G24" s="248"/>
      <c r="H24" s="248"/>
      <c r="I24" s="248"/>
      <c r="J24" s="248"/>
      <c r="K24" s="6"/>
    </row>
    <row r="25" spans="1:11" ht="23.95" customHeight="1" thickBot="1" x14ac:dyDescent="0.3">
      <c r="A25" s="245"/>
      <c r="B25" s="1054" t="s">
        <v>38</v>
      </c>
      <c r="C25" s="1055"/>
      <c r="D25" s="1055"/>
      <c r="E25" s="1056"/>
      <c r="F25" s="248"/>
      <c r="G25" s="248"/>
      <c r="H25" s="248"/>
      <c r="I25" s="248"/>
      <c r="J25" s="248"/>
      <c r="K25" s="6"/>
    </row>
    <row r="26" spans="1:11" ht="14.95" thickBot="1" x14ac:dyDescent="0.3">
      <c r="A26" s="245"/>
      <c r="B26" s="1057">
        <v>1</v>
      </c>
      <c r="C26" s="271"/>
      <c r="D26" s="288" t="s">
        <v>39</v>
      </c>
      <c r="E26" s="31" t="s">
        <v>1890</v>
      </c>
      <c r="F26" s="248"/>
      <c r="G26" s="248"/>
      <c r="H26" s="248"/>
      <c r="I26" s="248"/>
      <c r="J26" s="248"/>
      <c r="K26" s="6"/>
    </row>
    <row r="27" spans="1:11" ht="14.95" thickBot="1" x14ac:dyDescent="0.3">
      <c r="A27" s="245"/>
      <c r="B27" s="1058"/>
      <c r="C27" s="271"/>
      <c r="D27" s="426" t="s">
        <v>40</v>
      </c>
      <c r="E27" s="31" t="s">
        <v>1895</v>
      </c>
      <c r="F27" s="248"/>
      <c r="G27" s="248"/>
      <c r="H27" s="248"/>
      <c r="I27" s="248"/>
      <c r="J27" s="248"/>
      <c r="K27" s="6"/>
    </row>
    <row r="28" spans="1:11" ht="14.95" thickBot="1" x14ac:dyDescent="0.3">
      <c r="A28" s="245"/>
      <c r="B28" s="1058"/>
      <c r="C28" s="271"/>
      <c r="D28" s="426" t="s">
        <v>41</v>
      </c>
      <c r="E28" s="31" t="s">
        <v>1896</v>
      </c>
      <c r="F28" s="248"/>
      <c r="G28" s="248"/>
      <c r="H28" s="248"/>
      <c r="I28" s="248"/>
      <c r="J28" s="248"/>
      <c r="K28" s="6"/>
    </row>
    <row r="29" spans="1:11" ht="14.95" thickBot="1" x14ac:dyDescent="0.3">
      <c r="A29" s="245"/>
      <c r="B29" s="1058"/>
      <c r="C29" s="271"/>
      <c r="D29" s="426" t="s">
        <v>42</v>
      </c>
      <c r="E29" s="31" t="s">
        <v>1897</v>
      </c>
      <c r="F29" s="248"/>
      <c r="G29" s="248"/>
      <c r="H29" s="248"/>
      <c r="I29" s="248"/>
      <c r="J29" s="248"/>
      <c r="K29" s="6"/>
    </row>
    <row r="30" spans="1:11" ht="14.95" thickBot="1" x14ac:dyDescent="0.3">
      <c r="A30" s="245"/>
      <c r="B30" s="1058"/>
      <c r="C30" s="271"/>
      <c r="D30" s="426" t="s">
        <v>43</v>
      </c>
      <c r="E30" s="742" t="s">
        <v>1898</v>
      </c>
      <c r="F30" s="248"/>
      <c r="G30" s="248"/>
      <c r="H30" s="248"/>
      <c r="I30" s="248"/>
      <c r="J30" s="248"/>
      <c r="K30" s="6"/>
    </row>
    <row r="31" spans="1:11" ht="14.95" thickBot="1" x14ac:dyDescent="0.3">
      <c r="A31" s="245"/>
      <c r="B31" s="1058"/>
      <c r="C31" s="271"/>
      <c r="D31" s="426" t="s">
        <v>44</v>
      </c>
      <c r="E31" s="31">
        <v>4380200</v>
      </c>
      <c r="F31" s="248"/>
      <c r="G31" s="248"/>
      <c r="H31" s="248"/>
      <c r="I31" s="248"/>
      <c r="J31" s="248"/>
      <c r="K31" s="6"/>
    </row>
    <row r="32" spans="1:11" ht="14.95" thickBot="1" x14ac:dyDescent="0.3">
      <c r="A32" s="245"/>
      <c r="B32" s="1059"/>
      <c r="C32" s="428"/>
      <c r="D32" s="426" t="s">
        <v>45</v>
      </c>
      <c r="E32" s="31" t="s">
        <v>1892</v>
      </c>
      <c r="F32" s="248"/>
      <c r="G32" s="248"/>
      <c r="H32" s="248"/>
      <c r="I32" s="248"/>
      <c r="J32" s="248"/>
      <c r="K32" s="6"/>
    </row>
    <row r="33" spans="1:11" ht="14.95" thickBot="1" x14ac:dyDescent="0.3">
      <c r="A33" s="245"/>
      <c r="B33" s="249"/>
      <c r="C33" s="250"/>
      <c r="D33" s="248"/>
      <c r="E33" s="248"/>
      <c r="F33" s="248"/>
      <c r="G33" s="248"/>
      <c r="H33" s="248"/>
      <c r="I33" s="248"/>
      <c r="J33" s="248"/>
      <c r="K33" s="6"/>
    </row>
    <row r="34" spans="1:11" ht="14.95" thickBot="1" x14ac:dyDescent="0.3">
      <c r="A34" s="245"/>
      <c r="B34" s="1054" t="s">
        <v>46</v>
      </c>
      <c r="C34" s="1055"/>
      <c r="D34" s="1055"/>
      <c r="E34" s="1056"/>
      <c r="F34" s="248"/>
      <c r="G34" s="248"/>
      <c r="H34" s="248"/>
      <c r="I34" s="248"/>
      <c r="J34" s="248"/>
      <c r="K34" s="6"/>
    </row>
    <row r="35" spans="1:11" ht="14.95" thickBot="1" x14ac:dyDescent="0.3">
      <c r="A35" s="245"/>
      <c r="B35" s="1057">
        <v>1</v>
      </c>
      <c r="C35" s="271"/>
      <c r="D35" s="288" t="s">
        <v>39</v>
      </c>
      <c r="E35" s="432" t="s">
        <v>47</v>
      </c>
      <c r="F35" s="248"/>
      <c r="G35" s="248"/>
      <c r="H35" s="248"/>
      <c r="I35" s="248"/>
      <c r="J35" s="248"/>
      <c r="K35" s="6"/>
    </row>
    <row r="36" spans="1:11" ht="14.95" thickBot="1" x14ac:dyDescent="0.3">
      <c r="A36" s="245"/>
      <c r="B36" s="1058"/>
      <c r="C36" s="271"/>
      <c r="D36" s="426" t="s">
        <v>40</v>
      </c>
      <c r="E36" s="452" t="s">
        <v>48</v>
      </c>
      <c r="F36" s="248"/>
      <c r="G36" s="248"/>
      <c r="H36" s="248"/>
      <c r="I36" s="248"/>
      <c r="J36" s="248"/>
      <c r="K36" s="6"/>
    </row>
    <row r="37" spans="1:11" ht="14.95" thickBot="1" x14ac:dyDescent="0.3">
      <c r="A37" s="245"/>
      <c r="B37" s="1058"/>
      <c r="C37" s="271"/>
      <c r="D37" s="426" t="s">
        <v>41</v>
      </c>
      <c r="E37" s="171"/>
      <c r="F37" s="248"/>
      <c r="G37" s="248"/>
      <c r="H37" s="248"/>
      <c r="I37" s="248"/>
      <c r="J37" s="248"/>
      <c r="K37" s="6"/>
    </row>
    <row r="38" spans="1:11" ht="14.95" thickBot="1" x14ac:dyDescent="0.3">
      <c r="A38" s="245"/>
      <c r="B38" s="1058"/>
      <c r="C38" s="271"/>
      <c r="D38" s="426" t="s">
        <v>42</v>
      </c>
      <c r="E38" s="171"/>
      <c r="F38" s="248"/>
      <c r="G38" s="248"/>
      <c r="H38" s="248"/>
      <c r="I38" s="248"/>
      <c r="J38" s="248"/>
      <c r="K38" s="6"/>
    </row>
    <row r="39" spans="1:11" ht="14.95" thickBot="1" x14ac:dyDescent="0.3">
      <c r="A39" s="245"/>
      <c r="B39" s="1058"/>
      <c r="C39" s="271"/>
      <c r="D39" s="426" t="s">
        <v>43</v>
      </c>
      <c r="E39" s="171"/>
      <c r="F39" s="248"/>
      <c r="G39" s="248"/>
      <c r="H39" s="248"/>
      <c r="I39" s="248"/>
      <c r="J39" s="248"/>
      <c r="K39" s="6"/>
    </row>
    <row r="40" spans="1:11" ht="14.95" thickBot="1" x14ac:dyDescent="0.3">
      <c r="A40" s="245"/>
      <c r="B40" s="1058"/>
      <c r="C40" s="271"/>
      <c r="D40" s="426" t="s">
        <v>44</v>
      </c>
      <c r="E40" s="171"/>
      <c r="F40" s="248"/>
      <c r="G40" s="248"/>
      <c r="H40" s="248"/>
      <c r="I40" s="248"/>
      <c r="J40" s="248"/>
      <c r="K40" s="6"/>
    </row>
    <row r="41" spans="1:11" ht="14.95" thickBot="1" x14ac:dyDescent="0.3">
      <c r="A41" s="245"/>
      <c r="B41" s="1059"/>
      <c r="C41" s="428"/>
      <c r="D41" s="426" t="s">
        <v>45</v>
      </c>
      <c r="E41" s="171"/>
      <c r="F41" s="248"/>
      <c r="G41" s="248"/>
      <c r="H41" s="248"/>
      <c r="I41" s="248"/>
      <c r="J41" s="248"/>
      <c r="K41" s="6"/>
    </row>
    <row r="42" spans="1:11" ht="14.95" thickBot="1" x14ac:dyDescent="0.3">
      <c r="A42" s="245"/>
      <c r="B42" s="249"/>
      <c r="C42" s="250"/>
      <c r="D42" s="248"/>
      <c r="E42" s="248"/>
      <c r="F42" s="248"/>
      <c r="G42" s="248"/>
      <c r="H42" s="248"/>
      <c r="I42" s="248"/>
      <c r="J42" s="248"/>
      <c r="K42" s="6"/>
    </row>
    <row r="43" spans="1:11" ht="14.95" customHeight="1" thickBot="1" x14ac:dyDescent="0.3">
      <c r="A43" s="245"/>
      <c r="B43" s="422" t="s">
        <v>49</v>
      </c>
      <c r="C43" s="423"/>
      <c r="D43" s="423"/>
      <c r="E43" s="424"/>
      <c r="F43" s="245"/>
      <c r="G43" s="248"/>
      <c r="H43" s="248"/>
      <c r="I43" s="248"/>
      <c r="J43" s="248"/>
      <c r="K43" s="6"/>
    </row>
    <row r="44" spans="1:11" ht="23.8" thickBot="1" x14ac:dyDescent="0.3">
      <c r="A44" s="245"/>
      <c r="B44" s="425" t="s">
        <v>50</v>
      </c>
      <c r="C44" s="426" t="s">
        <v>51</v>
      </c>
      <c r="D44" s="426" t="s">
        <v>52</v>
      </c>
      <c r="E44" s="426" t="s">
        <v>53</v>
      </c>
      <c r="F44" s="248"/>
      <c r="G44" s="248"/>
      <c r="H44" s="248"/>
      <c r="I44" s="248"/>
      <c r="J44" s="248"/>
    </row>
    <row r="45" spans="1:11" ht="58.45" thickBot="1" x14ac:dyDescent="0.3">
      <c r="A45" s="245"/>
      <c r="B45" s="294">
        <v>42401</v>
      </c>
      <c r="C45" s="426">
        <v>0.01</v>
      </c>
      <c r="D45" s="427" t="s">
        <v>971</v>
      </c>
      <c r="E45" s="426"/>
      <c r="F45" s="248"/>
      <c r="G45" s="248"/>
      <c r="H45" s="248"/>
      <c r="I45" s="248"/>
      <c r="J45" s="248"/>
    </row>
    <row r="46" spans="1:11" ht="14.95" thickBot="1" x14ac:dyDescent="0.3">
      <c r="A46" s="245"/>
      <c r="B46" s="249"/>
      <c r="C46" s="250"/>
      <c r="D46" s="248"/>
      <c r="E46" s="248"/>
      <c r="F46" s="248"/>
      <c r="G46" s="248"/>
      <c r="H46" s="248"/>
      <c r="I46" s="248"/>
      <c r="J46" s="248"/>
      <c r="K46" s="6"/>
    </row>
    <row r="47" spans="1:11" x14ac:dyDescent="0.25">
      <c r="A47" s="245"/>
      <c r="B47" s="296" t="s">
        <v>55</v>
      </c>
      <c r="C47" s="297"/>
      <c r="D47" s="248"/>
      <c r="E47" s="248"/>
      <c r="F47" s="248"/>
      <c r="G47" s="248"/>
      <c r="H47" s="248"/>
      <c r="I47" s="248"/>
      <c r="J47" s="248"/>
      <c r="K47" s="6"/>
    </row>
    <row r="48" spans="1:11" x14ac:dyDescent="0.25">
      <c r="A48" s="245"/>
      <c r="B48" s="1266"/>
      <c r="C48" s="1267"/>
      <c r="D48" s="1267"/>
      <c r="E48" s="1268"/>
      <c r="F48" s="248"/>
      <c r="G48" s="248"/>
      <c r="H48" s="248"/>
      <c r="I48" s="248"/>
      <c r="J48" s="248"/>
      <c r="K48" s="6"/>
    </row>
    <row r="49" spans="1:11" x14ac:dyDescent="0.25">
      <c r="A49" s="245"/>
      <c r="B49" s="1269"/>
      <c r="C49" s="1270"/>
      <c r="D49" s="1270"/>
      <c r="E49" s="1271"/>
      <c r="F49" s="248"/>
      <c r="G49" s="248"/>
      <c r="H49" s="248"/>
      <c r="I49" s="248"/>
      <c r="J49" s="248"/>
      <c r="K49" s="6"/>
    </row>
    <row r="50" spans="1:11" ht="14.95" thickBot="1" x14ac:dyDescent="0.3">
      <c r="A50" s="245"/>
      <c r="B50" s="248"/>
      <c r="C50" s="265"/>
      <c r="D50" s="248"/>
      <c r="E50" s="248"/>
      <c r="F50" s="248"/>
      <c r="G50" s="248"/>
      <c r="H50" s="248"/>
      <c r="I50" s="248"/>
      <c r="J50" s="248"/>
      <c r="K50" s="6"/>
    </row>
    <row r="51" spans="1:11" ht="23.8" thickBot="1" x14ac:dyDescent="0.3">
      <c r="B51" s="51" t="s">
        <v>56</v>
      </c>
      <c r="C51" s="96"/>
      <c r="D51" s="6"/>
      <c r="E51" s="6"/>
      <c r="F51" s="6"/>
      <c r="G51" s="6"/>
      <c r="H51" s="6"/>
      <c r="I51" s="6"/>
      <c r="J51" s="6"/>
      <c r="K51" s="6"/>
    </row>
    <row r="52" spans="1:11" ht="14.95" thickBot="1" x14ac:dyDescent="0.3">
      <c r="B52" s="2"/>
      <c r="C52" s="75"/>
      <c r="D52" s="6"/>
      <c r="E52" s="6"/>
      <c r="F52" s="6"/>
      <c r="G52" s="6"/>
      <c r="H52" s="6"/>
      <c r="I52" s="6"/>
      <c r="J52" s="6"/>
      <c r="K52" s="6"/>
    </row>
    <row r="53" spans="1:11" ht="81.55" thickBot="1" x14ac:dyDescent="0.3">
      <c r="B53" s="52" t="s">
        <v>57</v>
      </c>
      <c r="C53" s="97"/>
      <c r="D53" s="43" t="s">
        <v>952</v>
      </c>
      <c r="E53" s="6"/>
      <c r="F53" s="6"/>
      <c r="G53" s="6"/>
      <c r="H53" s="6"/>
      <c r="I53" s="6"/>
      <c r="J53" s="6"/>
      <c r="K53" s="6"/>
    </row>
    <row r="54" spans="1:11" x14ac:dyDescent="0.25">
      <c r="B54" s="1111" t="s">
        <v>59</v>
      </c>
      <c r="C54" s="93"/>
      <c r="D54" s="53" t="s">
        <v>60</v>
      </c>
      <c r="E54" s="6"/>
      <c r="F54" s="6"/>
      <c r="G54" s="6"/>
      <c r="H54" s="6"/>
      <c r="I54" s="6"/>
      <c r="J54" s="6"/>
      <c r="K54" s="6"/>
    </row>
    <row r="55" spans="1:11" ht="57.75" x14ac:dyDescent="0.25">
      <c r="B55" s="1112"/>
      <c r="C55" s="93"/>
      <c r="D55" s="53" t="s">
        <v>953</v>
      </c>
      <c r="E55" s="6"/>
      <c r="F55" s="6"/>
      <c r="G55" s="6"/>
      <c r="H55" s="6"/>
      <c r="I55" s="6"/>
      <c r="J55" s="6"/>
      <c r="K55" s="6"/>
    </row>
    <row r="56" spans="1:11" x14ac:dyDescent="0.25">
      <c r="B56" s="1112"/>
      <c r="C56" s="93"/>
      <c r="D56" s="53" t="s">
        <v>134</v>
      </c>
      <c r="E56" s="6"/>
      <c r="F56" s="6"/>
      <c r="G56" s="6"/>
      <c r="H56" s="6"/>
      <c r="I56" s="6"/>
      <c r="J56" s="6"/>
      <c r="K56" s="6"/>
    </row>
    <row r="57" spans="1:11" x14ac:dyDescent="0.25">
      <c r="B57" s="1112"/>
      <c r="C57" s="93"/>
      <c r="D57" s="46" t="s">
        <v>954</v>
      </c>
      <c r="E57" s="6"/>
      <c r="F57" s="6"/>
      <c r="G57" s="6"/>
      <c r="H57" s="6"/>
      <c r="I57" s="6"/>
      <c r="J57" s="6"/>
      <c r="K57" s="6"/>
    </row>
    <row r="58" spans="1:11" ht="23.1" x14ac:dyDescent="0.25">
      <c r="B58" s="1112"/>
      <c r="C58" s="93"/>
      <c r="D58" s="46" t="s">
        <v>955</v>
      </c>
      <c r="E58" s="6"/>
      <c r="F58" s="6"/>
      <c r="G58" s="6"/>
      <c r="H58" s="6"/>
      <c r="I58" s="6"/>
      <c r="J58" s="6"/>
      <c r="K58" s="6"/>
    </row>
    <row r="59" spans="1:11" ht="14.95" thickBot="1" x14ac:dyDescent="0.3">
      <c r="B59" s="1113"/>
      <c r="C59" s="3"/>
      <c r="D59" s="41" t="s">
        <v>65</v>
      </c>
      <c r="E59" s="6"/>
      <c r="F59" s="6"/>
      <c r="G59" s="6"/>
      <c r="H59" s="6"/>
      <c r="I59" s="6"/>
      <c r="J59" s="6"/>
      <c r="K59" s="6"/>
    </row>
    <row r="60" spans="1:11" ht="23.8" thickBot="1" x14ac:dyDescent="0.3">
      <c r="B60" s="47" t="s">
        <v>72</v>
      </c>
      <c r="C60" s="3"/>
      <c r="D60" s="41"/>
      <c r="E60" s="6"/>
      <c r="F60" s="6"/>
      <c r="G60" s="6"/>
      <c r="H60" s="6"/>
      <c r="I60" s="6"/>
      <c r="J60" s="6"/>
      <c r="K60" s="6"/>
    </row>
    <row r="61" spans="1:11" ht="103.95" x14ac:dyDescent="0.25">
      <c r="B61" s="1111" t="s">
        <v>73</v>
      </c>
      <c r="C61" s="93"/>
      <c r="D61" s="46" t="s">
        <v>956</v>
      </c>
      <c r="E61" s="6"/>
      <c r="F61" s="6"/>
      <c r="G61" s="6"/>
      <c r="H61" s="6"/>
      <c r="I61" s="6"/>
      <c r="J61" s="6"/>
      <c r="K61" s="6"/>
    </row>
    <row r="62" spans="1:11" ht="254.05" x14ac:dyDescent="0.25">
      <c r="B62" s="1112"/>
      <c r="C62" s="93"/>
      <c r="D62" s="46" t="s">
        <v>957</v>
      </c>
      <c r="E62" s="6"/>
      <c r="F62" s="6"/>
      <c r="G62" s="6"/>
      <c r="H62" s="6"/>
      <c r="I62" s="6"/>
      <c r="J62" s="6"/>
      <c r="K62" s="6"/>
    </row>
    <row r="63" spans="1:11" ht="69.3" x14ac:dyDescent="0.25">
      <c r="B63" s="1112"/>
      <c r="C63" s="93"/>
      <c r="D63" s="46" t="s">
        <v>958</v>
      </c>
      <c r="E63" s="6"/>
      <c r="F63" s="6"/>
      <c r="G63" s="6"/>
      <c r="H63" s="6"/>
      <c r="I63" s="6"/>
      <c r="J63" s="6"/>
      <c r="K63" s="6"/>
    </row>
    <row r="64" spans="1:11" ht="57.75" x14ac:dyDescent="0.25">
      <c r="B64" s="1112"/>
      <c r="C64" s="93"/>
      <c r="D64" s="46" t="s">
        <v>959</v>
      </c>
      <c r="E64" s="6"/>
      <c r="F64" s="6"/>
      <c r="G64" s="6"/>
      <c r="H64" s="6"/>
      <c r="I64" s="6"/>
      <c r="J64" s="6"/>
      <c r="K64" s="6"/>
    </row>
    <row r="65" spans="2:11" ht="46.9" thickBot="1" x14ac:dyDescent="0.3">
      <c r="B65" s="1113"/>
      <c r="C65" s="3"/>
      <c r="D65" s="41" t="s">
        <v>960</v>
      </c>
      <c r="E65" s="6"/>
      <c r="F65" s="6"/>
      <c r="G65" s="6"/>
      <c r="H65" s="6"/>
      <c r="I65" s="6"/>
      <c r="J65" s="6"/>
      <c r="K65" s="6"/>
    </row>
    <row r="66" spans="2:11" x14ac:dyDescent="0.25">
      <c r="B66" s="1111" t="s">
        <v>90</v>
      </c>
      <c r="C66" s="93"/>
      <c r="D66" s="46"/>
      <c r="E66" s="6"/>
      <c r="F66" s="6"/>
      <c r="G66" s="6"/>
      <c r="H66" s="6"/>
      <c r="I66" s="6"/>
      <c r="J66" s="6"/>
      <c r="K66" s="6"/>
    </row>
    <row r="67" spans="2:11" x14ac:dyDescent="0.25">
      <c r="B67" s="1112"/>
      <c r="C67" s="93"/>
      <c r="D67" s="17"/>
      <c r="E67" s="6"/>
      <c r="F67" s="6"/>
      <c r="G67" s="6"/>
      <c r="H67" s="6"/>
      <c r="I67" s="6"/>
      <c r="J67" s="6"/>
      <c r="K67" s="6"/>
    </row>
    <row r="68" spans="2:11" x14ac:dyDescent="0.25">
      <c r="B68" s="1112"/>
      <c r="C68" s="93"/>
      <c r="D68" s="46" t="s">
        <v>91</v>
      </c>
      <c r="E68" s="6"/>
      <c r="F68" s="6"/>
      <c r="G68" s="6"/>
      <c r="H68" s="6"/>
      <c r="I68" s="6"/>
      <c r="J68" s="6"/>
      <c r="K68" s="6"/>
    </row>
    <row r="69" spans="2:11" ht="24.45" x14ac:dyDescent="0.25">
      <c r="B69" s="1112"/>
      <c r="C69" s="93"/>
      <c r="D69" s="46" t="s">
        <v>961</v>
      </c>
      <c r="E69" s="6"/>
      <c r="F69" s="6"/>
      <c r="G69" s="6"/>
      <c r="H69" s="6"/>
      <c r="I69" s="6"/>
      <c r="J69" s="6"/>
      <c r="K69" s="6"/>
    </row>
    <row r="70" spans="2:11" ht="36" x14ac:dyDescent="0.25">
      <c r="B70" s="1112"/>
      <c r="C70" s="93"/>
      <c r="D70" s="46" t="s">
        <v>962</v>
      </c>
      <c r="E70" s="6"/>
      <c r="F70" s="6"/>
      <c r="G70" s="6"/>
      <c r="H70" s="6"/>
      <c r="I70" s="6"/>
      <c r="J70" s="6"/>
      <c r="K70" s="6"/>
    </row>
    <row r="71" spans="2:11" ht="36" x14ac:dyDescent="0.25">
      <c r="B71" s="1112"/>
      <c r="C71" s="93"/>
      <c r="D71" s="46" t="s">
        <v>963</v>
      </c>
      <c r="E71" s="6"/>
      <c r="F71" s="6"/>
      <c r="G71" s="6"/>
      <c r="H71" s="6"/>
      <c r="I71" s="6"/>
      <c r="J71" s="6"/>
      <c r="K71" s="6"/>
    </row>
    <row r="72" spans="2:11" ht="34.65" x14ac:dyDescent="0.25">
      <c r="B72" s="1112"/>
      <c r="C72" s="93"/>
      <c r="D72" s="46" t="s">
        <v>964</v>
      </c>
      <c r="E72" s="6"/>
      <c r="F72" s="6"/>
      <c r="G72" s="6"/>
      <c r="H72" s="6"/>
      <c r="I72" s="6"/>
      <c r="J72" s="6"/>
      <c r="K72" s="6"/>
    </row>
    <row r="73" spans="2:11" ht="116.15" thickBot="1" x14ac:dyDescent="0.3">
      <c r="B73" s="1113"/>
      <c r="C73" s="3"/>
      <c r="D73" s="41" t="s">
        <v>965</v>
      </c>
      <c r="E73" s="6"/>
      <c r="F73" s="6"/>
      <c r="G73" s="6"/>
      <c r="H73" s="6"/>
      <c r="I73" s="6"/>
      <c r="J73" s="6"/>
      <c r="K73" s="6"/>
    </row>
    <row r="74" spans="2:11" x14ac:dyDescent="0.25">
      <c r="B74" s="6"/>
      <c r="D74" s="6"/>
      <c r="E74" s="6"/>
      <c r="F74" s="6"/>
      <c r="G74" s="6"/>
      <c r="H74" s="6"/>
      <c r="I74" s="6"/>
      <c r="J74" s="6"/>
      <c r="K74" s="6"/>
    </row>
    <row r="75" spans="2:11" x14ac:dyDescent="0.25">
      <c r="B75" s="6"/>
      <c r="D75" s="6"/>
      <c r="E75" s="6"/>
      <c r="F75" s="6"/>
      <c r="G75" s="6"/>
      <c r="H75" s="6"/>
      <c r="I75" s="6"/>
      <c r="J75" s="6"/>
      <c r="K75" s="6"/>
    </row>
    <row r="76" spans="2:11" x14ac:dyDescent="0.25">
      <c r="B76" s="6"/>
      <c r="D76" s="6"/>
      <c r="E76" s="6"/>
      <c r="F76" s="6"/>
      <c r="G76" s="6"/>
      <c r="H76" s="6"/>
      <c r="I76" s="6"/>
      <c r="J76" s="6"/>
      <c r="K76" s="6"/>
    </row>
    <row r="77" spans="2:11" x14ac:dyDescent="0.25">
      <c r="B77" s="6"/>
      <c r="D77" s="6"/>
      <c r="E77" s="6"/>
      <c r="F77" s="6"/>
      <c r="G77" s="6"/>
      <c r="H77" s="6"/>
      <c r="I77" s="6"/>
      <c r="J77" s="6"/>
      <c r="K77" s="6"/>
    </row>
    <row r="78" spans="2:11" x14ac:dyDescent="0.25">
      <c r="B78" s="6"/>
      <c r="D78" s="6"/>
      <c r="E78" s="6"/>
      <c r="F78" s="6"/>
      <c r="G78" s="6"/>
      <c r="H78" s="6"/>
      <c r="I78" s="6"/>
      <c r="J78" s="6"/>
      <c r="K78" s="6"/>
    </row>
    <row r="79" spans="2:11" x14ac:dyDescent="0.25">
      <c r="B79" s="6"/>
      <c r="D79" s="6"/>
      <c r="E79" s="6"/>
      <c r="F79" s="6"/>
      <c r="G79" s="6"/>
      <c r="H79" s="6"/>
      <c r="I79" s="6"/>
      <c r="J79" s="6"/>
      <c r="K79" s="6"/>
    </row>
    <row r="80" spans="2:11" x14ac:dyDescent="0.25">
      <c r="B80" s="6"/>
      <c r="D80" s="6"/>
      <c r="E80" s="6"/>
      <c r="F80" s="6"/>
      <c r="G80" s="6"/>
      <c r="H80" s="6"/>
      <c r="I80" s="6"/>
      <c r="J80" s="6"/>
      <c r="K80" s="6"/>
    </row>
    <row r="81" spans="2:11" x14ac:dyDescent="0.25">
      <c r="B81" s="6"/>
      <c r="D81" s="6"/>
      <c r="E81" s="6"/>
      <c r="F81" s="6"/>
      <c r="G81" s="6"/>
      <c r="H81" s="6"/>
      <c r="I81" s="6"/>
      <c r="J81" s="6"/>
      <c r="K81" s="6"/>
    </row>
    <row r="82" spans="2:11" x14ac:dyDescent="0.25">
      <c r="B82" s="6"/>
      <c r="D82" s="6"/>
      <c r="E82" s="6"/>
      <c r="F82" s="6"/>
      <c r="G82" s="6"/>
      <c r="H82" s="6"/>
      <c r="I82" s="6"/>
      <c r="J82" s="6"/>
      <c r="K82" s="6"/>
    </row>
    <row r="83" spans="2:11" x14ac:dyDescent="0.25">
      <c r="B83" s="6"/>
      <c r="D83" s="6"/>
      <c r="E83" s="6"/>
      <c r="F83" s="6"/>
      <c r="G83" s="6"/>
      <c r="H83" s="6"/>
      <c r="I83" s="6"/>
      <c r="J83" s="6"/>
      <c r="K83" s="6"/>
    </row>
    <row r="84" spans="2:11" x14ac:dyDescent="0.25">
      <c r="B84" s="6"/>
      <c r="D84" s="6"/>
      <c r="E84" s="6"/>
      <c r="F84" s="6"/>
      <c r="G84" s="6"/>
      <c r="H84" s="6"/>
      <c r="I84" s="6"/>
      <c r="J84" s="6"/>
      <c r="K84" s="6"/>
    </row>
    <row r="85" spans="2:11" x14ac:dyDescent="0.25">
      <c r="B85" s="6"/>
      <c r="D85" s="6"/>
      <c r="E85" s="6"/>
      <c r="F85" s="6"/>
      <c r="G85" s="6"/>
      <c r="H85" s="6"/>
      <c r="I85" s="6"/>
      <c r="J85" s="6"/>
      <c r="K85" s="6"/>
    </row>
    <row r="86" spans="2:11" x14ac:dyDescent="0.25">
      <c r="B86" s="6"/>
      <c r="D86" s="6"/>
      <c r="E86" s="6"/>
      <c r="F86" s="6"/>
      <c r="G86" s="6"/>
      <c r="H86" s="6"/>
      <c r="I86" s="6"/>
      <c r="J86" s="6"/>
      <c r="K86" s="6"/>
    </row>
    <row r="87" spans="2:11" x14ac:dyDescent="0.25">
      <c r="B87" s="6"/>
      <c r="D87" s="6"/>
      <c r="E87" s="6"/>
      <c r="F87" s="6"/>
      <c r="G87" s="6"/>
      <c r="H87" s="6"/>
      <c r="I87" s="6"/>
      <c r="J87" s="6"/>
      <c r="K87" s="6"/>
    </row>
    <row r="88" spans="2:11" x14ac:dyDescent="0.25">
      <c r="B88" s="6"/>
      <c r="D88" s="6"/>
      <c r="E88" s="6"/>
      <c r="F88" s="6"/>
      <c r="G88" s="6"/>
      <c r="H88" s="6"/>
      <c r="I88" s="6"/>
      <c r="J88" s="6"/>
      <c r="K88" s="6"/>
    </row>
    <row r="89" spans="2:11" x14ac:dyDescent="0.25">
      <c r="B89" s="6"/>
      <c r="D89" s="6"/>
      <c r="E89" s="6"/>
      <c r="F89" s="6"/>
      <c r="G89" s="6"/>
      <c r="H89" s="6"/>
      <c r="I89" s="6"/>
      <c r="J89" s="6"/>
      <c r="K89" s="6"/>
    </row>
    <row r="90" spans="2:11" x14ac:dyDescent="0.25">
      <c r="B90" s="6"/>
      <c r="D90" s="6"/>
      <c r="E90" s="6"/>
      <c r="F90" s="6"/>
      <c r="G90" s="6"/>
      <c r="H90" s="6"/>
      <c r="I90" s="6"/>
      <c r="J90" s="6"/>
      <c r="K90" s="6"/>
    </row>
    <row r="91" spans="2:11" x14ac:dyDescent="0.25">
      <c r="B91" s="6"/>
      <c r="D91" s="6"/>
      <c r="E91" s="6"/>
      <c r="F91" s="6"/>
      <c r="G91" s="6"/>
      <c r="H91" s="6"/>
      <c r="I91" s="6"/>
      <c r="J91" s="6"/>
      <c r="K91" s="6"/>
    </row>
    <row r="92" spans="2:11" x14ac:dyDescent="0.25">
      <c r="B92" s="6"/>
      <c r="D92" s="6"/>
      <c r="E92" s="6"/>
      <c r="F92" s="6"/>
      <c r="G92" s="6"/>
      <c r="H92" s="6"/>
      <c r="I92" s="6"/>
      <c r="J92" s="6"/>
      <c r="K92" s="6"/>
    </row>
    <row r="93" spans="2:11" x14ac:dyDescent="0.25">
      <c r="B93" s="6"/>
      <c r="D93" s="6"/>
      <c r="E93" s="6"/>
      <c r="F93" s="6"/>
      <c r="G93" s="6"/>
      <c r="H93" s="6"/>
      <c r="I93" s="6"/>
      <c r="J93" s="6"/>
      <c r="K93" s="6"/>
    </row>
    <row r="94" spans="2:11" x14ac:dyDescent="0.25">
      <c r="B94" s="6"/>
      <c r="D94" s="6"/>
      <c r="E94" s="6"/>
      <c r="F94" s="6"/>
      <c r="G94" s="6"/>
      <c r="H94" s="6"/>
      <c r="I94" s="6"/>
      <c r="J94" s="6"/>
      <c r="K94" s="6"/>
    </row>
    <row r="95" spans="2:11" x14ac:dyDescent="0.25">
      <c r="B95" s="6"/>
      <c r="D95" s="6"/>
      <c r="E95" s="6"/>
      <c r="F95" s="6"/>
      <c r="G95" s="6"/>
      <c r="H95" s="6"/>
      <c r="I95" s="6"/>
      <c r="J95" s="6"/>
      <c r="K95" s="6"/>
    </row>
    <row r="96" spans="2:11" x14ac:dyDescent="0.25">
      <c r="B96" s="6"/>
      <c r="D96" s="6"/>
      <c r="E96" s="6"/>
      <c r="F96" s="6"/>
      <c r="G96" s="6"/>
      <c r="H96" s="6"/>
      <c r="I96" s="6"/>
      <c r="J96" s="6"/>
      <c r="K96" s="6"/>
    </row>
    <row r="97" spans="2:11" x14ac:dyDescent="0.25">
      <c r="B97" s="6"/>
      <c r="D97" s="6"/>
      <c r="E97" s="6"/>
      <c r="F97" s="6"/>
      <c r="G97" s="6"/>
      <c r="H97" s="6"/>
      <c r="I97" s="6"/>
      <c r="J97" s="6"/>
      <c r="K97" s="6"/>
    </row>
    <row r="98" spans="2:11" x14ac:dyDescent="0.25">
      <c r="B98" s="6"/>
      <c r="D98" s="6"/>
      <c r="E98" s="6"/>
      <c r="F98" s="6"/>
      <c r="G98" s="6"/>
      <c r="H98" s="6"/>
      <c r="I98" s="6"/>
      <c r="J98" s="6"/>
      <c r="K98" s="6"/>
    </row>
    <row r="99" spans="2:11" x14ac:dyDescent="0.25">
      <c r="B99" s="6"/>
      <c r="D99" s="6"/>
      <c r="E99" s="6"/>
      <c r="F99" s="6"/>
      <c r="G99" s="6"/>
      <c r="H99" s="6"/>
      <c r="I99" s="6"/>
      <c r="J99" s="6"/>
      <c r="K99" s="6"/>
    </row>
    <row r="100" spans="2:11" x14ac:dyDescent="0.25">
      <c r="B100" s="6"/>
      <c r="D100" s="6"/>
      <c r="E100" s="6"/>
      <c r="F100" s="6"/>
      <c r="G100" s="6"/>
      <c r="H100" s="6"/>
      <c r="I100" s="6"/>
      <c r="J100" s="6"/>
      <c r="K100" s="6"/>
    </row>
    <row r="101" spans="2:11" x14ac:dyDescent="0.25">
      <c r="B101" s="6"/>
      <c r="D101" s="6"/>
      <c r="E101" s="6"/>
      <c r="F101" s="6"/>
      <c r="G101" s="6"/>
      <c r="H101" s="6"/>
      <c r="I101" s="6"/>
      <c r="J101" s="6"/>
      <c r="K101" s="6"/>
    </row>
    <row r="102" spans="2:11" x14ac:dyDescent="0.25">
      <c r="B102" s="6"/>
      <c r="D102" s="6"/>
      <c r="E102" s="6"/>
      <c r="F102" s="6"/>
      <c r="G102" s="6"/>
      <c r="H102" s="6"/>
      <c r="I102" s="6"/>
      <c r="J102" s="6"/>
      <c r="K102" s="6"/>
    </row>
    <row r="103" spans="2:11" x14ac:dyDescent="0.25">
      <c r="B103" s="6"/>
      <c r="D103" s="6"/>
      <c r="E103" s="6"/>
      <c r="F103" s="6"/>
      <c r="G103" s="6"/>
      <c r="H103" s="6"/>
      <c r="I103" s="6"/>
      <c r="J103" s="6"/>
      <c r="K103" s="6"/>
    </row>
    <row r="104" spans="2:11" x14ac:dyDescent="0.25">
      <c r="B104" s="6"/>
      <c r="D104" s="6"/>
      <c r="E104" s="6"/>
      <c r="F104" s="6"/>
      <c r="G104" s="6"/>
      <c r="H104" s="6"/>
      <c r="I104" s="6"/>
      <c r="J104" s="6"/>
      <c r="K104" s="6"/>
    </row>
    <row r="105" spans="2:11" x14ac:dyDescent="0.25">
      <c r="B105" s="6"/>
      <c r="D105" s="6"/>
      <c r="E105" s="6"/>
      <c r="F105" s="6"/>
      <c r="G105" s="6"/>
      <c r="H105" s="6"/>
      <c r="I105" s="6"/>
      <c r="J105" s="6"/>
      <c r="K105" s="6"/>
    </row>
    <row r="106" spans="2:11" x14ac:dyDescent="0.25">
      <c r="B106" s="6"/>
      <c r="D106" s="6"/>
      <c r="E106" s="6"/>
      <c r="F106" s="6"/>
      <c r="G106" s="6"/>
      <c r="H106" s="6"/>
      <c r="I106" s="6"/>
      <c r="J106" s="6"/>
      <c r="K106" s="6"/>
    </row>
    <row r="107" spans="2:11" x14ac:dyDescent="0.25">
      <c r="B107" s="6"/>
      <c r="D107" s="6"/>
      <c r="E107" s="6"/>
      <c r="F107" s="6"/>
      <c r="G107" s="6"/>
      <c r="H107" s="6"/>
      <c r="I107" s="6"/>
      <c r="J107" s="6"/>
      <c r="K107" s="6"/>
    </row>
    <row r="108" spans="2:11" x14ac:dyDescent="0.25">
      <c r="B108" s="6"/>
      <c r="D108" s="6"/>
      <c r="E108" s="6"/>
      <c r="F108" s="6"/>
      <c r="G108" s="6"/>
      <c r="H108" s="6"/>
      <c r="I108" s="6"/>
      <c r="J108" s="6"/>
      <c r="K108" s="6"/>
    </row>
    <row r="109" spans="2:11" x14ac:dyDescent="0.25">
      <c r="B109" s="6"/>
      <c r="D109" s="6"/>
      <c r="E109" s="6"/>
      <c r="F109" s="6"/>
      <c r="G109" s="6"/>
      <c r="H109" s="6"/>
      <c r="I109" s="6"/>
      <c r="J109" s="6"/>
      <c r="K109" s="6"/>
    </row>
    <row r="110" spans="2:11" x14ac:dyDescent="0.25">
      <c r="B110" s="6"/>
      <c r="D110" s="6"/>
      <c r="E110" s="6"/>
      <c r="F110" s="6"/>
      <c r="G110" s="6"/>
      <c r="H110" s="6"/>
      <c r="I110" s="6"/>
      <c r="J110" s="6"/>
      <c r="K110" s="6"/>
    </row>
    <row r="111" spans="2:11" x14ac:dyDescent="0.25">
      <c r="B111" s="6"/>
      <c r="D111" s="6"/>
      <c r="E111" s="6"/>
      <c r="F111" s="6"/>
      <c r="G111" s="6"/>
      <c r="H111" s="6"/>
      <c r="I111" s="6"/>
      <c r="J111" s="6"/>
      <c r="K111" s="6"/>
    </row>
    <row r="112" spans="2:11" x14ac:dyDescent="0.25">
      <c r="B112" s="6"/>
      <c r="D112" s="6"/>
      <c r="E112" s="6"/>
      <c r="F112" s="6"/>
      <c r="G112" s="6"/>
      <c r="H112" s="6"/>
      <c r="I112" s="6"/>
      <c r="J112" s="6"/>
      <c r="K112" s="6"/>
    </row>
    <row r="113" spans="2:11" x14ac:dyDescent="0.25">
      <c r="B113" s="6"/>
      <c r="D113" s="6"/>
      <c r="E113" s="6"/>
      <c r="F113" s="6"/>
      <c r="G113" s="6"/>
      <c r="H113" s="6"/>
      <c r="I113" s="6"/>
      <c r="J113" s="6"/>
      <c r="K113" s="6"/>
    </row>
    <row r="114" spans="2:11" x14ac:dyDescent="0.25">
      <c r="B114" s="6"/>
      <c r="D114" s="6"/>
      <c r="E114" s="6"/>
      <c r="F114" s="6"/>
      <c r="G114" s="6"/>
      <c r="H114" s="6"/>
      <c r="I114" s="6"/>
      <c r="J114" s="6"/>
      <c r="K114" s="6"/>
    </row>
    <row r="115" spans="2:11" x14ac:dyDescent="0.25">
      <c r="B115" s="6"/>
      <c r="D115" s="6"/>
      <c r="E115" s="6"/>
      <c r="F115" s="6"/>
      <c r="G115" s="6"/>
      <c r="H115" s="6"/>
      <c r="I115" s="6"/>
      <c r="J115" s="6"/>
      <c r="K115" s="6"/>
    </row>
    <row r="116" spans="2:11" x14ac:dyDescent="0.25">
      <c r="B116" s="6"/>
      <c r="D116" s="6"/>
      <c r="E116" s="6"/>
      <c r="F116" s="6"/>
      <c r="G116" s="6"/>
      <c r="H116" s="6"/>
      <c r="I116" s="6"/>
      <c r="J116" s="6"/>
      <c r="K116" s="6"/>
    </row>
    <row r="117" spans="2:11" x14ac:dyDescent="0.25">
      <c r="B117" s="6"/>
      <c r="D117" s="6"/>
      <c r="E117" s="6"/>
      <c r="F117" s="6"/>
      <c r="G117" s="6"/>
      <c r="H117" s="6"/>
      <c r="I117" s="6"/>
      <c r="J117" s="6"/>
      <c r="K117" s="6"/>
    </row>
    <row r="118" spans="2:11" x14ac:dyDescent="0.25">
      <c r="B118" s="6"/>
      <c r="D118" s="6"/>
      <c r="E118" s="6"/>
      <c r="F118" s="6"/>
      <c r="G118" s="6"/>
      <c r="H118" s="6"/>
      <c r="I118" s="6"/>
      <c r="J118" s="6"/>
      <c r="K118" s="6"/>
    </row>
    <row r="119" spans="2:11" x14ac:dyDescent="0.25">
      <c r="B119" s="6"/>
      <c r="D119" s="6"/>
      <c r="E119" s="6"/>
      <c r="F119" s="6"/>
      <c r="G119" s="6"/>
      <c r="H119" s="6"/>
      <c r="I119" s="6"/>
      <c r="J119" s="6"/>
      <c r="K119" s="6"/>
    </row>
    <row r="120" spans="2:11" x14ac:dyDescent="0.25">
      <c r="B120" s="6"/>
      <c r="D120" s="6"/>
      <c r="E120" s="6"/>
      <c r="F120" s="6"/>
      <c r="G120" s="6"/>
      <c r="H120" s="6"/>
      <c r="I120" s="6"/>
      <c r="J120" s="6"/>
      <c r="K120" s="6"/>
    </row>
    <row r="121" spans="2:11" x14ac:dyDescent="0.25">
      <c r="B121" s="6"/>
      <c r="D121" s="6"/>
      <c r="E121" s="6"/>
      <c r="F121" s="6"/>
      <c r="G121" s="6"/>
      <c r="H121" s="6"/>
      <c r="I121" s="6"/>
      <c r="J121" s="6"/>
      <c r="K121" s="6"/>
    </row>
    <row r="122" spans="2:11" x14ac:dyDescent="0.25">
      <c r="B122" s="6"/>
      <c r="D122" s="6"/>
      <c r="E122" s="6"/>
      <c r="F122" s="6"/>
      <c r="G122" s="6"/>
      <c r="H122" s="6"/>
      <c r="I122" s="6"/>
      <c r="J122" s="6"/>
      <c r="K122" s="6"/>
    </row>
    <row r="123" spans="2:11" x14ac:dyDescent="0.25">
      <c r="B123" s="6"/>
      <c r="D123" s="6"/>
      <c r="E123" s="6"/>
      <c r="F123" s="6"/>
      <c r="G123" s="6"/>
      <c r="H123" s="6"/>
      <c r="I123" s="6"/>
      <c r="J123" s="6"/>
      <c r="K123" s="6"/>
    </row>
    <row r="124" spans="2:11" x14ac:dyDescent="0.25">
      <c r="B124" s="6"/>
      <c r="D124" s="6"/>
      <c r="E124" s="6"/>
      <c r="F124" s="6"/>
      <c r="G124" s="6"/>
      <c r="H124" s="6"/>
      <c r="I124" s="6"/>
      <c r="J124" s="6"/>
      <c r="K124" s="6"/>
    </row>
    <row r="125" spans="2:11" x14ac:dyDescent="0.25">
      <c r="B125" s="6"/>
      <c r="D125" s="6"/>
      <c r="E125" s="6"/>
      <c r="F125" s="6"/>
      <c r="G125" s="6"/>
      <c r="H125" s="6"/>
      <c r="I125" s="6"/>
      <c r="J125" s="6"/>
      <c r="K125" s="6"/>
    </row>
    <row r="126" spans="2:11" x14ac:dyDescent="0.25">
      <c r="B126" s="6"/>
      <c r="D126" s="6"/>
      <c r="E126" s="6"/>
      <c r="F126" s="6"/>
      <c r="G126" s="6"/>
      <c r="H126" s="6"/>
      <c r="I126" s="6"/>
      <c r="J126" s="6"/>
      <c r="K126" s="6"/>
    </row>
    <row r="127" spans="2:11" x14ac:dyDescent="0.25">
      <c r="B127" s="6"/>
      <c r="D127" s="6"/>
      <c r="E127" s="6"/>
      <c r="F127" s="6"/>
      <c r="G127" s="6"/>
      <c r="H127" s="6"/>
      <c r="I127" s="6"/>
      <c r="J127" s="6"/>
      <c r="K127" s="6"/>
    </row>
    <row r="128" spans="2:11" x14ac:dyDescent="0.25">
      <c r="B128" s="6"/>
      <c r="D128" s="6"/>
      <c r="E128" s="6"/>
      <c r="F128" s="6"/>
      <c r="G128" s="6"/>
      <c r="H128" s="6"/>
      <c r="I128" s="6"/>
      <c r="J128" s="6"/>
      <c r="K128" s="6"/>
    </row>
    <row r="129" spans="2:11" x14ac:dyDescent="0.25">
      <c r="B129" s="6"/>
      <c r="D129" s="6"/>
      <c r="E129" s="6"/>
      <c r="F129" s="6"/>
      <c r="G129" s="6"/>
      <c r="H129" s="6"/>
      <c r="I129" s="6"/>
      <c r="J129" s="6"/>
      <c r="K129" s="6"/>
    </row>
    <row r="130" spans="2:11" x14ac:dyDescent="0.25">
      <c r="B130" s="6"/>
      <c r="D130" s="6"/>
      <c r="E130" s="6"/>
      <c r="F130" s="6"/>
      <c r="G130" s="6"/>
      <c r="H130" s="6"/>
      <c r="I130" s="6"/>
      <c r="J130" s="6"/>
      <c r="K130" s="6"/>
    </row>
    <row r="131" spans="2:11" x14ac:dyDescent="0.25">
      <c r="B131" s="6"/>
      <c r="D131" s="6"/>
      <c r="E131" s="6"/>
      <c r="F131" s="6"/>
      <c r="G131" s="6"/>
      <c r="H131" s="6"/>
      <c r="I131" s="6"/>
      <c r="J131" s="6"/>
      <c r="K131" s="6"/>
    </row>
    <row r="132" spans="2:11" x14ac:dyDescent="0.25">
      <c r="B132" s="6"/>
      <c r="D132" s="6"/>
      <c r="E132" s="6"/>
      <c r="F132" s="6"/>
      <c r="G132" s="6"/>
      <c r="H132" s="6"/>
      <c r="I132" s="6"/>
      <c r="J132" s="6"/>
      <c r="K132" s="6"/>
    </row>
    <row r="133" spans="2:11" x14ac:dyDescent="0.25">
      <c r="B133" s="6"/>
      <c r="D133" s="6"/>
      <c r="E133" s="6"/>
      <c r="F133" s="6"/>
      <c r="G133" s="6"/>
      <c r="H133" s="6"/>
      <c r="I133" s="6"/>
      <c r="J133" s="6"/>
      <c r="K133" s="6"/>
    </row>
    <row r="134" spans="2:11" x14ac:dyDescent="0.25">
      <c r="B134" s="6"/>
      <c r="D134" s="6"/>
      <c r="E134" s="6"/>
      <c r="F134" s="6"/>
      <c r="G134" s="6"/>
      <c r="H134" s="6"/>
      <c r="I134" s="6"/>
      <c r="J134" s="6"/>
      <c r="K134" s="6"/>
    </row>
    <row r="135" spans="2:11" x14ac:dyDescent="0.25">
      <c r="B135" s="6"/>
      <c r="D135" s="6"/>
      <c r="E135" s="6"/>
      <c r="F135" s="6"/>
      <c r="G135" s="6"/>
      <c r="H135" s="6"/>
      <c r="I135" s="6"/>
      <c r="J135" s="6"/>
      <c r="K135" s="6"/>
    </row>
    <row r="136" spans="2:11" x14ac:dyDescent="0.25">
      <c r="B136" s="6"/>
      <c r="D136" s="6"/>
      <c r="E136" s="6"/>
      <c r="F136" s="6"/>
      <c r="G136" s="6"/>
      <c r="H136" s="6"/>
      <c r="I136" s="6"/>
      <c r="J136" s="6"/>
      <c r="K136" s="6"/>
    </row>
    <row r="137" spans="2:11" x14ac:dyDescent="0.25">
      <c r="B137" s="6"/>
      <c r="D137" s="6"/>
      <c r="E137" s="6"/>
      <c r="F137" s="6"/>
      <c r="G137" s="6"/>
      <c r="H137" s="6"/>
      <c r="I137" s="6"/>
      <c r="J137" s="6"/>
      <c r="K137" s="6"/>
    </row>
    <row r="138" spans="2:11" x14ac:dyDescent="0.25">
      <c r="B138" s="6"/>
      <c r="D138" s="6"/>
      <c r="E138" s="6"/>
      <c r="F138" s="6"/>
      <c r="G138" s="6"/>
      <c r="H138" s="6"/>
      <c r="I138" s="6"/>
      <c r="J138" s="6"/>
      <c r="K138" s="6"/>
    </row>
    <row r="139" spans="2:11" x14ac:dyDescent="0.25">
      <c r="B139" s="6"/>
      <c r="D139" s="6"/>
      <c r="E139" s="6"/>
      <c r="F139" s="6"/>
      <c r="G139" s="6"/>
      <c r="H139" s="6"/>
      <c r="I139" s="6"/>
      <c r="J139" s="6"/>
      <c r="K139" s="6"/>
    </row>
    <row r="140" spans="2:11" x14ac:dyDescent="0.25">
      <c r="B140" s="6"/>
      <c r="D140" s="6"/>
      <c r="E140" s="6"/>
      <c r="F140" s="6"/>
      <c r="G140" s="6"/>
      <c r="H140" s="6"/>
      <c r="I140" s="6"/>
      <c r="J140" s="6"/>
      <c r="K140" s="6"/>
    </row>
    <row r="141" spans="2:11" x14ac:dyDescent="0.25">
      <c r="B141" s="6"/>
      <c r="D141" s="6"/>
      <c r="E141" s="6"/>
      <c r="F141" s="6"/>
      <c r="G141" s="6"/>
      <c r="H141" s="6"/>
      <c r="I141" s="6"/>
      <c r="J141" s="6"/>
      <c r="K141" s="6"/>
    </row>
    <row r="142" spans="2:11" x14ac:dyDescent="0.25">
      <c r="B142" s="6"/>
      <c r="D142" s="6"/>
      <c r="E142" s="6"/>
      <c r="F142" s="6"/>
      <c r="G142" s="6"/>
      <c r="H142" s="6"/>
      <c r="I142" s="6"/>
      <c r="J142" s="6"/>
      <c r="K142" s="6"/>
    </row>
    <row r="143" spans="2:11" x14ac:dyDescent="0.25">
      <c r="B143" s="6"/>
      <c r="D143" s="6"/>
      <c r="E143" s="6"/>
      <c r="F143" s="6"/>
      <c r="G143" s="6"/>
      <c r="H143" s="6"/>
      <c r="I143" s="6"/>
      <c r="J143" s="6"/>
      <c r="K143" s="6"/>
    </row>
    <row r="144" spans="2:11" x14ac:dyDescent="0.25">
      <c r="B144" s="6"/>
      <c r="D144" s="6"/>
      <c r="E144" s="6"/>
      <c r="F144" s="6"/>
      <c r="G144" s="6"/>
      <c r="H144" s="6"/>
      <c r="I144" s="6"/>
      <c r="J144" s="6"/>
      <c r="K144" s="6"/>
    </row>
    <row r="145" spans="2:11" x14ac:dyDescent="0.25">
      <c r="B145" s="6"/>
      <c r="D145" s="6"/>
      <c r="E145" s="6"/>
      <c r="F145" s="6"/>
      <c r="G145" s="6"/>
      <c r="H145" s="6"/>
      <c r="I145" s="6"/>
      <c r="J145" s="6"/>
      <c r="K145" s="6"/>
    </row>
    <row r="146" spans="2:11" x14ac:dyDescent="0.25">
      <c r="B146" s="6"/>
      <c r="D146" s="6"/>
      <c r="E146" s="6"/>
      <c r="F146" s="6"/>
      <c r="G146" s="6"/>
      <c r="H146" s="6"/>
      <c r="I146" s="6"/>
      <c r="J146" s="6"/>
      <c r="K146" s="6"/>
    </row>
    <row r="147" spans="2:11" x14ac:dyDescent="0.25">
      <c r="B147" s="6"/>
      <c r="D147" s="6"/>
      <c r="E147" s="6"/>
      <c r="F147" s="6"/>
      <c r="G147" s="6"/>
      <c r="H147" s="6"/>
      <c r="I147" s="6"/>
      <c r="J147" s="6"/>
      <c r="K147" s="6"/>
    </row>
    <row r="148" spans="2:11" x14ac:dyDescent="0.25">
      <c r="B148" s="6"/>
      <c r="D148" s="6"/>
      <c r="E148" s="6"/>
      <c r="F148" s="6"/>
      <c r="G148" s="6"/>
      <c r="H148" s="6"/>
      <c r="I148" s="6"/>
      <c r="J148" s="6"/>
      <c r="K148" s="6"/>
    </row>
    <row r="149" spans="2:11" x14ac:dyDescent="0.25">
      <c r="B149" s="6"/>
      <c r="D149" s="6"/>
      <c r="E149" s="6"/>
      <c r="F149" s="6"/>
      <c r="G149" s="6"/>
      <c r="H149" s="6"/>
      <c r="I149" s="6"/>
      <c r="J149" s="6"/>
      <c r="K149" s="6"/>
    </row>
    <row r="150" spans="2:11" x14ac:dyDescent="0.25">
      <c r="B150" s="6"/>
      <c r="D150" s="6"/>
      <c r="E150" s="6"/>
      <c r="F150" s="6"/>
      <c r="G150" s="6"/>
      <c r="H150" s="6"/>
      <c r="I150" s="6"/>
      <c r="J150" s="6"/>
      <c r="K150" s="6"/>
    </row>
    <row r="151" spans="2:11" x14ac:dyDescent="0.25">
      <c r="B151" s="6"/>
      <c r="D151" s="6"/>
      <c r="E151" s="6"/>
      <c r="F151" s="6"/>
      <c r="G151" s="6"/>
      <c r="H151" s="6"/>
      <c r="I151" s="6"/>
      <c r="J151" s="6"/>
      <c r="K151" s="6"/>
    </row>
    <row r="152" spans="2:11" x14ac:dyDescent="0.25">
      <c r="B152" s="6"/>
      <c r="D152" s="6"/>
      <c r="E152" s="6"/>
      <c r="F152" s="6"/>
      <c r="G152" s="6"/>
      <c r="H152" s="6"/>
      <c r="I152" s="6"/>
      <c r="J152" s="6"/>
      <c r="K152" s="6"/>
    </row>
    <row r="153" spans="2:11" x14ac:dyDescent="0.25">
      <c r="B153" s="6"/>
      <c r="D153" s="6"/>
      <c r="E153" s="6"/>
      <c r="F153" s="6"/>
      <c r="G153" s="6"/>
      <c r="H153" s="6"/>
      <c r="I153" s="6"/>
      <c r="J153" s="6"/>
      <c r="K153" s="6"/>
    </row>
    <row r="154" spans="2:11" x14ac:dyDescent="0.25">
      <c r="B154" s="6"/>
      <c r="D154" s="6"/>
      <c r="E154" s="6"/>
      <c r="F154" s="6"/>
      <c r="G154" s="6"/>
      <c r="H154" s="6"/>
      <c r="I154" s="6"/>
      <c r="J154" s="6"/>
      <c r="K154" s="6"/>
    </row>
    <row r="155" spans="2:11" x14ac:dyDescent="0.25">
      <c r="B155" s="6"/>
      <c r="D155" s="6"/>
      <c r="E155" s="6"/>
      <c r="F155" s="6"/>
      <c r="G155" s="6"/>
      <c r="H155" s="6"/>
      <c r="I155" s="6"/>
      <c r="J155" s="6"/>
      <c r="K155" s="6"/>
    </row>
    <row r="156" spans="2:11" x14ac:dyDescent="0.25">
      <c r="B156" s="6"/>
      <c r="D156" s="6"/>
      <c r="E156" s="6"/>
      <c r="F156" s="6"/>
      <c r="G156" s="6"/>
      <c r="H156" s="6"/>
      <c r="I156" s="6"/>
      <c r="J156" s="6"/>
      <c r="K156" s="6"/>
    </row>
    <row r="157" spans="2:11" x14ac:dyDescent="0.25">
      <c r="B157" s="6"/>
      <c r="D157" s="6"/>
      <c r="E157" s="6"/>
      <c r="F157" s="6"/>
      <c r="G157" s="6"/>
      <c r="H157" s="6"/>
      <c r="I157" s="6"/>
      <c r="J157" s="6"/>
      <c r="K157" s="6"/>
    </row>
    <row r="158" spans="2:11" x14ac:dyDescent="0.25">
      <c r="B158" s="6"/>
      <c r="D158" s="6"/>
      <c r="E158" s="6"/>
      <c r="F158" s="6"/>
      <c r="G158" s="6"/>
      <c r="H158" s="6"/>
      <c r="I158" s="6"/>
      <c r="J158" s="6"/>
      <c r="K158" s="6"/>
    </row>
    <row r="159" spans="2:11" x14ac:dyDescent="0.25">
      <c r="B159" s="6"/>
      <c r="D159" s="6"/>
      <c r="E159" s="6"/>
      <c r="F159" s="6"/>
      <c r="G159" s="6"/>
      <c r="H159" s="6"/>
      <c r="I159" s="6"/>
      <c r="J159" s="6"/>
      <c r="K159" s="6"/>
    </row>
    <row r="160" spans="2:11" x14ac:dyDescent="0.25">
      <c r="B160" s="6"/>
      <c r="D160" s="6"/>
      <c r="E160" s="6"/>
      <c r="F160" s="6"/>
      <c r="G160" s="6"/>
      <c r="H160" s="6"/>
      <c r="I160" s="6"/>
      <c r="J160" s="6"/>
      <c r="K160" s="6"/>
    </row>
    <row r="161" spans="2:11" x14ac:dyDescent="0.25">
      <c r="B161" s="6"/>
      <c r="D161" s="6"/>
      <c r="E161" s="6"/>
      <c r="F161" s="6"/>
      <c r="G161" s="6"/>
      <c r="H161" s="6"/>
      <c r="I161" s="6"/>
      <c r="J161" s="6"/>
      <c r="K161" s="6"/>
    </row>
    <row r="162" spans="2:11" x14ac:dyDescent="0.25">
      <c r="B162" s="6"/>
      <c r="D162" s="6"/>
      <c r="E162" s="6"/>
      <c r="F162" s="6"/>
      <c r="G162" s="6"/>
      <c r="H162" s="6"/>
      <c r="I162" s="6"/>
      <c r="J162" s="6"/>
      <c r="K162" s="6"/>
    </row>
    <row r="163" spans="2:11" x14ac:dyDescent="0.25">
      <c r="B163" s="6"/>
      <c r="D163" s="6"/>
      <c r="E163" s="6"/>
      <c r="F163" s="6"/>
      <c r="G163" s="6"/>
      <c r="H163" s="6"/>
      <c r="I163" s="6"/>
      <c r="J163" s="6"/>
      <c r="K163" s="6"/>
    </row>
    <row r="164" spans="2:11" x14ac:dyDescent="0.25">
      <c r="B164" s="6"/>
      <c r="D164" s="6"/>
      <c r="E164" s="6"/>
      <c r="F164" s="6"/>
      <c r="G164" s="6"/>
      <c r="H164" s="6"/>
      <c r="I164" s="6"/>
      <c r="J164" s="6"/>
      <c r="K164" s="6"/>
    </row>
    <row r="165" spans="2:11" x14ac:dyDescent="0.25">
      <c r="B165" s="6"/>
      <c r="D165" s="6"/>
      <c r="E165" s="6"/>
      <c r="F165" s="6"/>
      <c r="G165" s="6"/>
      <c r="H165" s="6"/>
      <c r="I165" s="6"/>
      <c r="J165" s="6"/>
      <c r="K165" s="6"/>
    </row>
    <row r="166" spans="2:11" x14ac:dyDescent="0.25">
      <c r="B166" s="6"/>
      <c r="D166" s="6"/>
      <c r="E166" s="6"/>
      <c r="F166" s="6"/>
      <c r="G166" s="6"/>
      <c r="H166" s="6"/>
      <c r="I166" s="6"/>
      <c r="J166" s="6"/>
      <c r="K166" s="6"/>
    </row>
    <row r="167" spans="2:11" x14ac:dyDescent="0.25">
      <c r="B167" s="6"/>
      <c r="D167" s="6"/>
      <c r="E167" s="6"/>
      <c r="F167" s="6"/>
      <c r="G167" s="6"/>
      <c r="H167" s="6"/>
      <c r="I167" s="6"/>
      <c r="J167" s="6"/>
      <c r="K167" s="6"/>
    </row>
    <row r="168" spans="2:11" x14ac:dyDescent="0.25">
      <c r="B168" s="6"/>
      <c r="D168" s="6"/>
      <c r="E168" s="6"/>
      <c r="F168" s="6"/>
      <c r="G168" s="6"/>
      <c r="H168" s="6"/>
      <c r="I168" s="6"/>
      <c r="J168" s="6"/>
      <c r="K168" s="6"/>
    </row>
    <row r="169" spans="2:11" x14ac:dyDescent="0.25">
      <c r="B169" s="6"/>
      <c r="D169" s="6"/>
      <c r="E169" s="6"/>
      <c r="F169" s="6"/>
      <c r="G169" s="6"/>
      <c r="H169" s="6"/>
      <c r="I169" s="6"/>
      <c r="J169" s="6"/>
      <c r="K169" s="6"/>
    </row>
    <row r="170" spans="2:11" x14ac:dyDescent="0.25">
      <c r="B170" s="6"/>
      <c r="D170" s="6"/>
      <c r="E170" s="6"/>
      <c r="F170" s="6"/>
      <c r="G170" s="6"/>
      <c r="H170" s="6"/>
      <c r="I170" s="6"/>
      <c r="J170" s="6"/>
      <c r="K170" s="6"/>
    </row>
    <row r="171" spans="2:11" x14ac:dyDescent="0.25">
      <c r="B171" s="6"/>
      <c r="D171" s="6"/>
      <c r="E171" s="6"/>
      <c r="F171" s="6"/>
      <c r="G171" s="6"/>
      <c r="H171" s="6"/>
      <c r="I171" s="6"/>
      <c r="J171" s="6"/>
      <c r="K171" s="6"/>
    </row>
    <row r="172" spans="2:11" x14ac:dyDescent="0.25">
      <c r="B172" s="6"/>
      <c r="D172" s="6"/>
      <c r="E172" s="6"/>
      <c r="F172" s="6"/>
      <c r="G172" s="6"/>
      <c r="H172" s="6"/>
      <c r="I172" s="6"/>
      <c r="J172" s="6"/>
      <c r="K172" s="6"/>
    </row>
    <row r="173" spans="2:11" x14ac:dyDescent="0.25">
      <c r="B173" s="6"/>
      <c r="D173" s="6"/>
      <c r="E173" s="6"/>
      <c r="F173" s="6"/>
      <c r="G173" s="6"/>
      <c r="H173" s="6"/>
      <c r="I173" s="6"/>
      <c r="J173" s="6"/>
      <c r="K173" s="6"/>
    </row>
    <row r="174" spans="2:11" x14ac:dyDescent="0.25">
      <c r="B174" s="6"/>
      <c r="D174" s="6"/>
      <c r="E174" s="6"/>
      <c r="F174" s="6"/>
      <c r="G174" s="6"/>
      <c r="H174" s="6"/>
      <c r="I174" s="6"/>
      <c r="J174" s="6"/>
      <c r="K174" s="6"/>
    </row>
    <row r="175" spans="2:11" x14ac:dyDescent="0.25">
      <c r="B175" s="6"/>
      <c r="D175" s="6"/>
      <c r="E175" s="6"/>
      <c r="F175" s="6"/>
      <c r="G175" s="6"/>
      <c r="H175" s="6"/>
      <c r="I175" s="6"/>
      <c r="J175" s="6"/>
      <c r="K175" s="6"/>
    </row>
    <row r="176" spans="2:11" x14ac:dyDescent="0.25">
      <c r="B176" s="6"/>
      <c r="D176" s="6"/>
      <c r="E176" s="6"/>
      <c r="F176" s="6"/>
      <c r="G176" s="6"/>
      <c r="H176" s="6"/>
      <c r="I176" s="6"/>
      <c r="J176" s="6"/>
      <c r="K176" s="6"/>
    </row>
    <row r="177" spans="2:11" x14ac:dyDescent="0.25">
      <c r="B177" s="6"/>
      <c r="D177" s="6"/>
      <c r="E177" s="6"/>
      <c r="F177" s="6"/>
      <c r="G177" s="6"/>
      <c r="H177" s="6"/>
      <c r="I177" s="6"/>
      <c r="J177" s="6"/>
      <c r="K177" s="6"/>
    </row>
    <row r="178" spans="2:11" x14ac:dyDescent="0.25">
      <c r="B178" s="6"/>
      <c r="D178" s="6"/>
      <c r="E178" s="6"/>
      <c r="F178" s="6"/>
      <c r="G178" s="6"/>
      <c r="H178" s="6"/>
      <c r="I178" s="6"/>
      <c r="J178" s="6"/>
      <c r="K178" s="6"/>
    </row>
    <row r="179" spans="2:11" x14ac:dyDescent="0.25">
      <c r="B179" s="6"/>
      <c r="D179" s="6"/>
      <c r="E179" s="6"/>
      <c r="F179" s="6"/>
      <c r="G179" s="6"/>
      <c r="H179" s="6"/>
      <c r="I179" s="6"/>
      <c r="J179" s="6"/>
      <c r="K179" s="6"/>
    </row>
  </sheetData>
  <mergeCells count="23">
    <mergeCell ref="B54:B59"/>
    <mergeCell ref="B61:B65"/>
    <mergeCell ref="B66:B73"/>
    <mergeCell ref="B15:B21"/>
    <mergeCell ref="D15:I15"/>
    <mergeCell ref="D16:I16"/>
    <mergeCell ref="D22:I22"/>
    <mergeCell ref="D23:I23"/>
    <mergeCell ref="B25:E25"/>
    <mergeCell ref="B26:B32"/>
    <mergeCell ref="B34:E34"/>
    <mergeCell ref="B35:B41"/>
    <mergeCell ref="B48:E49"/>
    <mergeCell ref="B10:D10"/>
    <mergeCell ref="F10:S10"/>
    <mergeCell ref="F11:S11"/>
    <mergeCell ref="E12:R12"/>
    <mergeCell ref="E13:R13"/>
    <mergeCell ref="A1:P1"/>
    <mergeCell ref="A2:P2"/>
    <mergeCell ref="A3:P3"/>
    <mergeCell ref="A4:D4"/>
    <mergeCell ref="A5:P5"/>
  </mergeCells>
  <conditionalFormatting sqref="F10">
    <cfRule type="notContainsBlanks" dxfId="33" priority="6">
      <formula>LEN(TRIM(F10))&gt;0</formula>
    </cfRule>
  </conditionalFormatting>
  <conditionalFormatting sqref="F11:S11">
    <cfRule type="expression" dxfId="32" priority="4">
      <formula>E11="NO SE REPORTA"</formula>
    </cfRule>
    <cfRule type="expression" dxfId="31" priority="5">
      <formula>E10="NO APLICA"</formula>
    </cfRule>
  </conditionalFormatting>
  <conditionalFormatting sqref="E12:R12">
    <cfRule type="expression" dxfId="30" priority="1">
      <formula>E11="SI SE REPORTA"</formula>
    </cfRule>
  </conditionalFormatting>
  <dataValidations count="3">
    <dataValidation type="whole" operator="greaterThanOrEqual" allowBlank="1" showErrorMessage="1" errorTitle="ERROR" error="Escriba un número igual o mayor que 0" promptTitle="ERROR" prompt="Escriba un número igual o mayor que 0" sqref="E18:H20">
      <formula1>0</formula1>
    </dataValidation>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 ref="E30" r:id="rId1"/>
  </hyperlinks>
  <pageMargins left="0.25" right="0.25" top="0.75" bottom="0.75" header="0.3" footer="0.3"/>
  <pageSetup paperSize="178" orientation="landscape" horizontalDpi="1200" verticalDpi="1200" r:id="rId2"/>
  <ignoredErrors>
    <ignoredError sqref="E20" numberStoredAsText="1"/>
  </ignoredErrors>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showGridLines="0" zoomScale="98" zoomScaleNormal="98" workbookViewId="0">
      <selection activeCell="D16" sqref="D16"/>
    </sheetView>
  </sheetViews>
  <sheetFormatPr baseColWidth="10" defaultRowHeight="14.3" x14ac:dyDescent="0.25"/>
  <cols>
    <col min="1" max="1" width="1.875" customWidth="1"/>
    <col min="2" max="2" width="12.875" customWidth="1"/>
    <col min="3" max="3" width="5" style="86" bestFit="1" customWidth="1"/>
    <col min="4" max="4" width="34.875" customWidth="1"/>
    <col min="5" max="5" width="12.125" customWidth="1"/>
    <col min="7" max="7" width="12.375" customWidth="1"/>
  </cols>
  <sheetData>
    <row r="1" spans="1:21" s="550" customFormat="1" ht="100.55" customHeight="1" thickBot="1" x14ac:dyDescent="0.3">
      <c r="A1" s="1022"/>
      <c r="B1" s="1023"/>
      <c r="C1" s="1023"/>
      <c r="D1" s="1023"/>
      <c r="E1" s="1023"/>
      <c r="F1" s="1023"/>
      <c r="G1" s="1023"/>
      <c r="H1" s="1023"/>
      <c r="I1" s="1023"/>
      <c r="J1" s="1023"/>
      <c r="K1" s="1023"/>
      <c r="L1" s="1023"/>
      <c r="M1" s="1023"/>
      <c r="N1" s="1023"/>
      <c r="O1" s="1023"/>
      <c r="P1" s="1024"/>
      <c r="Q1" s="412"/>
      <c r="R1" s="412"/>
    </row>
    <row r="2" spans="1:21" s="551" customFormat="1" ht="16.3" thickBot="1" x14ac:dyDescent="0.3">
      <c r="A2" s="1030" t="str">
        <f>'Datos Generales'!C5</f>
        <v>Corporación Autónoma Regional del Magdalena – CORPAMAG</v>
      </c>
      <c r="B2" s="1031"/>
      <c r="C2" s="1031"/>
      <c r="D2" s="1031"/>
      <c r="E2" s="1031"/>
      <c r="F2" s="1031"/>
      <c r="G2" s="1031"/>
      <c r="H2" s="1031"/>
      <c r="I2" s="1031"/>
      <c r="J2" s="1031"/>
      <c r="K2" s="1031"/>
      <c r="L2" s="1031"/>
      <c r="M2" s="1031"/>
      <c r="N2" s="1031"/>
      <c r="O2" s="1031"/>
      <c r="P2" s="1032"/>
      <c r="Q2" s="412"/>
      <c r="R2" s="412"/>
    </row>
    <row r="3" spans="1:21" s="551" customFormat="1" ht="16.3" thickBot="1" x14ac:dyDescent="0.3">
      <c r="A3" s="1025" t="s">
        <v>1322</v>
      </c>
      <c r="B3" s="1026"/>
      <c r="C3" s="1026"/>
      <c r="D3" s="1026"/>
      <c r="E3" s="1026"/>
      <c r="F3" s="1026"/>
      <c r="G3" s="1026"/>
      <c r="H3" s="1026"/>
      <c r="I3" s="1026"/>
      <c r="J3" s="1026"/>
      <c r="K3" s="1026"/>
      <c r="L3" s="1026"/>
      <c r="M3" s="1026"/>
      <c r="N3" s="1026"/>
      <c r="O3" s="1026"/>
      <c r="P3" s="1027"/>
      <c r="Q3" s="412"/>
      <c r="R3" s="412"/>
    </row>
    <row r="4" spans="1:21" s="551" customFormat="1" ht="16.3" thickBot="1" x14ac:dyDescent="0.3">
      <c r="A4" s="1028" t="s">
        <v>1321</v>
      </c>
      <c r="B4" s="1029"/>
      <c r="C4" s="1029"/>
      <c r="D4" s="1029"/>
      <c r="E4" s="587" t="str">
        <f>'Datos Generales'!C6</f>
        <v>2021-II</v>
      </c>
      <c r="F4" s="587"/>
      <c r="G4" s="587"/>
      <c r="H4" s="587"/>
      <c r="I4" s="587"/>
      <c r="J4" s="587"/>
      <c r="K4" s="587"/>
      <c r="L4" s="589"/>
      <c r="M4" s="589"/>
      <c r="N4" s="589"/>
      <c r="O4" s="589"/>
      <c r="P4" s="590"/>
      <c r="Q4" s="412"/>
      <c r="R4" s="412"/>
    </row>
    <row r="5" spans="1:21" s="245" customFormat="1" ht="16.5" customHeight="1" thickBot="1" x14ac:dyDescent="0.3">
      <c r="A5" s="1025" t="s">
        <v>972</v>
      </c>
      <c r="B5" s="1026"/>
      <c r="C5" s="1026"/>
      <c r="D5" s="1026"/>
      <c r="E5" s="1026"/>
      <c r="F5" s="1026"/>
      <c r="G5" s="1026"/>
      <c r="H5" s="1026"/>
      <c r="I5" s="1026"/>
      <c r="J5" s="1026"/>
      <c r="K5" s="1026"/>
      <c r="L5" s="1026"/>
      <c r="M5" s="1026"/>
      <c r="N5" s="1026"/>
      <c r="O5" s="1026"/>
      <c r="P5" s="1027"/>
    </row>
    <row r="6" spans="1:21" ht="14.95" thickBot="1" x14ac:dyDescent="0.3">
      <c r="B6" s="249" t="s">
        <v>1</v>
      </c>
      <c r="C6" s="75"/>
      <c r="D6" s="6"/>
      <c r="E6" s="73"/>
      <c r="F6" s="6" t="s">
        <v>128</v>
      </c>
      <c r="G6" s="6"/>
      <c r="H6" s="6"/>
      <c r="I6" s="6"/>
      <c r="J6" s="6"/>
      <c r="K6" s="6"/>
    </row>
    <row r="7" spans="1:21" ht="14.95" thickBot="1" x14ac:dyDescent="0.3">
      <c r="B7" s="261" t="s">
        <v>1192</v>
      </c>
      <c r="C7" s="221">
        <v>2021</v>
      </c>
      <c r="D7" s="223">
        <f>IF(E9="NO APLICA","NO APLICA",IF(E10="NO SE REPORTA","SIN INFORMACION",+F17))</f>
        <v>1</v>
      </c>
      <c r="E7" s="241"/>
      <c r="F7" s="6" t="s">
        <v>129</v>
      </c>
      <c r="G7" s="6"/>
      <c r="H7" s="6"/>
      <c r="I7" s="6"/>
      <c r="J7" s="6"/>
      <c r="K7" s="6"/>
    </row>
    <row r="8" spans="1:21" x14ac:dyDescent="0.25">
      <c r="B8" s="505" t="s">
        <v>1193</v>
      </c>
      <c r="E8" s="222"/>
      <c r="F8" s="6" t="s">
        <v>130</v>
      </c>
      <c r="G8" s="6"/>
      <c r="H8" s="6"/>
      <c r="I8" s="6"/>
      <c r="J8" s="6"/>
      <c r="K8" s="6"/>
    </row>
    <row r="9" spans="1:21" s="412" customFormat="1" x14ac:dyDescent="0.25">
      <c r="A9" s="245"/>
      <c r="B9" s="1078" t="s">
        <v>1252</v>
      </c>
      <c r="C9" s="1078"/>
      <c r="D9" s="1078"/>
      <c r="E9" s="511" t="s">
        <v>1249</v>
      </c>
      <c r="F9" s="1085" t="str">
        <f>IF(E9="NO APLICA","      ESCRIBA EL NÚMERO DEL ACUERDO DEL CONSEJO DIRECTIVO EN EL CUAL DECIDE LA NO PROCEDENCIA DE LA APLICACIÓN DEL INDICADOR",IF(E10="NO SE REPORTA","      ESCRIBA EL NÚMERO DEL ACUERDO DEL CONSEJO DIRECTIVO EN LA CUAL SE APRUEBA LA AGENDA DE IMPLEMENTACION DEL INDICADOR",""))</f>
        <v/>
      </c>
      <c r="G9" s="1086"/>
      <c r="H9" s="1086"/>
      <c r="I9" s="1086"/>
      <c r="J9" s="1086"/>
      <c r="K9" s="1086"/>
      <c r="L9" s="1086"/>
      <c r="M9" s="1086"/>
      <c r="N9" s="1086"/>
      <c r="O9" s="1086"/>
      <c r="P9" s="1086"/>
      <c r="Q9" s="1086"/>
      <c r="R9" s="1086"/>
      <c r="S9" s="1086"/>
      <c r="T9" s="507"/>
      <c r="U9" s="507"/>
    </row>
    <row r="10" spans="1:21" s="412" customFormat="1" ht="14.45" customHeight="1" x14ac:dyDescent="0.25">
      <c r="A10" s="245"/>
      <c r="B10" s="508"/>
      <c r="C10" s="509"/>
      <c r="D10" s="510" t="str">
        <f>IF(E9="SI APLICA","¿El indicador no se reporta por limitaciones de información disponible? ","")</f>
        <v xml:space="preserve">¿El indicador no se reporta por limitaciones de información disponible? </v>
      </c>
      <c r="E10" s="512" t="s">
        <v>1251</v>
      </c>
      <c r="F10" s="1079"/>
      <c r="G10" s="1080"/>
      <c r="H10" s="1080"/>
      <c r="I10" s="1080"/>
      <c r="J10" s="1080"/>
      <c r="K10" s="1080"/>
      <c r="L10" s="1080"/>
      <c r="M10" s="1080"/>
      <c r="N10" s="1080"/>
      <c r="O10" s="1080"/>
      <c r="P10" s="1080"/>
      <c r="Q10" s="1080"/>
      <c r="R10" s="1080"/>
      <c r="S10" s="1080"/>
    </row>
    <row r="11" spans="1:21" s="412" customFormat="1" ht="43.5" customHeight="1" x14ac:dyDescent="0.25">
      <c r="A11" s="245"/>
      <c r="B11" s="505"/>
      <c r="C11" s="303"/>
      <c r="D11" s="510" t="str">
        <f>IF(E10="SI SE REPORTA","¿Qué programas o proyectos del Plan de Acción están asociados al indicador? ","")</f>
        <v xml:space="preserve">¿Qué programas o proyectos del Plan de Acción están asociados al indicador? </v>
      </c>
      <c r="E11" s="1081" t="s">
        <v>2751</v>
      </c>
      <c r="F11" s="1081"/>
      <c r="G11" s="1081"/>
      <c r="H11" s="1081"/>
      <c r="I11" s="1081"/>
      <c r="J11" s="1081"/>
      <c r="K11" s="1081"/>
      <c r="L11" s="1081"/>
      <c r="M11" s="1081"/>
      <c r="N11" s="1081"/>
      <c r="O11" s="1081"/>
      <c r="P11" s="1081"/>
      <c r="Q11" s="1081"/>
      <c r="R11" s="1081"/>
    </row>
    <row r="12" spans="1:21" s="412" customFormat="1" ht="21.9" customHeight="1" thickBot="1" x14ac:dyDescent="0.3">
      <c r="A12" s="245"/>
      <c r="B12" s="505"/>
      <c r="C12" s="303"/>
      <c r="D12" s="510" t="s">
        <v>1254</v>
      </c>
      <c r="E12" s="1082"/>
      <c r="F12" s="1083"/>
      <c r="G12" s="1083"/>
      <c r="H12" s="1083"/>
      <c r="I12" s="1083"/>
      <c r="J12" s="1083"/>
      <c r="K12" s="1083"/>
      <c r="L12" s="1083"/>
      <c r="M12" s="1083"/>
      <c r="N12" s="1083"/>
      <c r="O12" s="1083"/>
      <c r="P12" s="1083"/>
      <c r="Q12" s="1083"/>
      <c r="R12" s="1084"/>
    </row>
    <row r="13" spans="1:21" ht="15.8" customHeight="1" thickBot="1" x14ac:dyDescent="0.3">
      <c r="B13" s="1187" t="s">
        <v>2</v>
      </c>
      <c r="C13" s="101"/>
      <c r="D13" s="1117" t="s">
        <v>3</v>
      </c>
      <c r="E13" s="1118"/>
      <c r="F13" s="1118"/>
      <c r="G13" s="1118"/>
      <c r="H13" s="1118"/>
      <c r="I13" s="1123"/>
      <c r="J13" s="1124"/>
      <c r="K13" s="6"/>
    </row>
    <row r="14" spans="1:21" ht="14.95" thickBot="1" x14ac:dyDescent="0.3">
      <c r="B14" s="1188"/>
      <c r="C14" s="97" t="s">
        <v>19</v>
      </c>
      <c r="D14" s="43" t="s">
        <v>150</v>
      </c>
      <c r="E14" s="39" t="s">
        <v>20</v>
      </c>
      <c r="F14" s="39" t="s">
        <v>21</v>
      </c>
      <c r="G14" s="39" t="s">
        <v>22</v>
      </c>
      <c r="H14" s="440" t="s">
        <v>23</v>
      </c>
      <c r="I14" s="471"/>
      <c r="J14" s="472"/>
      <c r="K14" s="6"/>
    </row>
    <row r="15" spans="1:21" ht="80.150000000000006" customHeight="1" thickBot="1" x14ac:dyDescent="0.3">
      <c r="B15" s="1188"/>
      <c r="C15" s="3" t="s">
        <v>152</v>
      </c>
      <c r="D15" s="193" t="s">
        <v>993</v>
      </c>
      <c r="E15" s="7">
        <v>10</v>
      </c>
      <c r="F15" s="7">
        <v>10</v>
      </c>
      <c r="G15" s="7">
        <v>10</v>
      </c>
      <c r="H15" s="469"/>
      <c r="I15" s="473"/>
      <c r="J15" s="22"/>
      <c r="K15" s="6"/>
    </row>
    <row r="16" spans="1:21" ht="74.75" customHeight="1" thickBot="1" x14ac:dyDescent="0.3">
      <c r="B16" s="1188"/>
      <c r="C16" s="3" t="s">
        <v>154</v>
      </c>
      <c r="D16" s="193" t="s">
        <v>994</v>
      </c>
      <c r="E16" s="7">
        <v>10</v>
      </c>
      <c r="F16" s="7">
        <v>10</v>
      </c>
      <c r="G16" s="7"/>
      <c r="H16" s="469"/>
      <c r="I16" s="473"/>
      <c r="J16" s="22"/>
      <c r="K16" s="6"/>
    </row>
    <row r="17" spans="2:11" ht="72.7" customHeight="1" thickBot="1" x14ac:dyDescent="0.3">
      <c r="B17" s="1188"/>
      <c r="C17" s="3" t="s">
        <v>156</v>
      </c>
      <c r="D17" s="128" t="s">
        <v>995</v>
      </c>
      <c r="E17" s="153">
        <f>+E16/E15</f>
        <v>1</v>
      </c>
      <c r="F17" s="153">
        <f>+F16/F15</f>
        <v>1</v>
      </c>
      <c r="G17" s="153">
        <f>+G16/G15</f>
        <v>0</v>
      </c>
      <c r="H17" s="470" t="e">
        <f>+H16/H15</f>
        <v>#DIV/0!</v>
      </c>
      <c r="I17" s="474"/>
      <c r="J17" s="24"/>
      <c r="K17" s="6"/>
    </row>
    <row r="18" spans="2:11" x14ac:dyDescent="0.25">
      <c r="B18" s="1188"/>
      <c r="C18" s="102"/>
      <c r="D18" s="1122"/>
      <c r="E18" s="1123"/>
      <c r="F18" s="1123"/>
      <c r="G18" s="1123"/>
      <c r="H18" s="1123"/>
      <c r="I18" s="1272"/>
      <c r="J18" s="1130"/>
      <c r="K18" s="6"/>
    </row>
    <row r="19" spans="2:11" ht="23.95" customHeight="1" thickBot="1" x14ac:dyDescent="0.3">
      <c r="B19" s="1188"/>
      <c r="C19" s="102"/>
      <c r="D19" s="1128" t="s">
        <v>996</v>
      </c>
      <c r="E19" s="1129"/>
      <c r="F19" s="1129"/>
      <c r="G19" s="1129"/>
      <c r="H19" s="1129"/>
      <c r="I19" s="1129"/>
      <c r="J19" s="1130"/>
      <c r="K19" s="6"/>
    </row>
    <row r="20" spans="2:11" ht="23.8" thickBot="1" x14ac:dyDescent="0.3">
      <c r="B20" s="1188"/>
      <c r="C20" s="97" t="s">
        <v>19</v>
      </c>
      <c r="D20" s="39" t="s">
        <v>309</v>
      </c>
      <c r="E20" s="123" t="s">
        <v>997</v>
      </c>
      <c r="F20" s="43" t="s">
        <v>998</v>
      </c>
      <c r="G20" s="43" t="s">
        <v>55</v>
      </c>
      <c r="H20" s="6"/>
      <c r="J20" s="22"/>
      <c r="K20" s="6"/>
    </row>
    <row r="21" spans="2:11" ht="72" customHeight="1" thickBot="1" x14ac:dyDescent="0.3">
      <c r="B21" s="1188"/>
      <c r="C21" s="3">
        <v>1</v>
      </c>
      <c r="D21" s="30" t="s">
        <v>1916</v>
      </c>
      <c r="E21" s="1138">
        <v>11</v>
      </c>
      <c r="F21" s="1140" t="s">
        <v>2688</v>
      </c>
      <c r="G21" s="1140" t="s">
        <v>2689</v>
      </c>
      <c r="H21" s="6"/>
      <c r="J21" s="22"/>
      <c r="K21" s="6"/>
    </row>
    <row r="22" spans="2:11" ht="90" customHeight="1" thickBot="1" x14ac:dyDescent="0.3">
      <c r="B22" s="1188"/>
      <c r="C22" s="3">
        <v>2</v>
      </c>
      <c r="D22" s="30" t="s">
        <v>1917</v>
      </c>
      <c r="E22" s="1139"/>
      <c r="F22" s="1141"/>
      <c r="G22" s="1141"/>
      <c r="H22" s="6"/>
      <c r="J22" s="22"/>
      <c r="K22" s="6"/>
    </row>
    <row r="23" spans="2:11" s="412" customFormat="1" ht="14.95" thickBot="1" x14ac:dyDescent="0.3">
      <c r="B23" s="1188"/>
      <c r="C23" s="441">
        <v>3</v>
      </c>
      <c r="D23" s="31"/>
      <c r="E23" s="7"/>
      <c r="F23" s="30"/>
      <c r="G23" s="30"/>
      <c r="H23" s="6"/>
      <c r="J23" s="22"/>
      <c r="K23" s="6"/>
    </row>
    <row r="24" spans="2:11" s="412" customFormat="1" ht="14.95" thickBot="1" x14ac:dyDescent="0.3">
      <c r="B24" s="1188"/>
      <c r="C24" s="441">
        <v>4</v>
      </c>
      <c r="D24" s="31"/>
      <c r="E24" s="7"/>
      <c r="F24" s="30"/>
      <c r="G24" s="30"/>
      <c r="H24" s="6"/>
      <c r="J24" s="22"/>
      <c r="K24" s="6"/>
    </row>
    <row r="25" spans="2:11" s="412" customFormat="1" ht="14.95" thickBot="1" x14ac:dyDescent="0.3">
      <c r="B25" s="1188"/>
      <c r="C25" s="441">
        <v>5</v>
      </c>
      <c r="D25" s="31"/>
      <c r="E25" s="7"/>
      <c r="F25" s="30"/>
      <c r="G25" s="30"/>
      <c r="H25" s="6"/>
      <c r="J25" s="22"/>
      <c r="K25" s="6"/>
    </row>
    <row r="26" spans="2:11" s="412" customFormat="1" ht="14.95" thickBot="1" x14ac:dyDescent="0.3">
      <c r="B26" s="1188"/>
      <c r="C26" s="441">
        <v>6</v>
      </c>
      <c r="D26" s="31"/>
      <c r="E26" s="7"/>
      <c r="F26" s="30"/>
      <c r="G26" s="30"/>
      <c r="H26" s="6"/>
      <c r="J26" s="22"/>
      <c r="K26" s="6"/>
    </row>
    <row r="27" spans="2:11" s="412" customFormat="1" ht="14.95" thickBot="1" x14ac:dyDescent="0.3">
      <c r="B27" s="1188"/>
      <c r="C27" s="441">
        <v>7</v>
      </c>
      <c r="D27" s="31"/>
      <c r="E27" s="7"/>
      <c r="F27" s="30"/>
      <c r="G27" s="30"/>
      <c r="H27" s="6"/>
      <c r="J27" s="22"/>
      <c r="K27" s="6"/>
    </row>
    <row r="28" spans="2:11" s="412" customFormat="1" ht="14.95" thickBot="1" x14ac:dyDescent="0.3">
      <c r="B28" s="1188"/>
      <c r="C28" s="441">
        <v>8</v>
      </c>
      <c r="D28" s="31"/>
      <c r="E28" s="7"/>
      <c r="F28" s="30"/>
      <c r="G28" s="30"/>
      <c r="H28" s="6"/>
      <c r="J28" s="22"/>
      <c r="K28" s="6"/>
    </row>
    <row r="29" spans="2:11" ht="14.95" thickBot="1" x14ac:dyDescent="0.3">
      <c r="B29" s="1188"/>
      <c r="C29" s="441">
        <v>9</v>
      </c>
      <c r="D29" s="31"/>
      <c r="E29" s="7"/>
      <c r="F29" s="30"/>
      <c r="G29" s="30"/>
      <c r="H29" s="6"/>
      <c r="J29" s="22"/>
      <c r="K29" s="6"/>
    </row>
    <row r="30" spans="2:11" ht="14.95" thickBot="1" x14ac:dyDescent="0.3">
      <c r="B30" s="1189"/>
      <c r="C30" s="441">
        <v>10</v>
      </c>
      <c r="D30" s="31"/>
      <c r="E30" s="7"/>
      <c r="F30" s="30"/>
      <c r="G30" s="30"/>
      <c r="H30" s="23"/>
      <c r="J30" s="24"/>
      <c r="K30" s="6"/>
    </row>
    <row r="31" spans="2:11" ht="23.95" customHeight="1" thickBot="1" x14ac:dyDescent="0.3">
      <c r="B31" s="60" t="s">
        <v>34</v>
      </c>
      <c r="C31" s="103"/>
      <c r="D31" s="1117" t="s">
        <v>999</v>
      </c>
      <c r="E31" s="1118"/>
      <c r="F31" s="1118"/>
      <c r="G31" s="1118"/>
      <c r="H31" s="1118"/>
      <c r="I31" s="1118"/>
      <c r="J31" s="1119"/>
      <c r="K31" s="6"/>
    </row>
    <row r="32" spans="2:11" ht="18.350000000000001" thickBot="1" x14ac:dyDescent="0.3">
      <c r="B32" s="60" t="s">
        <v>36</v>
      </c>
      <c r="C32" s="103"/>
      <c r="D32" s="1117" t="s">
        <v>278</v>
      </c>
      <c r="E32" s="1118"/>
      <c r="F32" s="1118"/>
      <c r="G32" s="1118"/>
      <c r="H32" s="1118"/>
      <c r="I32" s="1118"/>
      <c r="J32" s="1119"/>
      <c r="K32" s="6"/>
    </row>
    <row r="33" spans="2:11" ht="14.95" thickBot="1" x14ac:dyDescent="0.3">
      <c r="B33" s="2"/>
      <c r="C33" s="75"/>
      <c r="D33" s="6"/>
      <c r="E33" s="6"/>
      <c r="F33" s="6"/>
      <c r="G33" s="6"/>
      <c r="H33" s="6"/>
      <c r="I33" s="6"/>
      <c r="J33" s="6"/>
      <c r="K33" s="6"/>
    </row>
    <row r="34" spans="2:11" ht="23.95" customHeight="1" thickBot="1" x14ac:dyDescent="0.3">
      <c r="B34" s="1114" t="s">
        <v>38</v>
      </c>
      <c r="C34" s="1115"/>
      <c r="D34" s="1115"/>
      <c r="E34" s="1116"/>
      <c r="F34" s="6"/>
      <c r="G34" s="6"/>
      <c r="H34" s="6"/>
      <c r="I34" s="6"/>
      <c r="J34" s="6"/>
      <c r="K34" s="6"/>
    </row>
    <row r="35" spans="2:11" ht="14.95" thickBot="1" x14ac:dyDescent="0.3">
      <c r="B35" s="1111">
        <v>1</v>
      </c>
      <c r="C35" s="93"/>
      <c r="D35" s="48" t="s">
        <v>39</v>
      </c>
      <c r="E35" s="31" t="s">
        <v>1890</v>
      </c>
      <c r="F35" s="6"/>
      <c r="G35" s="6"/>
      <c r="H35" s="6"/>
      <c r="I35" s="6"/>
      <c r="J35" s="6"/>
      <c r="K35" s="6"/>
    </row>
    <row r="36" spans="2:11" ht="14.95" thickBot="1" x14ac:dyDescent="0.3">
      <c r="B36" s="1112"/>
      <c r="C36" s="93"/>
      <c r="D36" s="41" t="s">
        <v>40</v>
      </c>
      <c r="E36" s="31" t="s">
        <v>1891</v>
      </c>
      <c r="F36" s="6"/>
      <c r="G36" s="6"/>
      <c r="H36" s="6"/>
      <c r="I36" s="6"/>
      <c r="J36" s="6"/>
      <c r="K36" s="6"/>
    </row>
    <row r="37" spans="2:11" ht="14.95" thickBot="1" x14ac:dyDescent="0.3">
      <c r="B37" s="1112"/>
      <c r="C37" s="93"/>
      <c r="D37" s="41" t="s">
        <v>41</v>
      </c>
      <c r="E37" s="31" t="s">
        <v>1893</v>
      </c>
      <c r="F37" s="6"/>
      <c r="G37" s="6"/>
      <c r="H37" s="6"/>
      <c r="I37" s="6"/>
      <c r="J37" s="6"/>
      <c r="K37" s="6"/>
    </row>
    <row r="38" spans="2:11" ht="14.95" thickBot="1" x14ac:dyDescent="0.3">
      <c r="B38" s="1112"/>
      <c r="C38" s="93"/>
      <c r="D38" s="41" t="s">
        <v>42</v>
      </c>
      <c r="E38" s="31" t="s">
        <v>1609</v>
      </c>
      <c r="F38" s="6"/>
      <c r="G38" s="6"/>
      <c r="H38" s="6"/>
      <c r="I38" s="6"/>
      <c r="J38" s="6"/>
      <c r="K38" s="6"/>
    </row>
    <row r="39" spans="2:11" ht="14.95" thickBot="1" x14ac:dyDescent="0.3">
      <c r="B39" s="1112"/>
      <c r="C39" s="93"/>
      <c r="D39" s="41" t="s">
        <v>43</v>
      </c>
      <c r="E39" s="742" t="s">
        <v>1894</v>
      </c>
      <c r="F39" s="6"/>
      <c r="G39" s="6"/>
      <c r="H39" s="6"/>
      <c r="I39" s="6"/>
      <c r="J39" s="6"/>
      <c r="K39" s="6"/>
    </row>
    <row r="40" spans="2:11" ht="14.95" thickBot="1" x14ac:dyDescent="0.3">
      <c r="B40" s="1112"/>
      <c r="C40" s="93"/>
      <c r="D40" s="41" t="s">
        <v>44</v>
      </c>
      <c r="E40" s="31">
        <v>4380200</v>
      </c>
      <c r="F40" s="6"/>
      <c r="G40" s="6"/>
      <c r="H40" s="6"/>
      <c r="I40" s="6"/>
      <c r="J40" s="6"/>
      <c r="K40" s="6"/>
    </row>
    <row r="41" spans="2:11" ht="14.95" thickBot="1" x14ac:dyDescent="0.3">
      <c r="B41" s="1113"/>
      <c r="C41" s="3"/>
      <c r="D41" s="41" t="s">
        <v>45</v>
      </c>
      <c r="E41" s="31" t="s">
        <v>1892</v>
      </c>
      <c r="F41" s="6"/>
      <c r="G41" s="6"/>
      <c r="H41" s="6"/>
      <c r="I41" s="6"/>
      <c r="J41" s="6"/>
      <c r="K41" s="6"/>
    </row>
    <row r="42" spans="2:11" ht="14.95" thickBot="1" x14ac:dyDescent="0.3">
      <c r="B42" s="2"/>
      <c r="C42" s="75"/>
      <c r="D42" s="6"/>
      <c r="E42" s="6"/>
      <c r="F42" s="6"/>
      <c r="G42" s="6"/>
      <c r="H42" s="6"/>
      <c r="I42" s="6"/>
      <c r="J42" s="6"/>
      <c r="K42" s="6"/>
    </row>
    <row r="43" spans="2:11" ht="14.95" thickBot="1" x14ac:dyDescent="0.3">
      <c r="B43" s="1114" t="s">
        <v>46</v>
      </c>
      <c r="C43" s="1115"/>
      <c r="D43" s="1115"/>
      <c r="E43" s="1116"/>
      <c r="F43" s="6"/>
      <c r="G43" s="6"/>
      <c r="H43" s="6"/>
      <c r="I43" s="6"/>
      <c r="J43" s="6"/>
      <c r="K43" s="6"/>
    </row>
    <row r="44" spans="2:11" ht="14.95" thickBot="1" x14ac:dyDescent="0.3">
      <c r="B44" s="1111">
        <v>1</v>
      </c>
      <c r="C44" s="93"/>
      <c r="D44" s="48" t="s">
        <v>39</v>
      </c>
      <c r="E44" s="444" t="s">
        <v>47</v>
      </c>
      <c r="F44" s="6"/>
      <c r="G44" s="6"/>
      <c r="H44" s="6"/>
      <c r="I44" s="6"/>
      <c r="J44" s="6"/>
      <c r="K44" s="6"/>
    </row>
    <row r="45" spans="2:11" ht="14.95" thickBot="1" x14ac:dyDescent="0.3">
      <c r="B45" s="1112"/>
      <c r="C45" s="93"/>
      <c r="D45" s="41" t="s">
        <v>40</v>
      </c>
      <c r="E45" s="444" t="s">
        <v>48</v>
      </c>
      <c r="F45" s="6"/>
      <c r="G45" s="6"/>
      <c r="H45" s="6"/>
      <c r="I45" s="6"/>
      <c r="J45" s="6"/>
      <c r="K45" s="6"/>
    </row>
    <row r="46" spans="2:11" ht="14.95" thickBot="1" x14ac:dyDescent="0.3">
      <c r="B46" s="1112"/>
      <c r="C46" s="93"/>
      <c r="D46" s="41" t="s">
        <v>41</v>
      </c>
      <c r="E46" s="475"/>
      <c r="F46" s="6"/>
      <c r="G46" s="6"/>
      <c r="H46" s="6"/>
      <c r="I46" s="6"/>
      <c r="J46" s="6"/>
      <c r="K46" s="6"/>
    </row>
    <row r="47" spans="2:11" ht="14.95" thickBot="1" x14ac:dyDescent="0.3">
      <c r="B47" s="1112"/>
      <c r="C47" s="93"/>
      <c r="D47" s="41" t="s">
        <v>42</v>
      </c>
      <c r="E47" s="475"/>
      <c r="F47" s="6"/>
      <c r="G47" s="6"/>
      <c r="H47" s="6"/>
      <c r="I47" s="6"/>
      <c r="J47" s="6"/>
      <c r="K47" s="6"/>
    </row>
    <row r="48" spans="2:11" ht="14.95" thickBot="1" x14ac:dyDescent="0.3">
      <c r="B48" s="1112"/>
      <c r="C48" s="93"/>
      <c r="D48" s="41" t="s">
        <v>43</v>
      </c>
      <c r="E48" s="475"/>
      <c r="F48" s="6"/>
      <c r="G48" s="6"/>
      <c r="H48" s="6"/>
      <c r="I48" s="6"/>
      <c r="J48" s="6"/>
      <c r="K48" s="6"/>
    </row>
    <row r="49" spans="2:11" ht="14.95" thickBot="1" x14ac:dyDescent="0.3">
      <c r="B49" s="1112"/>
      <c r="C49" s="93"/>
      <c r="D49" s="41" t="s">
        <v>44</v>
      </c>
      <c r="E49" s="475"/>
      <c r="F49" s="6"/>
      <c r="G49" s="6"/>
      <c r="H49" s="6"/>
      <c r="I49" s="6"/>
      <c r="J49" s="6"/>
      <c r="K49" s="6"/>
    </row>
    <row r="50" spans="2:11" ht="14.95" thickBot="1" x14ac:dyDescent="0.3">
      <c r="B50" s="1113"/>
      <c r="C50" s="3"/>
      <c r="D50" s="41" t="s">
        <v>45</v>
      </c>
      <c r="E50" s="475"/>
      <c r="F50" s="6"/>
      <c r="G50" s="6"/>
      <c r="H50" s="6"/>
      <c r="I50" s="6"/>
      <c r="J50" s="6"/>
      <c r="K50" s="6"/>
    </row>
    <row r="51" spans="2:11" x14ac:dyDescent="0.25">
      <c r="B51" s="2"/>
      <c r="C51" s="75"/>
      <c r="D51" s="6"/>
      <c r="E51" s="6"/>
      <c r="F51" s="6"/>
      <c r="G51" s="6"/>
      <c r="H51" s="6"/>
      <c r="I51" s="6"/>
      <c r="J51" s="6"/>
      <c r="K51" s="6"/>
    </row>
    <row r="52" spans="2:11" ht="14.95" thickBot="1" x14ac:dyDescent="0.3">
      <c r="B52" s="2"/>
      <c r="C52" s="75"/>
      <c r="D52" s="6"/>
      <c r="E52" s="6"/>
      <c r="F52" s="6"/>
      <c r="G52" s="6"/>
      <c r="H52" s="6"/>
      <c r="I52" s="6"/>
      <c r="J52" s="6"/>
      <c r="K52" s="6"/>
    </row>
    <row r="53" spans="2:11" ht="14.95" customHeight="1" thickBot="1" x14ac:dyDescent="0.3">
      <c r="B53" s="120" t="s">
        <v>49</v>
      </c>
      <c r="C53" s="121"/>
      <c r="D53" s="121"/>
      <c r="E53" s="122"/>
      <c r="G53" s="6"/>
      <c r="H53" s="6"/>
      <c r="I53" s="6"/>
      <c r="J53" s="6"/>
      <c r="K53" s="6"/>
    </row>
    <row r="54" spans="2:11" ht="23.8" thickBot="1" x14ac:dyDescent="0.3">
      <c r="B54" s="47" t="s">
        <v>50</v>
      </c>
      <c r="C54" s="41" t="s">
        <v>51</v>
      </c>
      <c r="D54" s="41" t="s">
        <v>52</v>
      </c>
      <c r="E54" s="41" t="s">
        <v>53</v>
      </c>
      <c r="F54" s="6"/>
      <c r="G54" s="6"/>
      <c r="H54" s="6"/>
      <c r="I54" s="6"/>
      <c r="J54" s="6"/>
    </row>
    <row r="55" spans="2:11" ht="104.6" thickBot="1" x14ac:dyDescent="0.3">
      <c r="B55" s="49">
        <v>42401</v>
      </c>
      <c r="C55" s="41">
        <v>0.01</v>
      </c>
      <c r="D55" s="50" t="s">
        <v>1000</v>
      </c>
      <c r="E55" s="41"/>
      <c r="F55" s="6"/>
      <c r="G55" s="6"/>
      <c r="H55" s="6"/>
      <c r="I55" s="6"/>
      <c r="J55" s="6"/>
    </row>
    <row r="56" spans="2:11" ht="14.95" thickBot="1" x14ac:dyDescent="0.3">
      <c r="B56" s="4"/>
      <c r="C56" s="94"/>
      <c r="D56" s="6"/>
      <c r="E56" s="6"/>
      <c r="F56" s="6"/>
      <c r="G56" s="6"/>
      <c r="H56" s="6"/>
      <c r="I56" s="6"/>
      <c r="J56" s="6"/>
      <c r="K56" s="6"/>
    </row>
    <row r="57" spans="2:11" x14ac:dyDescent="0.25">
      <c r="B57" s="135" t="s">
        <v>55</v>
      </c>
      <c r="C57" s="95"/>
      <c r="D57" s="6"/>
      <c r="E57" s="6"/>
      <c r="F57" s="6"/>
      <c r="G57" s="6"/>
      <c r="H57" s="6"/>
      <c r="I57" s="6"/>
      <c r="J57" s="6"/>
      <c r="K57" s="6"/>
    </row>
    <row r="58" spans="2:11" x14ac:dyDescent="0.25">
      <c r="B58" s="1266"/>
      <c r="C58" s="1267"/>
      <c r="D58" s="1267"/>
      <c r="E58" s="1268"/>
      <c r="F58" s="6"/>
      <c r="G58" s="6"/>
      <c r="H58" s="6"/>
      <c r="I58" s="6"/>
      <c r="J58" s="6"/>
      <c r="K58" s="6"/>
    </row>
    <row r="59" spans="2:11" x14ac:dyDescent="0.25">
      <c r="B59" s="1269"/>
      <c r="C59" s="1270"/>
      <c r="D59" s="1270"/>
      <c r="E59" s="1271"/>
      <c r="F59" s="6"/>
      <c r="G59" s="6"/>
      <c r="H59" s="6"/>
      <c r="I59" s="6"/>
      <c r="J59" s="6"/>
      <c r="K59" s="6"/>
    </row>
    <row r="60" spans="2:11" x14ac:dyDescent="0.25">
      <c r="B60" s="2"/>
      <c r="C60" s="75"/>
      <c r="D60" s="6"/>
      <c r="E60" s="6"/>
      <c r="F60" s="6"/>
      <c r="G60" s="6"/>
      <c r="H60" s="6"/>
      <c r="I60" s="6"/>
      <c r="J60" s="6"/>
      <c r="K60" s="6"/>
    </row>
    <row r="61" spans="2:11" ht="14.95" thickBot="1" x14ac:dyDescent="0.3">
      <c r="B61" s="6"/>
      <c r="D61" s="6"/>
      <c r="E61" s="6"/>
      <c r="F61" s="6"/>
      <c r="G61" s="6"/>
      <c r="H61" s="6"/>
      <c r="I61" s="6"/>
      <c r="J61" s="6"/>
      <c r="K61" s="6"/>
    </row>
    <row r="62" spans="2:11" ht="14.95" thickBot="1" x14ac:dyDescent="0.3">
      <c r="B62" s="1114" t="s">
        <v>56</v>
      </c>
      <c r="C62" s="1115"/>
      <c r="D62" s="1116"/>
      <c r="E62" s="6"/>
      <c r="F62" s="6"/>
      <c r="G62" s="6"/>
      <c r="H62" s="6"/>
      <c r="I62" s="6"/>
      <c r="J62" s="6"/>
      <c r="K62" s="6"/>
    </row>
    <row r="63" spans="2:11" ht="103.95" x14ac:dyDescent="0.25">
      <c r="B63" s="1111" t="s">
        <v>57</v>
      </c>
      <c r="C63" s="93"/>
      <c r="D63" s="46" t="s">
        <v>973</v>
      </c>
      <c r="E63" s="6"/>
      <c r="F63" s="6"/>
      <c r="G63" s="6"/>
      <c r="H63" s="6"/>
      <c r="I63" s="6"/>
      <c r="J63" s="6"/>
      <c r="K63" s="6"/>
    </row>
    <row r="64" spans="2:11" x14ac:dyDescent="0.25">
      <c r="B64" s="1112"/>
      <c r="C64" s="93"/>
      <c r="D64" s="53" t="s">
        <v>60</v>
      </c>
      <c r="E64" s="6"/>
      <c r="F64" s="6"/>
      <c r="G64" s="6"/>
      <c r="H64" s="6"/>
      <c r="I64" s="6"/>
      <c r="J64" s="6"/>
      <c r="K64" s="6"/>
    </row>
    <row r="65" spans="2:11" ht="115.5" x14ac:dyDescent="0.25">
      <c r="B65" s="1112"/>
      <c r="C65" s="93"/>
      <c r="D65" s="46" t="s">
        <v>974</v>
      </c>
      <c r="E65" s="6"/>
      <c r="F65" s="6"/>
      <c r="G65" s="6"/>
      <c r="H65" s="6"/>
      <c r="I65" s="6"/>
      <c r="J65" s="6"/>
      <c r="K65" s="6"/>
    </row>
    <row r="66" spans="2:11" x14ac:dyDescent="0.25">
      <c r="B66" s="1112"/>
      <c r="C66" s="93"/>
      <c r="D66" s="53" t="s">
        <v>63</v>
      </c>
      <c r="E66" s="6"/>
      <c r="F66" s="6"/>
      <c r="G66" s="6"/>
      <c r="H66" s="6"/>
      <c r="I66" s="6"/>
      <c r="J66" s="6"/>
      <c r="K66" s="6"/>
    </row>
    <row r="67" spans="2:11" ht="324" thickBot="1" x14ac:dyDescent="0.3">
      <c r="B67" s="1113"/>
      <c r="C67" s="3"/>
      <c r="D67" s="41" t="s">
        <v>975</v>
      </c>
      <c r="E67" s="6"/>
      <c r="F67" s="6"/>
      <c r="G67" s="6"/>
      <c r="H67" s="6"/>
      <c r="I67" s="6"/>
      <c r="J67" s="6"/>
      <c r="K67" s="6"/>
    </row>
    <row r="68" spans="2:11" ht="288.7" x14ac:dyDescent="0.25">
      <c r="B68" s="1111" t="s">
        <v>59</v>
      </c>
      <c r="C68" s="93"/>
      <c r="D68" s="26" t="s">
        <v>976</v>
      </c>
      <c r="E68" s="6"/>
      <c r="F68" s="6"/>
      <c r="G68" s="6"/>
      <c r="H68" s="6"/>
      <c r="I68" s="6"/>
      <c r="J68" s="6"/>
      <c r="K68" s="6"/>
    </row>
    <row r="69" spans="2:11" ht="207.85" x14ac:dyDescent="0.25">
      <c r="B69" s="1112"/>
      <c r="C69" s="93"/>
      <c r="D69" s="26" t="s">
        <v>977</v>
      </c>
      <c r="E69" s="6"/>
      <c r="F69" s="6"/>
      <c r="G69" s="6"/>
      <c r="H69" s="6"/>
      <c r="I69" s="6"/>
      <c r="J69" s="6"/>
      <c r="K69" s="6"/>
    </row>
    <row r="70" spans="2:11" ht="23.1" x14ac:dyDescent="0.25">
      <c r="B70" s="1112"/>
      <c r="C70" s="93"/>
      <c r="D70" s="26" t="s">
        <v>978</v>
      </c>
      <c r="E70" s="6"/>
      <c r="F70" s="6"/>
      <c r="G70" s="6"/>
      <c r="H70" s="6"/>
      <c r="I70" s="6"/>
      <c r="J70" s="6"/>
      <c r="K70" s="6"/>
    </row>
    <row r="71" spans="2:11" ht="23.1" x14ac:dyDescent="0.25">
      <c r="B71" s="1112"/>
      <c r="C71" s="93"/>
      <c r="D71" s="26" t="s">
        <v>979</v>
      </c>
      <c r="E71" s="6"/>
      <c r="F71" s="6"/>
      <c r="G71" s="6"/>
      <c r="H71" s="6"/>
      <c r="I71" s="6"/>
      <c r="J71" s="6"/>
      <c r="K71" s="6"/>
    </row>
    <row r="72" spans="2:11" x14ac:dyDescent="0.25">
      <c r="B72" s="1112"/>
      <c r="C72" s="93"/>
      <c r="D72" s="53" t="s">
        <v>288</v>
      </c>
      <c r="E72" s="6"/>
      <c r="F72" s="6"/>
      <c r="G72" s="6"/>
      <c r="H72" s="6"/>
      <c r="I72" s="6"/>
      <c r="J72" s="6"/>
      <c r="K72" s="6"/>
    </row>
    <row r="73" spans="2:11" ht="14.95" thickBot="1" x14ac:dyDescent="0.3">
      <c r="B73" s="1113"/>
      <c r="C73" s="3"/>
      <c r="D73" s="41" t="s">
        <v>289</v>
      </c>
      <c r="E73" s="6"/>
      <c r="F73" s="6"/>
      <c r="G73" s="6"/>
      <c r="H73" s="6"/>
      <c r="I73" s="6"/>
      <c r="J73" s="6"/>
      <c r="K73" s="6"/>
    </row>
    <row r="74" spans="2:11" ht="23.8" thickBot="1" x14ac:dyDescent="0.3">
      <c r="B74" s="47" t="s">
        <v>72</v>
      </c>
      <c r="C74" s="3"/>
      <c r="D74" s="41"/>
      <c r="E74" s="6"/>
      <c r="F74" s="6"/>
      <c r="G74" s="6"/>
      <c r="H74" s="6"/>
      <c r="I74" s="6"/>
      <c r="J74" s="6"/>
      <c r="K74" s="6"/>
    </row>
    <row r="75" spans="2:11" ht="334.9" x14ac:dyDescent="0.25">
      <c r="B75" s="1111" t="s">
        <v>73</v>
      </c>
      <c r="C75" s="93"/>
      <c r="D75" s="46" t="s">
        <v>980</v>
      </c>
      <c r="E75" s="6"/>
      <c r="F75" s="6"/>
      <c r="G75" s="6"/>
      <c r="H75" s="6"/>
      <c r="I75" s="6"/>
      <c r="J75" s="6"/>
      <c r="K75" s="6"/>
    </row>
    <row r="76" spans="2:11" ht="196.3" x14ac:dyDescent="0.25">
      <c r="B76" s="1112"/>
      <c r="C76" s="93"/>
      <c r="D76" s="46" t="s">
        <v>981</v>
      </c>
      <c r="E76" s="6"/>
      <c r="F76" s="6"/>
      <c r="G76" s="6"/>
      <c r="H76" s="6"/>
      <c r="I76" s="6"/>
      <c r="J76" s="6"/>
      <c r="K76" s="6"/>
    </row>
    <row r="77" spans="2:11" ht="103.95" x14ac:dyDescent="0.25">
      <c r="B77" s="1112"/>
      <c r="C77" s="93"/>
      <c r="D77" s="46" t="s">
        <v>982</v>
      </c>
      <c r="E77" s="6"/>
      <c r="F77" s="6"/>
      <c r="G77" s="6"/>
      <c r="H77" s="6"/>
      <c r="I77" s="6"/>
      <c r="J77" s="6"/>
      <c r="K77" s="6"/>
    </row>
    <row r="78" spans="2:11" ht="92.4" x14ac:dyDescent="0.25">
      <c r="B78" s="1112"/>
      <c r="C78" s="93"/>
      <c r="D78" s="46" t="s">
        <v>983</v>
      </c>
      <c r="E78" s="6"/>
      <c r="F78" s="6"/>
      <c r="G78" s="6"/>
      <c r="H78" s="6"/>
      <c r="I78" s="6"/>
      <c r="J78" s="6"/>
      <c r="K78" s="6"/>
    </row>
    <row r="79" spans="2:11" ht="207.85" x14ac:dyDescent="0.25">
      <c r="B79" s="1112"/>
      <c r="C79" s="93"/>
      <c r="D79" s="46" t="s">
        <v>984</v>
      </c>
      <c r="E79" s="6"/>
      <c r="F79" s="6"/>
      <c r="G79" s="6"/>
      <c r="H79" s="6"/>
      <c r="I79" s="6"/>
      <c r="J79" s="6"/>
      <c r="K79" s="6"/>
    </row>
    <row r="80" spans="2:11" ht="34.65" x14ac:dyDescent="0.25">
      <c r="B80" s="1112"/>
      <c r="C80" s="93"/>
      <c r="D80" s="46" t="s">
        <v>985</v>
      </c>
      <c r="E80" s="6"/>
      <c r="F80" s="6"/>
      <c r="G80" s="6"/>
      <c r="H80" s="6"/>
      <c r="I80" s="6"/>
      <c r="J80" s="6"/>
      <c r="K80" s="6"/>
    </row>
    <row r="81" spans="2:11" ht="80.849999999999994" x14ac:dyDescent="0.25">
      <c r="B81" s="1112"/>
      <c r="C81" s="93"/>
      <c r="D81" s="61" t="s">
        <v>986</v>
      </c>
      <c r="E81" s="6"/>
      <c r="F81" s="6"/>
      <c r="G81" s="6"/>
      <c r="H81" s="6"/>
      <c r="I81" s="6"/>
      <c r="J81" s="6"/>
      <c r="K81" s="6"/>
    </row>
    <row r="82" spans="2:11" ht="57.75" x14ac:dyDescent="0.25">
      <c r="B82" s="1112"/>
      <c r="C82" s="93"/>
      <c r="D82" s="61" t="s">
        <v>987</v>
      </c>
      <c r="E82" s="6"/>
      <c r="F82" s="6"/>
      <c r="G82" s="6"/>
      <c r="H82" s="6"/>
      <c r="I82" s="6"/>
      <c r="J82" s="6"/>
      <c r="K82" s="6"/>
    </row>
    <row r="83" spans="2:11" ht="51.65" thickBot="1" x14ac:dyDescent="0.3">
      <c r="B83" s="1113"/>
      <c r="C83" s="3"/>
      <c r="D83" s="62" t="s">
        <v>988</v>
      </c>
      <c r="E83" s="6"/>
      <c r="F83" s="6"/>
      <c r="G83" s="6"/>
      <c r="H83" s="6"/>
      <c r="I83" s="6"/>
      <c r="J83" s="6"/>
      <c r="K83" s="6"/>
    </row>
    <row r="84" spans="2:11" ht="14.95" thickBot="1" x14ac:dyDescent="0.3">
      <c r="B84" s="2"/>
      <c r="C84" s="75"/>
      <c r="D84" s="6"/>
      <c r="E84" s="6"/>
      <c r="F84" s="6"/>
      <c r="G84" s="6"/>
      <c r="H84" s="6"/>
      <c r="I84" s="6"/>
      <c r="J84" s="6"/>
      <c r="K84" s="6"/>
    </row>
    <row r="85" spans="2:11" ht="34.65" x14ac:dyDescent="0.25">
      <c r="B85" s="1111" t="s">
        <v>90</v>
      </c>
      <c r="C85" s="104"/>
      <c r="D85" s="64" t="s">
        <v>989</v>
      </c>
      <c r="E85" s="6"/>
      <c r="F85" s="6"/>
      <c r="G85" s="6"/>
      <c r="H85" s="6"/>
      <c r="I85" s="6"/>
      <c r="J85" s="6"/>
      <c r="K85" s="6"/>
    </row>
    <row r="86" spans="2:11" x14ac:dyDescent="0.25">
      <c r="B86" s="1112"/>
      <c r="C86" s="93"/>
      <c r="D86" s="17"/>
      <c r="E86" s="6"/>
      <c r="F86" s="6"/>
      <c r="G86" s="6"/>
      <c r="H86" s="6"/>
      <c r="I86" s="6"/>
      <c r="J86" s="6"/>
      <c r="K86" s="6"/>
    </row>
    <row r="87" spans="2:11" x14ac:dyDescent="0.25">
      <c r="B87" s="1112"/>
      <c r="C87" s="93"/>
      <c r="D87" s="46" t="s">
        <v>91</v>
      </c>
      <c r="E87" s="6"/>
      <c r="F87" s="6"/>
      <c r="G87" s="6"/>
      <c r="H87" s="6"/>
      <c r="I87" s="6"/>
      <c r="J87" s="6"/>
      <c r="K87" s="6"/>
    </row>
    <row r="88" spans="2:11" ht="82.2" x14ac:dyDescent="0.25">
      <c r="B88" s="1112"/>
      <c r="C88" s="93"/>
      <c r="D88" s="46" t="s">
        <v>990</v>
      </c>
      <c r="E88" s="6"/>
      <c r="F88" s="6"/>
      <c r="G88" s="6"/>
      <c r="H88" s="6"/>
      <c r="I88" s="6"/>
      <c r="J88" s="6"/>
      <c r="K88" s="6"/>
    </row>
    <row r="89" spans="2:11" ht="70.650000000000006" x14ac:dyDescent="0.25">
      <c r="B89" s="1112"/>
      <c r="C89" s="93"/>
      <c r="D89" s="46" t="s">
        <v>991</v>
      </c>
      <c r="E89" s="6"/>
      <c r="F89" s="6"/>
      <c r="G89" s="6"/>
      <c r="H89" s="6"/>
      <c r="I89" s="6"/>
      <c r="J89" s="6"/>
      <c r="K89" s="6"/>
    </row>
    <row r="90" spans="2:11" ht="82.9" thickBot="1" x14ac:dyDescent="0.3">
      <c r="B90" s="1113"/>
      <c r="C90" s="3"/>
      <c r="D90" s="41" t="s">
        <v>992</v>
      </c>
      <c r="E90" s="6"/>
      <c r="F90" s="6"/>
      <c r="G90" s="6"/>
      <c r="H90" s="6"/>
      <c r="I90" s="6"/>
      <c r="J90" s="6"/>
      <c r="K90" s="6"/>
    </row>
    <row r="91" spans="2:11" x14ac:dyDescent="0.25">
      <c r="B91" s="6"/>
      <c r="D91" s="6"/>
      <c r="E91" s="6"/>
      <c r="F91" s="6"/>
      <c r="G91" s="6"/>
      <c r="H91" s="6"/>
      <c r="I91" s="6"/>
      <c r="J91" s="6"/>
      <c r="K91" s="6"/>
    </row>
  </sheetData>
  <sheetProtection insertRows="0"/>
  <mergeCells count="29">
    <mergeCell ref="B63:B67"/>
    <mergeCell ref="B68:B73"/>
    <mergeCell ref="B75:B83"/>
    <mergeCell ref="B85:B90"/>
    <mergeCell ref="B13:B30"/>
    <mergeCell ref="D13:J13"/>
    <mergeCell ref="D18:J18"/>
    <mergeCell ref="D19:J19"/>
    <mergeCell ref="B62:D62"/>
    <mergeCell ref="D31:J31"/>
    <mergeCell ref="D32:J32"/>
    <mergeCell ref="B34:E34"/>
    <mergeCell ref="B35:B41"/>
    <mergeCell ref="B43:E43"/>
    <mergeCell ref="B44:B50"/>
    <mergeCell ref="B58:E59"/>
    <mergeCell ref="E21:E22"/>
    <mergeCell ref="F21:F22"/>
    <mergeCell ref="G21:G22"/>
    <mergeCell ref="B9:D9"/>
    <mergeCell ref="F9:S9"/>
    <mergeCell ref="F10:S10"/>
    <mergeCell ref="E11:R11"/>
    <mergeCell ref="E12:R12"/>
    <mergeCell ref="A1:P1"/>
    <mergeCell ref="A2:P2"/>
    <mergeCell ref="A3:P3"/>
    <mergeCell ref="A4:D4"/>
    <mergeCell ref="A5:P5"/>
  </mergeCells>
  <conditionalFormatting sqref="F9">
    <cfRule type="notContainsBlanks" dxfId="29" priority="4">
      <formula>LEN(TRIM(F9))&gt;0</formula>
    </cfRule>
  </conditionalFormatting>
  <conditionalFormatting sqref="F10:S10">
    <cfRule type="expression" dxfId="28" priority="2">
      <formula>E10="NO SE REPORTA"</formula>
    </cfRule>
    <cfRule type="expression" dxfId="27" priority="3">
      <formula>E9="NO APLICA"</formula>
    </cfRule>
  </conditionalFormatting>
  <conditionalFormatting sqref="E11:R11">
    <cfRule type="expression" dxfId="26" priority="1">
      <formula>E10="SI SE REPORTA"</formula>
    </cfRule>
  </conditionalFormatting>
  <dataValidations count="3">
    <dataValidation type="whole" operator="greaterThanOrEqual" allowBlank="1" showErrorMessage="1" errorTitle="ERROR" error="Escriba un número igual o mayor que 0" promptTitle="ERROR" prompt="Escriba un número igual o mayor que 0" sqref="E15:H16 E23:E30 E21">
      <formula1>0</formula1>
    </dataValidation>
    <dataValidation type="list" allowBlank="1" showInputMessage="1" showErrorMessage="1" sqref="E10">
      <formula1>REPORTE</formula1>
    </dataValidation>
    <dataValidation type="list" allowBlank="1" showInputMessage="1" showErrorMessage="1" sqref="E9">
      <formula1>SI</formula1>
    </dataValidation>
  </dataValidations>
  <hyperlinks>
    <hyperlink ref="B8" location="'ANEXO 3'!A1" display="VOLVER AL INDICE"/>
    <hyperlink ref="E39" r:id="rId1"/>
  </hyperlinks>
  <pageMargins left="0.25" right="0.25" top="0.75" bottom="0.75" header="0.3" footer="0.3"/>
  <pageSetup paperSize="178" orientation="landscape" horizontalDpi="1200" verticalDpi="1200" r:id="rId2"/>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9"/>
  <sheetViews>
    <sheetView showGridLines="0" zoomScale="98" zoomScaleNormal="98" workbookViewId="0">
      <selection activeCell="P23" sqref="P23"/>
    </sheetView>
  </sheetViews>
  <sheetFormatPr baseColWidth="10" defaultRowHeight="14.3" x14ac:dyDescent="0.25"/>
  <cols>
    <col min="1" max="1" width="1.875" customWidth="1"/>
    <col min="2" max="2" width="10.625" customWidth="1"/>
    <col min="3" max="3" width="5" style="86" bestFit="1" customWidth="1"/>
    <col min="4" max="4" width="34.875" customWidth="1"/>
    <col min="5" max="5" width="12.125" customWidth="1"/>
  </cols>
  <sheetData>
    <row r="1" spans="1:21" s="550" customFormat="1" ht="100.55" customHeight="1" thickBot="1" x14ac:dyDescent="0.3">
      <c r="A1" s="1022"/>
      <c r="B1" s="1023"/>
      <c r="C1" s="1023"/>
      <c r="D1" s="1023"/>
      <c r="E1" s="1023"/>
      <c r="F1" s="1023"/>
      <c r="G1" s="1023"/>
      <c r="H1" s="1023"/>
      <c r="I1" s="1023"/>
      <c r="J1" s="1023"/>
      <c r="K1" s="1023"/>
      <c r="L1" s="1023"/>
      <c r="M1" s="1023"/>
      <c r="N1" s="1023"/>
      <c r="O1" s="1023"/>
      <c r="P1" s="1024"/>
      <c r="Q1" s="412"/>
      <c r="R1" s="412"/>
    </row>
    <row r="2" spans="1:21" s="551" customFormat="1" ht="16.3" thickBot="1" x14ac:dyDescent="0.3">
      <c r="A2" s="1030" t="str">
        <f>'Datos Generales'!C5</f>
        <v>Corporación Autónoma Regional del Magdalena – CORPAMAG</v>
      </c>
      <c r="B2" s="1031"/>
      <c r="C2" s="1031"/>
      <c r="D2" s="1031"/>
      <c r="E2" s="1031"/>
      <c r="F2" s="1031"/>
      <c r="G2" s="1031"/>
      <c r="H2" s="1031"/>
      <c r="I2" s="1031"/>
      <c r="J2" s="1031"/>
      <c r="K2" s="1031"/>
      <c r="L2" s="1031"/>
      <c r="M2" s="1031"/>
      <c r="N2" s="1031"/>
      <c r="O2" s="1031"/>
      <c r="P2" s="1032"/>
      <c r="Q2" s="412"/>
      <c r="R2" s="412"/>
    </row>
    <row r="3" spans="1:21" s="551" customFormat="1" ht="16.3" thickBot="1" x14ac:dyDescent="0.3">
      <c r="A3" s="1025" t="s">
        <v>1322</v>
      </c>
      <c r="B3" s="1026"/>
      <c r="C3" s="1026"/>
      <c r="D3" s="1026"/>
      <c r="E3" s="1026"/>
      <c r="F3" s="1026"/>
      <c r="G3" s="1026"/>
      <c r="H3" s="1026"/>
      <c r="I3" s="1026"/>
      <c r="J3" s="1026"/>
      <c r="K3" s="1026"/>
      <c r="L3" s="1026"/>
      <c r="M3" s="1026"/>
      <c r="N3" s="1026"/>
      <c r="O3" s="1026"/>
      <c r="P3" s="1027"/>
      <c r="Q3" s="412"/>
      <c r="R3" s="412"/>
    </row>
    <row r="4" spans="1:21" s="551" customFormat="1" ht="16.3" thickBot="1" x14ac:dyDescent="0.3">
      <c r="A4" s="1028" t="s">
        <v>1321</v>
      </c>
      <c r="B4" s="1029"/>
      <c r="C4" s="1029"/>
      <c r="D4" s="1029"/>
      <c r="E4" s="587" t="str">
        <f>'Datos Generales'!C6</f>
        <v>2021-II</v>
      </c>
      <c r="F4" s="587"/>
      <c r="G4" s="587"/>
      <c r="H4" s="587"/>
      <c r="I4" s="587"/>
      <c r="J4" s="587"/>
      <c r="K4" s="587"/>
      <c r="L4" s="589"/>
      <c r="M4" s="589"/>
      <c r="N4" s="589"/>
      <c r="O4" s="589"/>
      <c r="P4" s="590"/>
      <c r="Q4" s="412"/>
      <c r="R4" s="412"/>
    </row>
    <row r="5" spans="1:21" s="245" customFormat="1" ht="16.5" customHeight="1" thickBot="1" x14ac:dyDescent="0.3">
      <c r="A5" s="1025" t="s">
        <v>1001</v>
      </c>
      <c r="B5" s="1026"/>
      <c r="C5" s="1026"/>
      <c r="D5" s="1026"/>
      <c r="E5" s="1026"/>
      <c r="F5" s="1026"/>
      <c r="G5" s="1026"/>
      <c r="H5" s="1026"/>
      <c r="I5" s="1026"/>
      <c r="J5" s="1026"/>
      <c r="K5" s="1026"/>
      <c r="L5" s="1026"/>
      <c r="M5" s="1026"/>
      <c r="N5" s="1026"/>
      <c r="O5" s="1026"/>
      <c r="P5" s="1027"/>
    </row>
    <row r="6" spans="1:21" x14ac:dyDescent="0.25">
      <c r="B6" s="2" t="s">
        <v>1</v>
      </c>
      <c r="C6" s="75"/>
      <c r="D6" s="6"/>
      <c r="E6" s="220"/>
      <c r="F6" s="6" t="s">
        <v>128</v>
      </c>
      <c r="G6" s="6"/>
      <c r="H6" s="6"/>
      <c r="I6" s="6"/>
      <c r="J6" s="6"/>
      <c r="K6" s="6"/>
    </row>
    <row r="7" spans="1:21" ht="14.95" thickBot="1" x14ac:dyDescent="0.3">
      <c r="B7" s="74"/>
      <c r="C7" s="76"/>
      <c r="D7" s="6"/>
      <c r="E7" s="18"/>
      <c r="F7" s="6" t="s">
        <v>129</v>
      </c>
      <c r="G7" s="6"/>
      <c r="H7" s="6"/>
      <c r="I7" s="6"/>
      <c r="J7" s="6"/>
      <c r="K7" s="6"/>
    </row>
    <row r="8" spans="1:21" ht="14.95" thickBot="1" x14ac:dyDescent="0.3">
      <c r="B8" s="177" t="s">
        <v>1192</v>
      </c>
      <c r="C8" s="221">
        <v>2021</v>
      </c>
      <c r="D8" s="226">
        <f>IF(E10="NO APLICA","NO APLICA",IF(E11="NO SE REPORTA","SIN INFORMACION",+F81))</f>
        <v>1</v>
      </c>
      <c r="E8" s="222"/>
      <c r="F8" s="6" t="s">
        <v>130</v>
      </c>
      <c r="G8" s="6"/>
      <c r="H8" s="6"/>
      <c r="I8" s="6"/>
      <c r="J8" s="6"/>
      <c r="K8" s="6"/>
    </row>
    <row r="9" spans="1:21" x14ac:dyDescent="0.25">
      <c r="B9" s="505" t="s">
        <v>1193</v>
      </c>
      <c r="C9" s="87"/>
      <c r="D9" s="6"/>
      <c r="E9" s="6"/>
      <c r="F9" s="6"/>
      <c r="G9" s="6"/>
      <c r="H9" s="6"/>
      <c r="I9" s="6"/>
      <c r="J9" s="6"/>
      <c r="K9" s="6"/>
    </row>
    <row r="10" spans="1:21" s="412" customFormat="1" x14ac:dyDescent="0.25">
      <c r="A10" s="245"/>
      <c r="B10" s="1078" t="s">
        <v>1252</v>
      </c>
      <c r="C10" s="1078"/>
      <c r="D10" s="1078"/>
      <c r="E10" s="511" t="s">
        <v>1249</v>
      </c>
      <c r="F10" s="1085"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086"/>
      <c r="H10" s="1086"/>
      <c r="I10" s="1086"/>
      <c r="J10" s="1086"/>
      <c r="K10" s="1086"/>
      <c r="L10" s="1086"/>
      <c r="M10" s="1086"/>
      <c r="N10" s="1086"/>
      <c r="O10" s="1086"/>
      <c r="P10" s="1086"/>
      <c r="Q10" s="1086"/>
      <c r="R10" s="1086"/>
      <c r="S10" s="1086"/>
      <c r="T10" s="507"/>
      <c r="U10" s="507"/>
    </row>
    <row r="11" spans="1:21" s="412" customFormat="1" ht="14.45" customHeight="1" x14ac:dyDescent="0.25">
      <c r="A11" s="245"/>
      <c r="B11" s="508"/>
      <c r="C11" s="509"/>
      <c r="D11" s="510" t="str">
        <f>IF(E10="SI APLICA","¿El indicador no se reporta por limitaciones de información disponible? ","")</f>
        <v xml:space="preserve">¿El indicador no se reporta por limitaciones de información disponible? </v>
      </c>
      <c r="E11" s="512" t="s">
        <v>1251</v>
      </c>
      <c r="F11" s="1079"/>
      <c r="G11" s="1080"/>
      <c r="H11" s="1080"/>
      <c r="I11" s="1080"/>
      <c r="J11" s="1080"/>
      <c r="K11" s="1080"/>
      <c r="L11" s="1080"/>
      <c r="M11" s="1080"/>
      <c r="N11" s="1080"/>
      <c r="O11" s="1080"/>
      <c r="P11" s="1080"/>
      <c r="Q11" s="1080"/>
      <c r="R11" s="1080"/>
      <c r="S11" s="1080"/>
    </row>
    <row r="12" spans="1:21" s="412" customFormat="1" ht="23.45" customHeight="1" x14ac:dyDescent="0.25">
      <c r="A12" s="245"/>
      <c r="B12" s="505"/>
      <c r="C12" s="303"/>
      <c r="D12" s="510" t="str">
        <f>IF(E11="SI SE REPORTA","¿Qué programas o proyectos del Plan de Acción están asociados al indicador? ","")</f>
        <v xml:space="preserve">¿Qué programas o proyectos del Plan de Acción están asociados al indicador? </v>
      </c>
      <c r="E12" s="1081" t="s">
        <v>2752</v>
      </c>
      <c r="F12" s="1081"/>
      <c r="G12" s="1081"/>
      <c r="H12" s="1081"/>
      <c r="I12" s="1081"/>
      <c r="J12" s="1081"/>
      <c r="K12" s="1081"/>
      <c r="L12" s="1081"/>
      <c r="M12" s="1081"/>
      <c r="N12" s="1081"/>
      <c r="O12" s="1081"/>
      <c r="P12" s="1081"/>
      <c r="Q12" s="1081"/>
      <c r="R12" s="1081"/>
    </row>
    <row r="13" spans="1:21" s="412" customFormat="1" ht="21.9" customHeight="1" x14ac:dyDescent="0.25">
      <c r="A13" s="245"/>
      <c r="B13" s="505"/>
      <c r="C13" s="303"/>
      <c r="D13" s="510" t="s">
        <v>1254</v>
      </c>
      <c r="E13" s="1082"/>
      <c r="F13" s="1083"/>
      <c r="G13" s="1083"/>
      <c r="H13" s="1083"/>
      <c r="I13" s="1083"/>
      <c r="J13" s="1083"/>
      <c r="K13" s="1083"/>
      <c r="L13" s="1083"/>
      <c r="M13" s="1083"/>
      <c r="N13" s="1083"/>
      <c r="O13" s="1083"/>
      <c r="P13" s="1083"/>
      <c r="Q13" s="1083"/>
      <c r="R13" s="1084"/>
    </row>
    <row r="14" spans="1:21" s="412" customFormat="1" ht="7" customHeight="1" thickBot="1" x14ac:dyDescent="0.3">
      <c r="B14" s="505"/>
      <c r="C14" s="87"/>
      <c r="D14" s="6"/>
      <c r="E14" s="6"/>
      <c r="F14" s="6"/>
      <c r="G14" s="6"/>
      <c r="H14" s="6"/>
      <c r="I14" s="6"/>
      <c r="J14" s="6"/>
      <c r="K14" s="6"/>
    </row>
    <row r="15" spans="1:21" ht="14.95" customHeight="1" thickTop="1" x14ac:dyDescent="0.25">
      <c r="B15" s="1120" t="s">
        <v>2</v>
      </c>
      <c r="C15" s="88"/>
      <c r="D15" s="1122" t="s">
        <v>3</v>
      </c>
      <c r="E15" s="1123"/>
      <c r="F15" s="1123"/>
      <c r="G15" s="1123"/>
      <c r="H15" s="1123"/>
      <c r="I15" s="1123"/>
      <c r="J15" s="1123"/>
      <c r="K15" s="1123"/>
      <c r="L15" s="1191"/>
      <c r="M15" s="1176"/>
    </row>
    <row r="16" spans="1:21" x14ac:dyDescent="0.25">
      <c r="B16" s="1121"/>
      <c r="C16" s="91"/>
      <c r="D16" s="1216" t="s">
        <v>1020</v>
      </c>
      <c r="E16" s="1217"/>
      <c r="F16" s="1217"/>
      <c r="G16" s="1217"/>
      <c r="H16" s="1217"/>
      <c r="I16" s="1217"/>
      <c r="J16" s="1217"/>
      <c r="K16" s="1217"/>
      <c r="L16" s="1273"/>
      <c r="M16" s="1246"/>
    </row>
    <row r="17" spans="2:13" ht="14.95" thickBot="1" x14ac:dyDescent="0.3">
      <c r="B17" s="1121"/>
      <c r="C17" s="91"/>
      <c r="D17" s="1128" t="s">
        <v>1021</v>
      </c>
      <c r="E17" s="1129"/>
      <c r="F17" s="1129"/>
      <c r="G17" s="1129"/>
      <c r="H17" s="1129"/>
      <c r="I17" s="1129"/>
      <c r="J17" s="1129"/>
      <c r="K17" s="1129"/>
      <c r="L17" s="1192"/>
      <c r="M17" s="1177"/>
    </row>
    <row r="18" spans="2:13" ht="14.95" thickBot="1" x14ac:dyDescent="0.3">
      <c r="B18" s="1121"/>
      <c r="C18" s="93"/>
      <c r="D18" s="1275" t="s">
        <v>1022</v>
      </c>
      <c r="E18" s="1184" t="s">
        <v>1023</v>
      </c>
      <c r="F18" s="1186"/>
      <c r="G18" s="1184" t="s">
        <v>1024</v>
      </c>
      <c r="H18" s="1186"/>
      <c r="I18" s="1184" t="s">
        <v>151</v>
      </c>
      <c r="J18" s="1186"/>
      <c r="K18" s="59"/>
      <c r="M18" s="14"/>
    </row>
    <row r="19" spans="2:13" ht="14.95" thickBot="1" x14ac:dyDescent="0.3">
      <c r="B19" s="1121"/>
      <c r="C19" s="93"/>
      <c r="D19" s="1276"/>
      <c r="E19" s="40" t="s">
        <v>1025</v>
      </c>
      <c r="F19" s="40" t="s">
        <v>1026</v>
      </c>
      <c r="G19" s="40" t="s">
        <v>1025</v>
      </c>
      <c r="H19" s="40" t="s">
        <v>1026</v>
      </c>
      <c r="I19" s="40" t="s">
        <v>1025</v>
      </c>
      <c r="J19" s="40" t="s">
        <v>1026</v>
      </c>
      <c r="M19" s="14"/>
    </row>
    <row r="20" spans="2:13" ht="14.95" thickBot="1" x14ac:dyDescent="0.3">
      <c r="B20" s="436"/>
      <c r="C20" s="93"/>
      <c r="D20" s="40" t="s">
        <v>1027</v>
      </c>
      <c r="E20" s="7">
        <v>0</v>
      </c>
      <c r="F20" s="7">
        <v>0</v>
      </c>
      <c r="G20" s="7">
        <v>0</v>
      </c>
      <c r="H20" s="7">
        <v>0</v>
      </c>
      <c r="I20" s="218">
        <f>+E20+G20</f>
        <v>0</v>
      </c>
      <c r="J20" s="218">
        <f>+F20+H20</f>
        <v>0</v>
      </c>
      <c r="M20" s="14"/>
    </row>
    <row r="21" spans="2:13" x14ac:dyDescent="0.25">
      <c r="B21" s="436"/>
      <c r="C21" s="100"/>
      <c r="D21" s="1128"/>
      <c r="E21" s="1129"/>
      <c r="F21" s="1129"/>
      <c r="G21" s="1129"/>
      <c r="H21" s="1129"/>
      <c r="I21" s="1129"/>
      <c r="J21" s="1129"/>
      <c r="K21" s="1129"/>
      <c r="L21" s="1192"/>
      <c r="M21" s="1177"/>
    </row>
    <row r="22" spans="2:13" ht="14.95" thickBot="1" x14ac:dyDescent="0.3">
      <c r="B22" s="436"/>
      <c r="C22" s="91"/>
      <c r="D22" s="438"/>
      <c r="E22" s="438"/>
      <c r="F22" s="493" t="s">
        <v>55</v>
      </c>
      <c r="G22" s="438"/>
      <c r="H22" s="438"/>
      <c r="I22" s="438"/>
      <c r="J22" s="438"/>
      <c r="K22" s="438"/>
      <c r="L22" s="490"/>
      <c r="M22" s="491"/>
    </row>
    <row r="23" spans="2:13" ht="23.8" thickBot="1" x14ac:dyDescent="0.3">
      <c r="B23" s="436"/>
      <c r="C23" s="93"/>
      <c r="D23" s="43" t="s">
        <v>1028</v>
      </c>
      <c r="E23" s="489">
        <f>+I20</f>
        <v>0</v>
      </c>
      <c r="F23" s="492">
        <v>0</v>
      </c>
      <c r="G23" s="6"/>
      <c r="H23" s="6"/>
      <c r="I23" s="6"/>
      <c r="J23" s="6"/>
      <c r="K23" s="6"/>
      <c r="M23" s="14"/>
    </row>
    <row r="24" spans="2:13" ht="23.8" thickBot="1" x14ac:dyDescent="0.3">
      <c r="B24" s="436"/>
      <c r="C24" s="93"/>
      <c r="D24" s="41" t="s">
        <v>1029</v>
      </c>
      <c r="E24" s="489">
        <f>+J20</f>
        <v>0</v>
      </c>
      <c r="F24" s="197">
        <v>0</v>
      </c>
      <c r="G24" s="6"/>
      <c r="H24" s="6"/>
      <c r="I24" s="6"/>
      <c r="J24" s="6"/>
      <c r="K24" s="6"/>
      <c r="M24" s="14"/>
    </row>
    <row r="25" spans="2:13" ht="23.8" thickBot="1" x14ac:dyDescent="0.3">
      <c r="B25" s="436"/>
      <c r="C25" s="93"/>
      <c r="D25" s="41" t="s">
        <v>1030</v>
      </c>
      <c r="E25" s="470">
        <v>0</v>
      </c>
      <c r="F25" s="197">
        <v>0</v>
      </c>
      <c r="G25" s="6"/>
      <c r="H25" s="6"/>
      <c r="I25" s="6"/>
      <c r="J25" s="6"/>
      <c r="K25" s="6"/>
      <c r="M25" s="14"/>
    </row>
    <row r="26" spans="2:13" x14ac:dyDescent="0.25">
      <c r="B26" s="436"/>
      <c r="C26" s="91"/>
      <c r="D26" s="1216" t="s">
        <v>1031</v>
      </c>
      <c r="E26" s="1217"/>
      <c r="F26" s="1217"/>
      <c r="G26" s="1217"/>
      <c r="H26" s="1217"/>
      <c r="I26" s="1217"/>
      <c r="J26" s="1217"/>
      <c r="K26" s="1217"/>
      <c r="L26" s="1273"/>
      <c r="M26" s="1246"/>
    </row>
    <row r="27" spans="2:13" ht="14.95" thickBot="1" x14ac:dyDescent="0.3">
      <c r="B27" s="436"/>
      <c r="C27" s="91"/>
      <c r="D27" s="1125" t="s">
        <v>1032</v>
      </c>
      <c r="E27" s="1126"/>
      <c r="F27" s="1126"/>
      <c r="G27" s="1126"/>
      <c r="H27" s="1126"/>
      <c r="I27" s="1126"/>
      <c r="J27" s="1126"/>
      <c r="K27" s="1126"/>
      <c r="L27" s="1193"/>
      <c r="M27" s="1178"/>
    </row>
    <row r="28" spans="2:13" ht="23.8" thickBot="1" x14ac:dyDescent="0.3">
      <c r="B28" s="436"/>
      <c r="C28" s="93"/>
      <c r="D28" s="43" t="s">
        <v>1033</v>
      </c>
      <c r="E28" s="465">
        <v>1</v>
      </c>
      <c r="F28" s="6"/>
      <c r="G28" s="6"/>
      <c r="H28" s="6"/>
      <c r="I28" s="6"/>
      <c r="J28" s="6"/>
      <c r="K28" s="6"/>
      <c r="M28" s="14"/>
    </row>
    <row r="29" spans="2:13" ht="23.8" thickBot="1" x14ac:dyDescent="0.3">
      <c r="B29" s="436"/>
      <c r="C29" s="93"/>
      <c r="D29" s="41" t="s">
        <v>1034</v>
      </c>
      <c r="E29" s="465">
        <v>9</v>
      </c>
      <c r="F29" s="6"/>
      <c r="G29" s="6"/>
      <c r="H29" s="6"/>
      <c r="I29" s="6"/>
      <c r="J29" s="6"/>
      <c r="K29" s="6"/>
      <c r="M29" s="14"/>
    </row>
    <row r="30" spans="2:13" ht="23.8" thickBot="1" x14ac:dyDescent="0.3">
      <c r="B30" s="436"/>
      <c r="C30" s="93"/>
      <c r="D30" s="41" t="s">
        <v>1035</v>
      </c>
      <c r="E30" s="465">
        <v>0</v>
      </c>
      <c r="F30" s="6"/>
      <c r="G30" s="6"/>
      <c r="H30" s="6"/>
      <c r="I30" s="6"/>
      <c r="J30" s="6"/>
      <c r="K30" s="6"/>
      <c r="M30" s="14"/>
    </row>
    <row r="31" spans="2:13" ht="14.95" thickBot="1" x14ac:dyDescent="0.3">
      <c r="B31" s="436"/>
      <c r="C31" s="91"/>
      <c r="D31" s="1161" t="s">
        <v>1036</v>
      </c>
      <c r="E31" s="1162"/>
      <c r="F31" s="1162"/>
      <c r="G31" s="1162"/>
      <c r="H31" s="1162"/>
      <c r="I31" s="1162"/>
      <c r="J31" s="1162"/>
      <c r="K31" s="1162"/>
      <c r="L31" s="1274"/>
      <c r="M31" s="1179"/>
    </row>
    <row r="32" spans="2:13" ht="14.95" thickBot="1" x14ac:dyDescent="0.3">
      <c r="B32" s="436"/>
      <c r="C32" s="97" t="s">
        <v>19</v>
      </c>
      <c r="D32" s="43" t="s">
        <v>1037</v>
      </c>
      <c r="E32" s="435" t="s">
        <v>1950</v>
      </c>
      <c r="F32" s="435" t="s">
        <v>1950</v>
      </c>
      <c r="G32" s="435" t="s">
        <v>1950</v>
      </c>
      <c r="H32" s="435" t="s">
        <v>1950</v>
      </c>
      <c r="I32" s="435" t="s">
        <v>1950</v>
      </c>
      <c r="J32" s="435" t="s">
        <v>1950</v>
      </c>
      <c r="K32" s="435" t="s">
        <v>1950</v>
      </c>
      <c r="L32" s="435" t="s">
        <v>1950</v>
      </c>
      <c r="M32" s="435" t="s">
        <v>1950</v>
      </c>
    </row>
    <row r="33" spans="2:13" ht="14.95" thickBot="1" x14ac:dyDescent="0.3">
      <c r="B33" s="436"/>
      <c r="C33" s="3" t="s">
        <v>152</v>
      </c>
      <c r="D33" s="41" t="s">
        <v>1038</v>
      </c>
      <c r="E33" s="494" t="s">
        <v>1951</v>
      </c>
      <c r="F33" s="494" t="s">
        <v>1952</v>
      </c>
      <c r="G33" s="494" t="s">
        <v>1953</v>
      </c>
      <c r="H33" s="494" t="s">
        <v>1954</v>
      </c>
      <c r="I33" s="494" t="s">
        <v>1955</v>
      </c>
      <c r="J33" s="494" t="s">
        <v>1956</v>
      </c>
      <c r="K33" s="494" t="s">
        <v>1957</v>
      </c>
      <c r="L33" s="494" t="s">
        <v>1958</v>
      </c>
      <c r="M33" s="495" t="s">
        <v>1959</v>
      </c>
    </row>
    <row r="34" spans="2:13" ht="35.35" thickBot="1" x14ac:dyDescent="0.3">
      <c r="B34" s="436"/>
      <c r="C34" s="3" t="s">
        <v>154</v>
      </c>
      <c r="D34" s="439" t="s">
        <v>1039</v>
      </c>
      <c r="E34" s="7" t="s">
        <v>1960</v>
      </c>
      <c r="F34" s="7" t="s">
        <v>1961</v>
      </c>
      <c r="G34" s="7" t="s">
        <v>1962</v>
      </c>
      <c r="H34" s="7" t="s">
        <v>1963</v>
      </c>
      <c r="I34" s="7" t="s">
        <v>1964</v>
      </c>
      <c r="J34" s="7" t="s">
        <v>1965</v>
      </c>
      <c r="K34" s="7" t="s">
        <v>1966</v>
      </c>
      <c r="L34" s="7" t="s">
        <v>1967</v>
      </c>
      <c r="M34" s="7" t="s">
        <v>1968</v>
      </c>
    </row>
    <row r="35" spans="2:13" ht="14.95" thickBot="1" x14ac:dyDescent="0.3">
      <c r="B35" s="436"/>
      <c r="C35" s="3" t="s">
        <v>156</v>
      </c>
      <c r="D35" s="439" t="s">
        <v>1040</v>
      </c>
      <c r="E35" s="497">
        <v>121</v>
      </c>
      <c r="F35" s="468">
        <v>121</v>
      </c>
      <c r="G35" s="468">
        <v>121</v>
      </c>
      <c r="H35" s="468">
        <v>121</v>
      </c>
      <c r="I35" s="468">
        <v>121</v>
      </c>
      <c r="J35" s="468">
        <v>120</v>
      </c>
      <c r="K35" s="468">
        <v>121</v>
      </c>
      <c r="L35" s="498">
        <v>121</v>
      </c>
      <c r="M35" s="498">
        <v>12</v>
      </c>
    </row>
    <row r="36" spans="2:13" ht="14.95" thickBot="1" x14ac:dyDescent="0.3">
      <c r="B36" s="436"/>
      <c r="C36" s="3" t="s">
        <v>258</v>
      </c>
      <c r="D36" s="439" t="s">
        <v>1041</v>
      </c>
      <c r="E36" s="499">
        <v>114</v>
      </c>
      <c r="F36" s="500">
        <v>111</v>
      </c>
      <c r="G36" s="500">
        <v>110</v>
      </c>
      <c r="H36" s="500">
        <v>108</v>
      </c>
      <c r="I36" s="500">
        <v>112</v>
      </c>
      <c r="J36" s="500">
        <v>105</v>
      </c>
      <c r="K36" s="500">
        <v>118</v>
      </c>
      <c r="L36" s="501">
        <v>121</v>
      </c>
      <c r="M36" s="501">
        <v>8</v>
      </c>
    </row>
    <row r="37" spans="2:13" ht="23.8" thickBot="1" x14ac:dyDescent="0.3">
      <c r="B37" s="436"/>
      <c r="C37" s="1202" t="s">
        <v>260</v>
      </c>
      <c r="D37" s="46" t="s">
        <v>1042</v>
      </c>
      <c r="E37" s="496">
        <f>IFERROR(E36/E35,"N.A.")</f>
        <v>0.94214876033057848</v>
      </c>
      <c r="F37" s="496">
        <f t="shared" ref="F37:L37" si="0">IFERROR(F36/F35,"N.A.")</f>
        <v>0.9173553719008265</v>
      </c>
      <c r="G37" s="496">
        <f t="shared" si="0"/>
        <v>0.90909090909090906</v>
      </c>
      <c r="H37" s="496">
        <f t="shared" si="0"/>
        <v>0.8925619834710744</v>
      </c>
      <c r="I37" s="496">
        <f t="shared" si="0"/>
        <v>0.92561983471074383</v>
      </c>
      <c r="J37" s="496">
        <f t="shared" si="0"/>
        <v>0.875</v>
      </c>
      <c r="K37" s="496">
        <f t="shared" si="0"/>
        <v>0.97520661157024791</v>
      </c>
      <c r="L37" s="496">
        <f t="shared" si="0"/>
        <v>1</v>
      </c>
      <c r="M37" s="496">
        <f t="shared" ref="M37" si="1">IFERROR(M36/M35,"N.A.")</f>
        <v>0.66666666666666663</v>
      </c>
    </row>
    <row r="38" spans="2:13" ht="14.95" thickBot="1" x14ac:dyDescent="0.3">
      <c r="B38" s="436"/>
      <c r="C38" s="1203"/>
      <c r="D38" s="41" t="s">
        <v>1043</v>
      </c>
      <c r="E38" s="155">
        <f>+IF(E37="N.A.","N.A.",IF(E37&gt;=75%,1,0))</f>
        <v>1</v>
      </c>
      <c r="F38" s="155">
        <f t="shared" ref="F38:L38" si="2">+IF(F37="N.A.","N.A.",IF(F37&gt;=75%,1,0))</f>
        <v>1</v>
      </c>
      <c r="G38" s="155">
        <f t="shared" si="2"/>
        <v>1</v>
      </c>
      <c r="H38" s="155">
        <f t="shared" si="2"/>
        <v>1</v>
      </c>
      <c r="I38" s="155">
        <f t="shared" si="2"/>
        <v>1</v>
      </c>
      <c r="J38" s="155">
        <f t="shared" si="2"/>
        <v>1</v>
      </c>
      <c r="K38" s="155">
        <f t="shared" si="2"/>
        <v>1</v>
      </c>
      <c r="L38" s="155">
        <f t="shared" si="2"/>
        <v>1</v>
      </c>
      <c r="M38" s="155">
        <f t="shared" ref="M38" si="3">+IF(M37="N.A.","N.A.",IF(M37&gt;=75%,1,0))</f>
        <v>0</v>
      </c>
    </row>
    <row r="39" spans="2:13" ht="35.35" thickBot="1" x14ac:dyDescent="0.3">
      <c r="B39" s="436"/>
      <c r="C39" s="3" t="s">
        <v>262</v>
      </c>
      <c r="D39" s="41" t="s">
        <v>1044</v>
      </c>
      <c r="E39" s="31"/>
      <c r="F39" s="31"/>
      <c r="G39" s="31"/>
      <c r="H39" s="31"/>
      <c r="I39" s="31"/>
      <c r="J39" s="30" t="s">
        <v>1969</v>
      </c>
      <c r="K39" s="31"/>
      <c r="L39" s="31"/>
      <c r="M39" s="30" t="s">
        <v>1970</v>
      </c>
    </row>
    <row r="40" spans="2:13" x14ac:dyDescent="0.25">
      <c r="B40" s="436"/>
      <c r="C40" s="91"/>
      <c r="D40" s="1122"/>
      <c r="E40" s="1123"/>
      <c r="F40" s="1123"/>
      <c r="G40" s="1123"/>
      <c r="H40" s="1123"/>
      <c r="I40" s="1123"/>
      <c r="J40" s="1123"/>
      <c r="K40" s="1123"/>
      <c r="L40" s="1191"/>
      <c r="M40" s="1176"/>
    </row>
    <row r="41" spans="2:13" ht="14.95" thickBot="1" x14ac:dyDescent="0.3">
      <c r="B41" s="436"/>
      <c r="C41" s="91"/>
      <c r="D41" s="1128" t="s">
        <v>1045</v>
      </c>
      <c r="E41" s="1129"/>
      <c r="F41" s="1129"/>
      <c r="G41" s="1129"/>
      <c r="H41" s="1129"/>
      <c r="I41" s="1129"/>
      <c r="J41" s="1129"/>
      <c r="K41" s="1129"/>
      <c r="L41" s="1192"/>
      <c r="M41" s="1177"/>
    </row>
    <row r="42" spans="2:13" ht="14.95" thickBot="1" x14ac:dyDescent="0.3">
      <c r="B42" s="436"/>
      <c r="C42" s="97" t="s">
        <v>19</v>
      </c>
      <c r="D42" s="43" t="s">
        <v>1046</v>
      </c>
      <c r="E42" s="7">
        <v>1</v>
      </c>
      <c r="F42" s="7"/>
      <c r="G42" s="7"/>
      <c r="H42" s="43" t="s">
        <v>151</v>
      </c>
      <c r="I42" s="6"/>
      <c r="J42" s="162" t="s">
        <v>1186</v>
      </c>
      <c r="K42" s="6"/>
      <c r="M42" s="14"/>
    </row>
    <row r="43" spans="2:13" ht="14.95" thickBot="1" x14ac:dyDescent="0.3">
      <c r="B43" s="436"/>
      <c r="C43" s="3" t="s">
        <v>264</v>
      </c>
      <c r="D43" s="41" t="s">
        <v>1047</v>
      </c>
      <c r="E43" s="751" t="s">
        <v>1950</v>
      </c>
      <c r="F43" s="31"/>
      <c r="G43" s="31"/>
      <c r="H43" s="156">
        <f>MAX(E42:G42)</f>
        <v>1</v>
      </c>
      <c r="I43" s="6"/>
      <c r="K43" s="6"/>
      <c r="M43" s="14"/>
    </row>
    <row r="44" spans="2:13" ht="14.95" thickBot="1" x14ac:dyDescent="0.3">
      <c r="B44" s="436"/>
      <c r="C44" s="3" t="s">
        <v>266</v>
      </c>
      <c r="D44" s="41" t="s">
        <v>1051</v>
      </c>
      <c r="E44" s="7">
        <v>8</v>
      </c>
      <c r="F44" s="7"/>
      <c r="G44" s="7"/>
      <c r="H44" s="157">
        <f>SUM(E44:G44)</f>
        <v>8</v>
      </c>
      <c r="I44" s="6"/>
      <c r="J44" s="6"/>
      <c r="K44" s="6"/>
      <c r="M44" s="14"/>
    </row>
    <row r="45" spans="2:13" ht="23.8" thickBot="1" x14ac:dyDescent="0.3">
      <c r="B45" s="436"/>
      <c r="C45" s="3" t="s">
        <v>268</v>
      </c>
      <c r="D45" s="41" t="s">
        <v>1052</v>
      </c>
      <c r="E45" s="7">
        <v>8</v>
      </c>
      <c r="F45" s="7"/>
      <c r="G45" s="7"/>
      <c r="H45" s="157">
        <f>SUM(E45:G45)</f>
        <v>8</v>
      </c>
      <c r="I45" s="6"/>
      <c r="J45" s="6"/>
      <c r="K45" s="6"/>
      <c r="M45" s="14"/>
    </row>
    <row r="46" spans="2:13" ht="14.95" thickBot="1" x14ac:dyDescent="0.3">
      <c r="B46" s="436"/>
      <c r="C46" s="1202" t="s">
        <v>1053</v>
      </c>
      <c r="D46" s="46" t="s">
        <v>1054</v>
      </c>
      <c r="E46" s="154">
        <f>IFERROR(E45/E44,"N.A.")</f>
        <v>1</v>
      </c>
      <c r="F46" s="154" t="str">
        <f>IFERROR(F45/F44,"N.A.")</f>
        <v>N.A.</v>
      </c>
      <c r="G46" s="154" t="str">
        <f>IFERROR(G45/G44,"N.A.")</f>
        <v>N.A.</v>
      </c>
      <c r="H46" s="158"/>
      <c r="I46" s="6"/>
      <c r="J46" s="6"/>
      <c r="K46" s="6"/>
      <c r="M46" s="14"/>
    </row>
    <row r="47" spans="2:13" ht="14.95" thickBot="1" x14ac:dyDescent="0.3">
      <c r="B47" s="436"/>
      <c r="C47" s="1203"/>
      <c r="D47" s="41" t="s">
        <v>1055</v>
      </c>
      <c r="E47" s="155">
        <f>+IF(E46="N.A.","N.A.",IF(E46&gt;=75%,1,0))</f>
        <v>1</v>
      </c>
      <c r="F47" s="155" t="str">
        <f>+IF(F46="N.A.","N.A.",IF(F46&gt;=75%,1,0))</f>
        <v>N.A.</v>
      </c>
      <c r="G47" s="155" t="str">
        <f>+IF(G46="N.A.","N.A.",IF(G46&gt;=75%,1,0))</f>
        <v>N.A.</v>
      </c>
      <c r="H47" s="157">
        <f>SUM(E47:G47)</f>
        <v>1</v>
      </c>
      <c r="I47" s="6"/>
      <c r="J47" s="6"/>
      <c r="K47" s="6"/>
      <c r="M47" s="14"/>
    </row>
    <row r="48" spans="2:13" ht="14.95" thickBot="1" x14ac:dyDescent="0.3">
      <c r="B48" s="436"/>
      <c r="C48" s="3" t="s">
        <v>1056</v>
      </c>
      <c r="D48" s="1117" t="s">
        <v>1057</v>
      </c>
      <c r="E48" s="1118"/>
      <c r="F48" s="1118"/>
      <c r="G48" s="1119"/>
      <c r="H48" s="219">
        <f>IFERROR(H47/H43,"N.A.")</f>
        <v>1</v>
      </c>
      <c r="I48" s="6"/>
      <c r="J48" s="6"/>
      <c r="K48" s="6"/>
      <c r="M48" s="14"/>
    </row>
    <row r="49" spans="2:13" ht="14.95" thickBot="1" x14ac:dyDescent="0.3">
      <c r="B49" s="436"/>
      <c r="C49" s="91"/>
      <c r="D49" s="1216" t="s">
        <v>1058</v>
      </c>
      <c r="E49" s="1217"/>
      <c r="F49" s="1217"/>
      <c r="G49" s="1217"/>
      <c r="H49" s="1217"/>
      <c r="I49" s="1217"/>
      <c r="J49" s="1217"/>
      <c r="K49" s="1217"/>
      <c r="L49" s="1273"/>
      <c r="M49" s="1246"/>
    </row>
    <row r="50" spans="2:13" ht="23.8" thickBot="1" x14ac:dyDescent="0.3">
      <c r="B50" s="436"/>
      <c r="C50" s="93"/>
      <c r="D50" s="43" t="s">
        <v>1033</v>
      </c>
      <c r="E50" s="7"/>
      <c r="F50" s="6"/>
      <c r="G50" s="6"/>
      <c r="H50" s="6"/>
      <c r="I50" s="6"/>
      <c r="J50" s="6"/>
      <c r="K50" s="6"/>
      <c r="M50" s="14"/>
    </row>
    <row r="51" spans="2:13" ht="23.8" thickBot="1" x14ac:dyDescent="0.3">
      <c r="B51" s="436"/>
      <c r="C51" s="93"/>
      <c r="D51" s="41" t="s">
        <v>1034</v>
      </c>
      <c r="E51" s="7"/>
      <c r="F51" s="6"/>
      <c r="G51" s="6"/>
      <c r="H51" s="6"/>
      <c r="I51" s="6"/>
      <c r="J51" s="6"/>
      <c r="K51" s="6"/>
      <c r="M51" s="14"/>
    </row>
    <row r="52" spans="2:13" ht="23.8" thickBot="1" x14ac:dyDescent="0.3">
      <c r="B52" s="436"/>
      <c r="C52" s="93"/>
      <c r="D52" s="41" t="s">
        <v>1035</v>
      </c>
      <c r="E52" s="7"/>
      <c r="F52" s="6"/>
      <c r="G52" s="6"/>
      <c r="H52" s="6"/>
      <c r="I52" s="6"/>
      <c r="J52" s="6"/>
      <c r="K52" s="6"/>
      <c r="M52" s="14"/>
    </row>
    <row r="53" spans="2:13" ht="14.95" thickBot="1" x14ac:dyDescent="0.3">
      <c r="B53" s="436"/>
      <c r="C53" s="91"/>
      <c r="D53" s="1161" t="s">
        <v>1036</v>
      </c>
      <c r="E53" s="1162"/>
      <c r="F53" s="1162"/>
      <c r="G53" s="1162"/>
      <c r="H53" s="1162"/>
      <c r="I53" s="1162"/>
      <c r="J53" s="1162"/>
      <c r="K53" s="1162"/>
      <c r="L53" s="1274"/>
      <c r="M53" s="1179"/>
    </row>
    <row r="54" spans="2:13" ht="14.95" thickBot="1" x14ac:dyDescent="0.3">
      <c r="B54" s="436"/>
      <c r="C54" s="97" t="s">
        <v>19</v>
      </c>
      <c r="D54" s="43" t="s">
        <v>1037</v>
      </c>
      <c r="E54" s="435"/>
      <c r="F54" s="435"/>
      <c r="G54" s="435"/>
      <c r="H54" s="435"/>
      <c r="I54" s="435"/>
      <c r="J54" s="435"/>
      <c r="K54" s="435"/>
      <c r="L54" s="466"/>
      <c r="M54" s="118"/>
    </row>
    <row r="55" spans="2:13" ht="14.95" thickBot="1" x14ac:dyDescent="0.3">
      <c r="B55" s="436"/>
      <c r="C55" s="3" t="s">
        <v>152</v>
      </c>
      <c r="D55" s="41" t="s">
        <v>1038</v>
      </c>
      <c r="E55" s="31"/>
      <c r="F55" s="31"/>
      <c r="G55" s="31"/>
      <c r="H55" s="31"/>
      <c r="I55" s="31"/>
      <c r="J55" s="31"/>
      <c r="K55" s="31"/>
      <c r="L55" s="467"/>
      <c r="M55" s="12"/>
    </row>
    <row r="56" spans="2:13" ht="14.95" thickBot="1" x14ac:dyDescent="0.3">
      <c r="B56" s="436"/>
      <c r="C56" s="3" t="s">
        <v>154</v>
      </c>
      <c r="D56" s="41" t="s">
        <v>1039</v>
      </c>
      <c r="E56" s="31"/>
      <c r="F56" s="31"/>
      <c r="G56" s="31"/>
      <c r="H56" s="31"/>
      <c r="I56" s="31"/>
      <c r="J56" s="31"/>
      <c r="K56" s="31"/>
      <c r="L56" s="467"/>
      <c r="M56" s="12"/>
    </row>
    <row r="57" spans="2:13" ht="14.95" thickBot="1" x14ac:dyDescent="0.3">
      <c r="B57" s="436"/>
      <c r="C57" s="3" t="s">
        <v>156</v>
      </c>
      <c r="D57" s="41" t="s">
        <v>1040</v>
      </c>
      <c r="E57" s="468"/>
      <c r="F57" s="468"/>
      <c r="G57" s="468"/>
      <c r="H57" s="468"/>
      <c r="I57" s="468"/>
      <c r="J57" s="468"/>
      <c r="K57" s="468"/>
      <c r="L57" s="468"/>
      <c r="M57" s="12"/>
    </row>
    <row r="58" spans="2:13" ht="14.95" thickBot="1" x14ac:dyDescent="0.3">
      <c r="B58" s="436"/>
      <c r="C58" s="3" t="s">
        <v>258</v>
      </c>
      <c r="D58" s="41" t="s">
        <v>1041</v>
      </c>
      <c r="E58" s="468"/>
      <c r="F58" s="468"/>
      <c r="G58" s="468"/>
      <c r="H58" s="468"/>
      <c r="I58" s="468"/>
      <c r="J58" s="468"/>
      <c r="K58" s="468"/>
      <c r="L58" s="468"/>
      <c r="M58" s="12"/>
    </row>
    <row r="59" spans="2:13" ht="23.8" thickBot="1" x14ac:dyDescent="0.3">
      <c r="B59" s="436"/>
      <c r="C59" s="1202" t="s">
        <v>260</v>
      </c>
      <c r="D59" s="46" t="s">
        <v>1042</v>
      </c>
      <c r="E59" s="154" t="str">
        <f t="shared" ref="E59:L59" si="4">IFERROR(E58/E57,"N.A.")</f>
        <v>N.A.</v>
      </c>
      <c r="F59" s="154" t="str">
        <f t="shared" si="4"/>
        <v>N.A.</v>
      </c>
      <c r="G59" s="154" t="str">
        <f t="shared" si="4"/>
        <v>N.A.</v>
      </c>
      <c r="H59" s="154" t="str">
        <f t="shared" si="4"/>
        <v>N.A.</v>
      </c>
      <c r="I59" s="154" t="str">
        <f t="shared" si="4"/>
        <v>N.A.</v>
      </c>
      <c r="J59" s="154" t="str">
        <f t="shared" si="4"/>
        <v>N.A.</v>
      </c>
      <c r="K59" s="154" t="str">
        <f t="shared" si="4"/>
        <v>N.A.</v>
      </c>
      <c r="L59" s="154" t="str">
        <f t="shared" si="4"/>
        <v>N.A.</v>
      </c>
      <c r="M59" s="12"/>
    </row>
    <row r="60" spans="2:13" ht="14.95" thickBot="1" x14ac:dyDescent="0.3">
      <c r="B60" s="436"/>
      <c r="C60" s="1203"/>
      <c r="D60" s="41" t="s">
        <v>1059</v>
      </c>
      <c r="E60" s="155" t="str">
        <f>+IF(E59="N.A.","N.A.",IF(E59&gt;=75%,1,0))</f>
        <v>N.A.</v>
      </c>
      <c r="F60" s="155" t="str">
        <f t="shared" ref="F60:L60" si="5">+IF(F59="N.A.","N.A.",IF(F59&gt;=75%,1,0))</f>
        <v>N.A.</v>
      </c>
      <c r="G60" s="155" t="str">
        <f t="shared" si="5"/>
        <v>N.A.</v>
      </c>
      <c r="H60" s="155" t="str">
        <f t="shared" si="5"/>
        <v>N.A.</v>
      </c>
      <c r="I60" s="155" t="str">
        <f t="shared" si="5"/>
        <v>N.A.</v>
      </c>
      <c r="J60" s="155" t="str">
        <f t="shared" si="5"/>
        <v>N.A.</v>
      </c>
      <c r="K60" s="155" t="str">
        <f t="shared" si="5"/>
        <v>N.A.</v>
      </c>
      <c r="L60" s="155" t="str">
        <f t="shared" si="5"/>
        <v>N.A.</v>
      </c>
      <c r="M60" s="12"/>
    </row>
    <row r="61" spans="2:13" ht="14.95" thickBot="1" x14ac:dyDescent="0.3">
      <c r="B61" s="436"/>
      <c r="C61" s="3" t="s">
        <v>262</v>
      </c>
      <c r="D61" s="41" t="s">
        <v>1044</v>
      </c>
      <c r="E61" s="30"/>
      <c r="F61" s="31"/>
      <c r="G61" s="31"/>
      <c r="H61" s="31"/>
      <c r="I61" s="31"/>
      <c r="J61" s="31"/>
      <c r="K61" s="31"/>
      <c r="L61" s="467"/>
      <c r="M61" s="13"/>
    </row>
    <row r="62" spans="2:13" x14ac:dyDescent="0.25">
      <c r="B62" s="436"/>
      <c r="C62" s="91"/>
      <c r="D62" s="1122"/>
      <c r="E62" s="1123"/>
      <c r="F62" s="1123"/>
      <c r="G62" s="1123"/>
      <c r="H62" s="1123"/>
      <c r="I62" s="1123"/>
      <c r="J62" s="1123"/>
      <c r="K62" s="1123"/>
      <c r="L62" s="1191"/>
      <c r="M62" s="1176"/>
    </row>
    <row r="63" spans="2:13" ht="14.95" thickBot="1" x14ac:dyDescent="0.3">
      <c r="B63" s="436"/>
      <c r="C63" s="91"/>
      <c r="D63" s="1128" t="s">
        <v>1045</v>
      </c>
      <c r="E63" s="1129"/>
      <c r="F63" s="1129"/>
      <c r="G63" s="1129"/>
      <c r="H63" s="1129"/>
      <c r="I63" s="1129"/>
      <c r="J63" s="1129"/>
      <c r="K63" s="1129"/>
      <c r="L63" s="1192"/>
      <c r="M63" s="1177"/>
    </row>
    <row r="64" spans="2:13" ht="14.95" thickBot="1" x14ac:dyDescent="0.3">
      <c r="B64" s="436"/>
      <c r="C64" s="97" t="s">
        <v>19</v>
      </c>
      <c r="D64" s="43" t="s">
        <v>1046</v>
      </c>
      <c r="E64" s="123">
        <v>1</v>
      </c>
      <c r="F64" s="123">
        <v>2</v>
      </c>
      <c r="G64" s="123">
        <v>3</v>
      </c>
      <c r="H64" s="123" t="s">
        <v>151</v>
      </c>
      <c r="I64" s="6"/>
      <c r="J64" s="6"/>
      <c r="K64" s="6"/>
      <c r="M64" s="14"/>
    </row>
    <row r="65" spans="2:13" ht="14.95" thickBot="1" x14ac:dyDescent="0.3">
      <c r="B65" s="436"/>
      <c r="C65" s="3" t="s">
        <v>264</v>
      </c>
      <c r="D65" s="41" t="s">
        <v>1047</v>
      </c>
      <c r="E65" s="40" t="s">
        <v>1048</v>
      </c>
      <c r="F65" s="40" t="s">
        <v>1049</v>
      </c>
      <c r="G65" s="40" t="s">
        <v>1050</v>
      </c>
      <c r="H65" s="156">
        <f>MAX(E64:G64)</f>
        <v>3</v>
      </c>
      <c r="I65" s="6"/>
      <c r="J65" s="6"/>
      <c r="K65" s="6"/>
      <c r="M65" s="14"/>
    </row>
    <row r="66" spans="2:13" ht="14.95" thickBot="1" x14ac:dyDescent="0.3">
      <c r="B66" s="436"/>
      <c r="C66" s="3" t="s">
        <v>266</v>
      </c>
      <c r="D66" s="41" t="s">
        <v>1051</v>
      </c>
      <c r="E66" s="7"/>
      <c r="F66" s="7"/>
      <c r="G66" s="7"/>
      <c r="H66" s="157">
        <f>SUM(E66:G66)</f>
        <v>0</v>
      </c>
      <c r="I66" s="6"/>
      <c r="J66" s="6"/>
      <c r="K66" s="6"/>
      <c r="M66" s="14"/>
    </row>
    <row r="67" spans="2:13" ht="23.8" thickBot="1" x14ac:dyDescent="0.3">
      <c r="B67" s="436"/>
      <c r="C67" s="3" t="s">
        <v>268</v>
      </c>
      <c r="D67" s="41" t="s">
        <v>1060</v>
      </c>
      <c r="E67" s="7"/>
      <c r="F67" s="7"/>
      <c r="G67" s="7"/>
      <c r="H67" s="157">
        <f>SUM(E67:G67)</f>
        <v>0</v>
      </c>
      <c r="I67" s="6"/>
      <c r="J67" s="6"/>
      <c r="K67" s="6"/>
      <c r="M67" s="14"/>
    </row>
    <row r="68" spans="2:13" ht="14.95" thickBot="1" x14ac:dyDescent="0.3">
      <c r="B68" s="436"/>
      <c r="C68" s="1202" t="s">
        <v>1053</v>
      </c>
      <c r="D68" s="46" t="s">
        <v>1054</v>
      </c>
      <c r="E68" s="154" t="e">
        <f>+E67/E66</f>
        <v>#DIV/0!</v>
      </c>
      <c r="F68" s="154" t="e">
        <f>+F67/F66</f>
        <v>#DIV/0!</v>
      </c>
      <c r="G68" s="154" t="e">
        <f>+G67/G66</f>
        <v>#DIV/0!</v>
      </c>
      <c r="H68" s="158"/>
      <c r="I68" s="6"/>
      <c r="J68" s="6"/>
      <c r="K68" s="6"/>
      <c r="M68" s="14"/>
    </row>
    <row r="69" spans="2:13" ht="14.95" thickBot="1" x14ac:dyDescent="0.3">
      <c r="B69" s="436"/>
      <c r="C69" s="1203"/>
      <c r="D69" s="41" t="s">
        <v>1055</v>
      </c>
      <c r="E69" s="155" t="e">
        <f>+IF(E68&gt;=75%,1,0)</f>
        <v>#DIV/0!</v>
      </c>
      <c r="F69" s="155" t="e">
        <f>+IF(F68&gt;=75%,1,0)</f>
        <v>#DIV/0!</v>
      </c>
      <c r="G69" s="155" t="e">
        <f>+IF(G68&gt;=75%,1,0)</f>
        <v>#DIV/0!</v>
      </c>
      <c r="H69" s="157" t="e">
        <f>SUM(E69:G69)</f>
        <v>#DIV/0!</v>
      </c>
      <c r="I69" s="6"/>
      <c r="J69" s="6"/>
      <c r="K69" s="6"/>
      <c r="M69" s="14"/>
    </row>
    <row r="70" spans="2:13" ht="14.95" thickBot="1" x14ac:dyDescent="0.3">
      <c r="B70" s="436"/>
      <c r="C70" s="3" t="s">
        <v>1056</v>
      </c>
      <c r="D70" s="1117" t="s">
        <v>1057</v>
      </c>
      <c r="E70" s="1118"/>
      <c r="F70" s="1118"/>
      <c r="G70" s="1119"/>
      <c r="H70" s="159" t="str">
        <f>IFERROR(H69/H65,"N.A.")</f>
        <v>N.A.</v>
      </c>
      <c r="I70" s="6"/>
      <c r="J70" s="6"/>
      <c r="K70" s="6"/>
      <c r="M70" s="14"/>
    </row>
    <row r="71" spans="2:13" x14ac:dyDescent="0.25">
      <c r="B71" s="436"/>
      <c r="C71" s="91"/>
      <c r="D71" s="1128"/>
      <c r="E71" s="1129"/>
      <c r="F71" s="1129"/>
      <c r="G71" s="1129"/>
      <c r="H71" s="1129"/>
      <c r="I71" s="1129"/>
      <c r="J71" s="1129"/>
      <c r="K71" s="1129"/>
      <c r="L71" s="1192"/>
      <c r="M71" s="1177"/>
    </row>
    <row r="72" spans="2:13" ht="14.95" thickBot="1" x14ac:dyDescent="0.3">
      <c r="B72" s="436"/>
      <c r="C72" s="91"/>
      <c r="D72" s="1125" t="s">
        <v>1061</v>
      </c>
      <c r="E72" s="1126"/>
      <c r="F72" s="1126"/>
      <c r="G72" s="1126"/>
      <c r="H72" s="1126"/>
      <c r="I72" s="1126"/>
      <c r="J72" s="1126"/>
      <c r="K72" s="1126"/>
      <c r="L72" s="1193"/>
      <c r="M72" s="1178"/>
    </row>
    <row r="73" spans="2:13" ht="14.95" thickBot="1" x14ac:dyDescent="0.3">
      <c r="B73" s="436"/>
      <c r="C73" s="97" t="s">
        <v>1062</v>
      </c>
      <c r="D73" s="39" t="s">
        <v>1063</v>
      </c>
      <c r="E73" s="160">
        <f>+H48</f>
        <v>1</v>
      </c>
      <c r="F73" s="6"/>
      <c r="G73" s="6"/>
      <c r="H73" s="6"/>
      <c r="I73" s="6"/>
      <c r="J73" s="6"/>
      <c r="K73" s="6"/>
      <c r="M73" s="14"/>
    </row>
    <row r="74" spans="2:13" ht="14.95" thickBot="1" x14ac:dyDescent="0.3">
      <c r="B74" s="436"/>
      <c r="C74" s="3" t="s">
        <v>1064</v>
      </c>
      <c r="D74" s="40" t="s">
        <v>1065</v>
      </c>
      <c r="E74" s="161" t="str">
        <f>+H70</f>
        <v>N.A.</v>
      </c>
      <c r="F74" s="6"/>
      <c r="G74" s="6"/>
      <c r="H74" s="6"/>
      <c r="I74" s="6"/>
      <c r="J74" s="6"/>
      <c r="K74" s="6"/>
      <c r="M74" s="14"/>
    </row>
    <row r="75" spans="2:13" ht="35.35" thickBot="1" x14ac:dyDescent="0.3">
      <c r="B75" s="436"/>
      <c r="C75" s="3" t="s">
        <v>19</v>
      </c>
      <c r="D75" s="128" t="s">
        <v>1066</v>
      </c>
      <c r="E75" s="161">
        <f>AVERAGE(E73:E74)</f>
        <v>1</v>
      </c>
      <c r="F75" s="6"/>
      <c r="G75" s="6"/>
      <c r="H75" s="6"/>
      <c r="I75" s="6"/>
      <c r="J75" s="6"/>
      <c r="K75" s="6"/>
      <c r="M75" s="14"/>
    </row>
    <row r="76" spans="2:13" x14ac:dyDescent="0.25">
      <c r="B76" s="436"/>
      <c r="C76" s="91"/>
      <c r="D76" s="1128"/>
      <c r="E76" s="1129"/>
      <c r="F76" s="1129"/>
      <c r="G76" s="1129"/>
      <c r="H76" s="1129"/>
      <c r="I76" s="1129"/>
      <c r="J76" s="1129"/>
      <c r="K76" s="1129"/>
      <c r="L76" s="1192"/>
      <c r="M76" s="1177"/>
    </row>
    <row r="77" spans="2:13" ht="14.95" thickBot="1" x14ac:dyDescent="0.3">
      <c r="B77" s="436"/>
      <c r="C77" s="91"/>
      <c r="D77" s="1125" t="s">
        <v>1067</v>
      </c>
      <c r="E77" s="1126"/>
      <c r="F77" s="1126"/>
      <c r="G77" s="1126"/>
      <c r="H77" s="1126"/>
      <c r="I77" s="1126"/>
      <c r="J77" s="1126"/>
      <c r="K77" s="1126"/>
      <c r="L77" s="1193"/>
      <c r="M77" s="1178"/>
    </row>
    <row r="78" spans="2:13" ht="14.95" thickBot="1" x14ac:dyDescent="0.3">
      <c r="B78" s="436"/>
      <c r="C78" s="93"/>
      <c r="D78" s="25"/>
      <c r="E78" s="39" t="s">
        <v>1068</v>
      </c>
      <c r="F78" s="39" t="s">
        <v>1069</v>
      </c>
      <c r="H78" s="6"/>
      <c r="I78" s="6"/>
      <c r="J78" s="6"/>
      <c r="K78" s="6"/>
      <c r="M78" s="14"/>
    </row>
    <row r="79" spans="2:13" ht="23.8" thickBot="1" x14ac:dyDescent="0.3">
      <c r="B79" s="436"/>
      <c r="C79" s="93"/>
      <c r="D79" s="128" t="s">
        <v>1070</v>
      </c>
      <c r="E79" s="148">
        <f>+E25</f>
        <v>0</v>
      </c>
      <c r="F79" s="32">
        <v>0</v>
      </c>
      <c r="G79" s="6"/>
      <c r="H79" s="6"/>
      <c r="I79" s="6"/>
      <c r="J79" s="6"/>
      <c r="K79" s="6"/>
      <c r="M79" s="14"/>
    </row>
    <row r="80" spans="2:13" ht="23.8" thickBot="1" x14ac:dyDescent="0.3">
      <c r="B80" s="436"/>
      <c r="C80" s="93"/>
      <c r="D80" s="128" t="s">
        <v>1071</v>
      </c>
      <c r="E80" s="148">
        <f>+E75</f>
        <v>1</v>
      </c>
      <c r="F80" s="32">
        <v>1</v>
      </c>
      <c r="G80" s="6"/>
      <c r="H80" s="6"/>
      <c r="I80" s="6"/>
      <c r="J80" s="6"/>
      <c r="K80" s="6"/>
      <c r="M80" s="14"/>
    </row>
    <row r="81" spans="2:13" ht="24.45" thickBot="1" x14ac:dyDescent="0.3">
      <c r="B81" s="437"/>
      <c r="C81" s="3"/>
      <c r="D81" s="128" t="s">
        <v>1001</v>
      </c>
      <c r="E81" s="215" t="str">
        <f>Formulas!$D$29</f>
        <v/>
      </c>
      <c r="F81" s="207">
        <f>IFERROR(Formulas!$E$29,0)</f>
        <v>1</v>
      </c>
      <c r="G81" s="23"/>
      <c r="H81" s="23"/>
      <c r="I81" s="23"/>
      <c r="J81" s="23"/>
      <c r="K81" s="23"/>
      <c r="L81" s="15"/>
      <c r="M81" s="11"/>
    </row>
    <row r="82" spans="2:13" ht="23.95" customHeight="1" thickBot="1" x14ac:dyDescent="0.3">
      <c r="B82" s="47" t="s">
        <v>34</v>
      </c>
      <c r="C82" s="92"/>
      <c r="D82" s="1117" t="s">
        <v>1072</v>
      </c>
      <c r="E82" s="1118"/>
      <c r="F82" s="1118"/>
      <c r="G82" s="1118"/>
      <c r="H82" s="1118"/>
      <c r="I82" s="1118"/>
      <c r="J82" s="1118"/>
      <c r="K82" s="1118"/>
      <c r="L82" s="1190"/>
      <c r="M82" s="1180"/>
    </row>
    <row r="83" spans="2:13" ht="35.35" thickBot="1" x14ac:dyDescent="0.3">
      <c r="B83" s="47" t="s">
        <v>36</v>
      </c>
      <c r="C83" s="92"/>
      <c r="D83" s="1117" t="s">
        <v>159</v>
      </c>
      <c r="E83" s="1118"/>
      <c r="F83" s="1118"/>
      <c r="G83" s="1118"/>
      <c r="H83" s="1118"/>
      <c r="I83" s="1118"/>
      <c r="J83" s="1118"/>
      <c r="K83" s="1118"/>
      <c r="L83" s="1190"/>
      <c r="M83" s="1180"/>
    </row>
    <row r="84" spans="2:13" ht="14.95" thickBot="1" x14ac:dyDescent="0.3">
      <c r="B84" s="2"/>
      <c r="C84" s="75"/>
      <c r="D84" s="6"/>
      <c r="E84" s="6"/>
      <c r="F84" s="6"/>
      <c r="G84" s="6"/>
      <c r="H84" s="6"/>
      <c r="I84" s="6"/>
      <c r="J84" s="6"/>
      <c r="K84" s="6"/>
    </row>
    <row r="85" spans="2:13" ht="23.95" customHeight="1" thickBot="1" x14ac:dyDescent="0.3">
      <c r="B85" s="1114" t="s">
        <v>38</v>
      </c>
      <c r="C85" s="1115"/>
      <c r="D85" s="1115"/>
      <c r="E85" s="1116"/>
      <c r="F85" s="6"/>
      <c r="G85" s="6"/>
      <c r="H85" s="6"/>
      <c r="I85" s="6"/>
      <c r="J85" s="6"/>
      <c r="K85" s="6"/>
    </row>
    <row r="86" spans="2:13" ht="14.95" thickBot="1" x14ac:dyDescent="0.3">
      <c r="B86" s="1111">
        <v>1</v>
      </c>
      <c r="C86" s="93"/>
      <c r="D86" s="48" t="s">
        <v>39</v>
      </c>
      <c r="E86" s="166" t="s">
        <v>1890</v>
      </c>
      <c r="F86" s="6"/>
      <c r="G86" s="6"/>
      <c r="H86" s="6"/>
      <c r="I86" s="6"/>
      <c r="J86" s="6"/>
      <c r="K86" s="6"/>
    </row>
    <row r="87" spans="2:13" ht="14.95" thickBot="1" x14ac:dyDescent="0.3">
      <c r="B87" s="1112"/>
      <c r="C87" s="93"/>
      <c r="D87" s="41" t="s">
        <v>40</v>
      </c>
      <c r="E87" s="166" t="s">
        <v>1903</v>
      </c>
      <c r="F87" s="6"/>
      <c r="G87" s="6"/>
      <c r="H87" s="6"/>
      <c r="I87" s="6"/>
      <c r="J87" s="6"/>
      <c r="K87" s="6"/>
    </row>
    <row r="88" spans="2:13" ht="14.95" thickBot="1" x14ac:dyDescent="0.3">
      <c r="B88" s="1112"/>
      <c r="C88" s="93"/>
      <c r="D88" s="41" t="s">
        <v>41</v>
      </c>
      <c r="E88" s="166" t="s">
        <v>1904</v>
      </c>
      <c r="F88" s="6"/>
      <c r="G88" s="6"/>
      <c r="H88" s="6"/>
      <c r="I88" s="6"/>
      <c r="J88" s="6"/>
      <c r="K88" s="6"/>
    </row>
    <row r="89" spans="2:13" ht="14.95" thickBot="1" x14ac:dyDescent="0.3">
      <c r="B89" s="1112"/>
      <c r="C89" s="93"/>
      <c r="D89" s="41" t="s">
        <v>42</v>
      </c>
      <c r="E89" s="166" t="s">
        <v>1609</v>
      </c>
      <c r="F89" s="6"/>
      <c r="G89" s="6"/>
      <c r="H89" s="6"/>
      <c r="I89" s="6"/>
      <c r="J89" s="6"/>
      <c r="K89" s="6"/>
    </row>
    <row r="90" spans="2:13" ht="14.95" thickBot="1" x14ac:dyDescent="0.3">
      <c r="B90" s="1112"/>
      <c r="C90" s="93"/>
      <c r="D90" s="41" t="s">
        <v>43</v>
      </c>
      <c r="E90" s="166" t="s">
        <v>1905</v>
      </c>
      <c r="F90" s="6"/>
      <c r="G90" s="6"/>
      <c r="H90" s="6"/>
      <c r="I90" s="6"/>
      <c r="J90" s="6"/>
      <c r="K90" s="6"/>
    </row>
    <row r="91" spans="2:13" ht="14.95" thickBot="1" x14ac:dyDescent="0.3">
      <c r="B91" s="1112"/>
      <c r="C91" s="93"/>
      <c r="D91" s="41" t="s">
        <v>44</v>
      </c>
      <c r="E91" s="166">
        <v>4380200</v>
      </c>
      <c r="F91" s="6"/>
      <c r="G91" s="6"/>
      <c r="H91" s="6"/>
      <c r="I91" s="6"/>
      <c r="J91" s="6"/>
      <c r="K91" s="6"/>
    </row>
    <row r="92" spans="2:13" ht="14.95" thickBot="1" x14ac:dyDescent="0.3">
      <c r="B92" s="1113"/>
      <c r="C92" s="3"/>
      <c r="D92" s="41" t="s">
        <v>45</v>
      </c>
      <c r="E92" s="166" t="s">
        <v>1892</v>
      </c>
      <c r="F92" s="6"/>
      <c r="G92" s="6"/>
      <c r="H92" s="6"/>
      <c r="I92" s="6"/>
      <c r="J92" s="6"/>
      <c r="K92" s="6"/>
    </row>
    <row r="93" spans="2:13" ht="14.95" thickBot="1" x14ac:dyDescent="0.3">
      <c r="B93" s="2"/>
      <c r="C93" s="75"/>
      <c r="D93" s="6"/>
      <c r="E93" s="6"/>
      <c r="F93" s="6"/>
      <c r="G93" s="6"/>
      <c r="H93" s="6"/>
      <c r="I93" s="6"/>
      <c r="J93" s="6"/>
      <c r="K93" s="6"/>
    </row>
    <row r="94" spans="2:13" ht="14.95" thickBot="1" x14ac:dyDescent="0.3">
      <c r="B94" s="1114" t="s">
        <v>46</v>
      </c>
      <c r="C94" s="1115"/>
      <c r="D94" s="1115"/>
      <c r="E94" s="1116"/>
      <c r="F94" s="6"/>
      <c r="G94" s="6"/>
      <c r="H94" s="6"/>
      <c r="I94" s="6"/>
      <c r="J94" s="6"/>
      <c r="K94" s="6"/>
    </row>
    <row r="95" spans="2:13" ht="14.95" thickBot="1" x14ac:dyDescent="0.3">
      <c r="B95" s="1111">
        <v>1</v>
      </c>
      <c r="C95" s="93"/>
      <c r="D95" s="48" t="s">
        <v>39</v>
      </c>
      <c r="E95" s="444" t="s">
        <v>47</v>
      </c>
      <c r="F95" s="6"/>
      <c r="G95" s="6"/>
      <c r="H95" s="6"/>
      <c r="I95" s="6"/>
      <c r="J95" s="6"/>
      <c r="K95" s="6"/>
    </row>
    <row r="96" spans="2:13" ht="14.95" thickBot="1" x14ac:dyDescent="0.3">
      <c r="B96" s="1112"/>
      <c r="C96" s="93"/>
      <c r="D96" s="41" t="s">
        <v>40</v>
      </c>
      <c r="E96" s="444" t="s">
        <v>160</v>
      </c>
      <c r="F96" s="6"/>
      <c r="G96" s="6"/>
      <c r="H96" s="6"/>
      <c r="I96" s="6"/>
      <c r="J96" s="6"/>
      <c r="K96" s="6"/>
    </row>
    <row r="97" spans="2:11" ht="14.95" thickBot="1" x14ac:dyDescent="0.3">
      <c r="B97" s="1112"/>
      <c r="C97" s="93"/>
      <c r="D97" s="41" t="s">
        <v>41</v>
      </c>
      <c r="E97" s="171"/>
      <c r="F97" s="6"/>
      <c r="G97" s="6"/>
      <c r="H97" s="6"/>
      <c r="I97" s="6"/>
      <c r="J97" s="6"/>
      <c r="K97" s="6"/>
    </row>
    <row r="98" spans="2:11" ht="14.95" thickBot="1" x14ac:dyDescent="0.3">
      <c r="B98" s="1112"/>
      <c r="C98" s="93"/>
      <c r="D98" s="41" t="s">
        <v>42</v>
      </c>
      <c r="E98" s="171"/>
      <c r="F98" s="6"/>
      <c r="G98" s="6"/>
      <c r="H98" s="6"/>
      <c r="I98" s="6"/>
      <c r="J98" s="6"/>
      <c r="K98" s="6"/>
    </row>
    <row r="99" spans="2:11" ht="14.95" thickBot="1" x14ac:dyDescent="0.3">
      <c r="B99" s="1112"/>
      <c r="C99" s="93"/>
      <c r="D99" s="41" t="s">
        <v>43</v>
      </c>
      <c r="E99" s="171"/>
      <c r="F99" s="6"/>
      <c r="G99" s="6"/>
      <c r="H99" s="6"/>
      <c r="I99" s="6"/>
      <c r="J99" s="6"/>
      <c r="K99" s="6"/>
    </row>
    <row r="100" spans="2:11" ht="14.95" thickBot="1" x14ac:dyDescent="0.3">
      <c r="B100" s="1112"/>
      <c r="C100" s="93"/>
      <c r="D100" s="41" t="s">
        <v>44</v>
      </c>
      <c r="E100" s="171"/>
      <c r="F100" s="6"/>
      <c r="G100" s="6"/>
      <c r="H100" s="6"/>
      <c r="I100" s="6"/>
      <c r="J100" s="6"/>
      <c r="K100" s="6"/>
    </row>
    <row r="101" spans="2:11" ht="14.95" thickBot="1" x14ac:dyDescent="0.3">
      <c r="B101" s="1113"/>
      <c r="C101" s="3"/>
      <c r="D101" s="41" t="s">
        <v>45</v>
      </c>
      <c r="E101" s="171"/>
      <c r="F101" s="6"/>
      <c r="G101" s="6"/>
      <c r="H101" s="6"/>
      <c r="I101" s="6"/>
      <c r="J101" s="6"/>
      <c r="K101" s="6"/>
    </row>
    <row r="102" spans="2:11" ht="14.95" thickBot="1" x14ac:dyDescent="0.3">
      <c r="B102" s="2"/>
      <c r="C102" s="75"/>
      <c r="D102" s="6"/>
      <c r="E102" s="6"/>
      <c r="F102" s="6"/>
      <c r="G102" s="6"/>
      <c r="H102" s="6"/>
      <c r="I102" s="6"/>
      <c r="J102" s="6"/>
      <c r="K102" s="6"/>
    </row>
    <row r="103" spans="2:11" ht="14.95" customHeight="1" thickBot="1" x14ac:dyDescent="0.3">
      <c r="B103" s="124" t="s">
        <v>49</v>
      </c>
      <c r="C103" s="125"/>
      <c r="D103" s="125"/>
      <c r="E103" s="126"/>
      <c r="G103" s="6"/>
      <c r="H103" s="6"/>
      <c r="I103" s="6"/>
      <c r="J103" s="6"/>
      <c r="K103" s="6"/>
    </row>
    <row r="104" spans="2:11" ht="23.8" thickBot="1" x14ac:dyDescent="0.3">
      <c r="B104" s="47" t="s">
        <v>50</v>
      </c>
      <c r="C104" s="41" t="s">
        <v>51</v>
      </c>
      <c r="D104" s="41" t="s">
        <v>52</v>
      </c>
      <c r="E104" s="41" t="s">
        <v>53</v>
      </c>
      <c r="F104" s="6"/>
      <c r="G104" s="6"/>
      <c r="H104" s="6"/>
      <c r="I104" s="6"/>
      <c r="J104" s="6"/>
    </row>
    <row r="105" spans="2:11" ht="58.45" thickBot="1" x14ac:dyDescent="0.3">
      <c r="B105" s="49">
        <v>42401</v>
      </c>
      <c r="C105" s="41">
        <v>1</v>
      </c>
      <c r="D105" s="50" t="s">
        <v>1073</v>
      </c>
      <c r="E105" s="41"/>
      <c r="F105" s="6"/>
      <c r="G105" s="6"/>
      <c r="H105" s="6"/>
      <c r="I105" s="6"/>
      <c r="J105" s="6"/>
    </row>
    <row r="106" spans="2:11" ht="14.95" thickBot="1" x14ac:dyDescent="0.3">
      <c r="B106" s="4"/>
      <c r="C106" s="94"/>
      <c r="D106" s="6"/>
      <c r="E106" s="6"/>
      <c r="F106" s="6"/>
      <c r="G106" s="6"/>
      <c r="H106" s="6"/>
      <c r="I106" s="6"/>
      <c r="J106" s="6"/>
      <c r="K106" s="6"/>
    </row>
    <row r="107" spans="2:11" ht="23.8" thickBot="1" x14ac:dyDescent="0.3">
      <c r="B107" s="135" t="s">
        <v>55</v>
      </c>
      <c r="C107" s="95"/>
      <c r="D107" s="6"/>
      <c r="E107" s="6"/>
      <c r="F107" s="6"/>
      <c r="G107" s="6"/>
      <c r="H107" s="6"/>
      <c r="I107" s="6"/>
      <c r="J107" s="6"/>
      <c r="K107" s="6"/>
    </row>
    <row r="108" spans="2:11" x14ac:dyDescent="0.25">
      <c r="B108" s="1248"/>
      <c r="C108" s="1249"/>
      <c r="D108" s="1249"/>
      <c r="E108" s="1249"/>
      <c r="F108" s="1249"/>
      <c r="G108" s="1249"/>
      <c r="H108" s="1249"/>
      <c r="I108" s="1250"/>
      <c r="J108" s="6"/>
      <c r="K108" s="6"/>
    </row>
    <row r="109" spans="2:11" ht="14.95" thickBot="1" x14ac:dyDescent="0.3">
      <c r="B109" s="1251"/>
      <c r="C109" s="1252"/>
      <c r="D109" s="1252"/>
      <c r="E109" s="1252"/>
      <c r="F109" s="1252"/>
      <c r="G109" s="1252"/>
      <c r="H109" s="1252"/>
      <c r="I109" s="1253"/>
      <c r="J109" s="6"/>
      <c r="K109" s="6"/>
    </row>
    <row r="110" spans="2:11" ht="14.95" thickBot="1" x14ac:dyDescent="0.3">
      <c r="B110" s="6"/>
      <c r="D110" s="6"/>
      <c r="E110" s="6"/>
      <c r="F110" s="6"/>
      <c r="G110" s="6"/>
      <c r="H110" s="6"/>
      <c r="I110" s="6"/>
      <c r="J110" s="6"/>
      <c r="K110" s="6"/>
    </row>
    <row r="111" spans="2:11" ht="23.8" thickBot="1" x14ac:dyDescent="0.3">
      <c r="B111" s="51" t="s">
        <v>56</v>
      </c>
      <c r="C111" s="96"/>
      <c r="D111" s="6"/>
      <c r="E111" s="6"/>
      <c r="F111" s="6"/>
      <c r="G111" s="6"/>
      <c r="H111" s="6"/>
      <c r="I111" s="6"/>
      <c r="J111" s="6"/>
      <c r="K111" s="6"/>
    </row>
    <row r="112" spans="2:11" ht="14.95" thickBot="1" x14ac:dyDescent="0.3">
      <c r="B112" s="2"/>
      <c r="C112" s="75"/>
      <c r="D112" s="6"/>
      <c r="E112" s="6"/>
      <c r="F112" s="6"/>
      <c r="G112" s="6"/>
      <c r="H112" s="6"/>
      <c r="I112" s="6"/>
      <c r="J112" s="6"/>
      <c r="K112" s="6"/>
    </row>
    <row r="113" spans="2:11" ht="58.45" thickBot="1" x14ac:dyDescent="0.3">
      <c r="B113" s="52" t="s">
        <v>57</v>
      </c>
      <c r="C113" s="97"/>
      <c r="D113" s="43" t="s">
        <v>1002</v>
      </c>
      <c r="E113" s="6"/>
      <c r="F113" s="6"/>
      <c r="G113" s="6"/>
      <c r="H113" s="6"/>
      <c r="I113" s="6"/>
      <c r="J113" s="6"/>
      <c r="K113" s="6"/>
    </row>
    <row r="114" spans="2:11" x14ac:dyDescent="0.25">
      <c r="B114" s="1111" t="s">
        <v>59</v>
      </c>
      <c r="C114" s="93"/>
      <c r="D114" s="53" t="s">
        <v>60</v>
      </c>
      <c r="E114" s="6"/>
      <c r="F114" s="6"/>
      <c r="G114" s="6"/>
      <c r="H114" s="6"/>
      <c r="I114" s="6"/>
      <c r="J114" s="6"/>
      <c r="K114" s="6"/>
    </row>
    <row r="115" spans="2:11" ht="92.4" x14ac:dyDescent="0.25">
      <c r="B115" s="1112"/>
      <c r="C115" s="93"/>
      <c r="D115" s="46" t="s">
        <v>1003</v>
      </c>
      <c r="E115" s="6"/>
      <c r="F115" s="6"/>
      <c r="G115" s="6"/>
      <c r="H115" s="6"/>
      <c r="I115" s="6"/>
      <c r="J115" s="6"/>
      <c r="K115" s="6"/>
    </row>
    <row r="116" spans="2:11" x14ac:dyDescent="0.25">
      <c r="B116" s="1112"/>
      <c r="C116" s="93"/>
      <c r="D116" s="53" t="s">
        <v>134</v>
      </c>
      <c r="E116" s="6"/>
      <c r="F116" s="6"/>
      <c r="G116" s="6"/>
      <c r="H116" s="6"/>
      <c r="I116" s="6"/>
      <c r="J116" s="6"/>
      <c r="K116" s="6"/>
    </row>
    <row r="117" spans="2:11" x14ac:dyDescent="0.25">
      <c r="B117" s="1112"/>
      <c r="C117" s="93"/>
      <c r="D117" s="46" t="s">
        <v>1004</v>
      </c>
      <c r="E117" s="6"/>
      <c r="F117" s="6"/>
      <c r="G117" s="6"/>
      <c r="H117" s="6"/>
      <c r="I117" s="6"/>
      <c r="J117" s="6"/>
      <c r="K117" s="6"/>
    </row>
    <row r="118" spans="2:11" ht="46.2" x14ac:dyDescent="0.25">
      <c r="B118" s="1112"/>
      <c r="C118" s="93"/>
      <c r="D118" s="46" t="s">
        <v>1005</v>
      </c>
      <c r="E118" s="6"/>
      <c r="F118" s="6"/>
      <c r="G118" s="6"/>
      <c r="H118" s="6"/>
      <c r="I118" s="6"/>
      <c r="J118" s="6"/>
      <c r="K118" s="6"/>
    </row>
    <row r="119" spans="2:11" x14ac:dyDescent="0.25">
      <c r="B119" s="1112"/>
      <c r="C119" s="93"/>
      <c r="D119" s="55" t="s">
        <v>1006</v>
      </c>
      <c r="E119" s="6"/>
      <c r="F119" s="6"/>
      <c r="G119" s="6"/>
      <c r="H119" s="6"/>
      <c r="I119" s="6"/>
      <c r="J119" s="6"/>
      <c r="K119" s="6"/>
    </row>
    <row r="120" spans="2:11" ht="14.95" thickBot="1" x14ac:dyDescent="0.3">
      <c r="B120" s="1113"/>
      <c r="C120" s="3"/>
      <c r="D120" s="56" t="s">
        <v>1007</v>
      </c>
      <c r="E120" s="6"/>
      <c r="F120" s="6"/>
      <c r="G120" s="6"/>
      <c r="H120" s="6"/>
      <c r="I120" s="6"/>
      <c r="J120" s="6"/>
      <c r="K120" s="6"/>
    </row>
    <row r="121" spans="2:11" ht="23.8" thickBot="1" x14ac:dyDescent="0.3">
      <c r="B121" s="47" t="s">
        <v>72</v>
      </c>
      <c r="C121" s="3"/>
      <c r="D121" s="41"/>
      <c r="E121" s="6"/>
      <c r="F121" s="6"/>
      <c r="G121" s="6"/>
      <c r="H121" s="6"/>
      <c r="I121" s="6"/>
      <c r="J121" s="6"/>
      <c r="K121" s="6"/>
    </row>
    <row r="122" spans="2:11" ht="57.75" x14ac:dyDescent="0.25">
      <c r="B122" s="1111" t="s">
        <v>73</v>
      </c>
      <c r="C122" s="93"/>
      <c r="D122" s="46" t="s">
        <v>1008</v>
      </c>
      <c r="E122" s="6"/>
      <c r="F122" s="6"/>
      <c r="G122" s="6"/>
      <c r="H122" s="6"/>
      <c r="I122" s="6"/>
      <c r="J122" s="6"/>
      <c r="K122" s="6"/>
    </row>
    <row r="123" spans="2:11" ht="184.75" x14ac:dyDescent="0.25">
      <c r="B123" s="1112"/>
      <c r="C123" s="93"/>
      <c r="D123" s="46" t="s">
        <v>1009</v>
      </c>
      <c r="E123" s="6"/>
      <c r="F123" s="6"/>
      <c r="G123" s="6"/>
      <c r="H123" s="6"/>
      <c r="I123" s="6"/>
      <c r="J123" s="6"/>
      <c r="K123" s="6"/>
    </row>
    <row r="124" spans="2:11" ht="69.3" x14ac:dyDescent="0.25">
      <c r="B124" s="1112"/>
      <c r="C124" s="93"/>
      <c r="D124" s="46" t="s">
        <v>1010</v>
      </c>
      <c r="E124" s="6"/>
      <c r="F124" s="6"/>
      <c r="G124" s="6"/>
      <c r="H124" s="6"/>
      <c r="I124" s="6"/>
      <c r="J124" s="6"/>
      <c r="K124" s="6"/>
    </row>
    <row r="125" spans="2:11" ht="173.9" thickBot="1" x14ac:dyDescent="0.3">
      <c r="B125" s="1113"/>
      <c r="C125" s="3"/>
      <c r="D125" s="41" t="s">
        <v>1011</v>
      </c>
      <c r="E125" s="6"/>
      <c r="F125" s="6"/>
      <c r="G125" s="6"/>
      <c r="H125" s="6"/>
      <c r="I125" s="6"/>
      <c r="J125" s="6"/>
      <c r="K125" s="6"/>
    </row>
    <row r="126" spans="2:11" x14ac:dyDescent="0.25">
      <c r="B126" s="1111" t="s">
        <v>90</v>
      </c>
      <c r="C126" s="93"/>
      <c r="D126" s="46"/>
      <c r="E126" s="6"/>
      <c r="F126" s="6"/>
      <c r="G126" s="6"/>
      <c r="H126" s="6"/>
      <c r="I126" s="6"/>
      <c r="J126" s="6"/>
      <c r="K126" s="6"/>
    </row>
    <row r="127" spans="2:11" x14ac:dyDescent="0.25">
      <c r="B127" s="1112"/>
      <c r="C127" s="93"/>
      <c r="D127" s="17"/>
      <c r="E127" s="6"/>
      <c r="F127" s="6"/>
      <c r="G127" s="6"/>
      <c r="H127" s="6"/>
      <c r="I127" s="6"/>
      <c r="J127" s="6"/>
      <c r="K127" s="6"/>
    </row>
    <row r="128" spans="2:11" x14ac:dyDescent="0.25">
      <c r="B128" s="1112"/>
      <c r="C128" s="93"/>
      <c r="D128" s="46" t="s">
        <v>91</v>
      </c>
      <c r="E128" s="6"/>
      <c r="F128" s="6"/>
      <c r="G128" s="6"/>
      <c r="H128" s="6"/>
      <c r="I128" s="6"/>
      <c r="J128" s="6"/>
      <c r="K128" s="6"/>
    </row>
    <row r="129" spans="2:11" ht="24.45" x14ac:dyDescent="0.25">
      <c r="B129" s="1112"/>
      <c r="C129" s="93"/>
      <c r="D129" s="46" t="s">
        <v>1012</v>
      </c>
      <c r="E129" s="6"/>
      <c r="F129" s="6"/>
      <c r="G129" s="6"/>
      <c r="H129" s="6"/>
      <c r="I129" s="6"/>
      <c r="J129" s="6"/>
      <c r="K129" s="6"/>
    </row>
    <row r="130" spans="2:11" ht="36" x14ac:dyDescent="0.25">
      <c r="B130" s="1112"/>
      <c r="C130" s="93"/>
      <c r="D130" s="46" t="s">
        <v>1013</v>
      </c>
      <c r="E130" s="6"/>
      <c r="F130" s="6"/>
      <c r="G130" s="6"/>
      <c r="H130" s="6"/>
      <c r="I130" s="6"/>
      <c r="J130" s="6"/>
      <c r="K130" s="6"/>
    </row>
    <row r="131" spans="2:11" ht="36" x14ac:dyDescent="0.25">
      <c r="B131" s="1112"/>
      <c r="C131" s="93"/>
      <c r="D131" s="46" t="s">
        <v>1014</v>
      </c>
      <c r="E131" s="6"/>
      <c r="F131" s="6"/>
      <c r="G131" s="6"/>
      <c r="H131" s="6"/>
      <c r="I131" s="6"/>
      <c r="J131" s="6"/>
      <c r="K131" s="6"/>
    </row>
    <row r="132" spans="2:11" ht="36" x14ac:dyDescent="0.25">
      <c r="B132" s="1112"/>
      <c r="C132" s="93"/>
      <c r="D132" s="46" t="s">
        <v>1015</v>
      </c>
      <c r="E132" s="6"/>
      <c r="F132" s="6"/>
      <c r="G132" s="6"/>
      <c r="H132" s="6"/>
      <c r="I132" s="6"/>
      <c r="J132" s="6"/>
      <c r="K132" s="6"/>
    </row>
    <row r="133" spans="2:11" x14ac:dyDescent="0.25">
      <c r="B133" s="1112"/>
      <c r="C133" s="93"/>
      <c r="D133" s="46" t="s">
        <v>1016</v>
      </c>
      <c r="E133" s="6"/>
      <c r="F133" s="6"/>
      <c r="G133" s="6"/>
      <c r="H133" s="6"/>
      <c r="I133" s="6"/>
      <c r="J133" s="6"/>
      <c r="K133" s="6"/>
    </row>
    <row r="134" spans="2:11" x14ac:dyDescent="0.25">
      <c r="B134" s="1112"/>
      <c r="C134" s="93"/>
      <c r="D134" s="46" t="s">
        <v>1017</v>
      </c>
      <c r="E134" s="6"/>
      <c r="F134" s="6"/>
      <c r="G134" s="6"/>
      <c r="H134" s="6"/>
      <c r="I134" s="6"/>
      <c r="J134" s="6"/>
      <c r="K134" s="6"/>
    </row>
    <row r="135" spans="2:11" x14ac:dyDescent="0.25">
      <c r="B135" s="1112"/>
      <c r="C135" s="93"/>
      <c r="D135" s="46" t="s">
        <v>1018</v>
      </c>
      <c r="E135" s="6"/>
      <c r="F135" s="6"/>
      <c r="G135" s="6"/>
      <c r="H135" s="6"/>
      <c r="I135" s="6"/>
      <c r="J135" s="6"/>
      <c r="K135" s="6"/>
    </row>
    <row r="136" spans="2:11" x14ac:dyDescent="0.25">
      <c r="B136" s="1112"/>
      <c r="C136" s="93"/>
      <c r="D136" s="46" t="s">
        <v>99</v>
      </c>
      <c r="E136" s="6"/>
      <c r="F136" s="6"/>
      <c r="G136" s="6"/>
      <c r="H136" s="6"/>
      <c r="I136" s="6"/>
      <c r="J136" s="6"/>
      <c r="K136" s="6"/>
    </row>
    <row r="137" spans="2:11" ht="46.9" thickBot="1" x14ac:dyDescent="0.3">
      <c r="B137" s="1113"/>
      <c r="C137" s="3"/>
      <c r="D137" s="41" t="s">
        <v>1019</v>
      </c>
      <c r="E137" s="6"/>
      <c r="F137" s="6"/>
      <c r="G137" s="6"/>
      <c r="H137" s="6"/>
      <c r="I137" s="6"/>
      <c r="J137" s="6"/>
      <c r="K137" s="6"/>
    </row>
    <row r="138" spans="2:11" x14ac:dyDescent="0.25">
      <c r="B138" s="6"/>
      <c r="D138" s="6"/>
      <c r="E138" s="6"/>
      <c r="F138" s="6"/>
      <c r="G138" s="6"/>
      <c r="H138" s="6"/>
      <c r="I138" s="6"/>
      <c r="J138" s="6"/>
      <c r="K138" s="6"/>
    </row>
    <row r="139" spans="2:11" x14ac:dyDescent="0.25">
      <c r="B139" s="6"/>
      <c r="D139" s="6"/>
      <c r="E139" s="6"/>
      <c r="F139" s="6"/>
      <c r="G139" s="6"/>
      <c r="H139" s="6"/>
      <c r="I139" s="6"/>
      <c r="J139" s="6"/>
      <c r="K139" s="6"/>
    </row>
  </sheetData>
  <sheetProtection insertColumns="0" insertRows="0"/>
  <mergeCells count="48">
    <mergeCell ref="B15:B19"/>
    <mergeCell ref="B108:I109"/>
    <mergeCell ref="D83:M83"/>
    <mergeCell ref="B85:E85"/>
    <mergeCell ref="B86:B92"/>
    <mergeCell ref="B94:E94"/>
    <mergeCell ref="B95:B101"/>
    <mergeCell ref="D41:M41"/>
    <mergeCell ref="D15:M15"/>
    <mergeCell ref="D16:M16"/>
    <mergeCell ref="D17:M17"/>
    <mergeCell ref="D26:M26"/>
    <mergeCell ref="D27:M27"/>
    <mergeCell ref="D31:M31"/>
    <mergeCell ref="D40:M40"/>
    <mergeCell ref="D18:D19"/>
    <mergeCell ref="E18:F18"/>
    <mergeCell ref="D62:M62"/>
    <mergeCell ref="D48:G48"/>
    <mergeCell ref="C59:C60"/>
    <mergeCell ref="D49:M49"/>
    <mergeCell ref="D53:M53"/>
    <mergeCell ref="I18:J18"/>
    <mergeCell ref="C37:C38"/>
    <mergeCell ref="G18:H18"/>
    <mergeCell ref="D21:M21"/>
    <mergeCell ref="C46:C47"/>
    <mergeCell ref="D77:M77"/>
    <mergeCell ref="B114:B120"/>
    <mergeCell ref="B122:B125"/>
    <mergeCell ref="B126:B137"/>
    <mergeCell ref="D82:M82"/>
    <mergeCell ref="D76:M76"/>
    <mergeCell ref="D70:G70"/>
    <mergeCell ref="C68:C69"/>
    <mergeCell ref="D63:M63"/>
    <mergeCell ref="D71:M71"/>
    <mergeCell ref="D72:M72"/>
    <mergeCell ref="B10:D10"/>
    <mergeCell ref="F10:S10"/>
    <mergeCell ref="F11:S11"/>
    <mergeCell ref="E12:R12"/>
    <mergeCell ref="E13:R13"/>
    <mergeCell ref="A1:P1"/>
    <mergeCell ref="A2:P2"/>
    <mergeCell ref="A3:P3"/>
    <mergeCell ref="A4:D4"/>
    <mergeCell ref="A5:P5"/>
  </mergeCells>
  <conditionalFormatting sqref="E81">
    <cfRule type="containsText" dxfId="25" priority="5" operator="containsText" text="ERROR">
      <formula>NOT(ISERROR(SEARCH("ERROR",E81)))</formula>
    </cfRule>
  </conditionalFormatting>
  <conditionalFormatting sqref="F10">
    <cfRule type="notContainsBlanks" dxfId="24" priority="4">
      <formula>LEN(TRIM(F10))&gt;0</formula>
    </cfRule>
  </conditionalFormatting>
  <conditionalFormatting sqref="F11:S11">
    <cfRule type="expression" dxfId="23" priority="2">
      <formula>E11="NO SE REPORTA"</formula>
    </cfRule>
    <cfRule type="expression" dxfId="22" priority="3">
      <formula>E10="NO APLICA"</formula>
    </cfRule>
  </conditionalFormatting>
  <conditionalFormatting sqref="E12:R12">
    <cfRule type="expression" dxfId="21" priority="1">
      <formula>E11="SI SE REPORTA"</formula>
    </cfRule>
  </conditionalFormatting>
  <dataValidations count="4">
    <dataValidation type="whole" operator="greaterThanOrEqual" allowBlank="1" showErrorMessage="1" errorTitle="ERROR" error="Escriba un número igual o mayor que 0" promptTitle="ERROR" prompt="Escriba un número igual o mayor que 0" sqref="E44:G45 E57:L58 E35:M36 E28:E30 E66:G67 E50:E52 E20:J20">
      <formula1>0</formula1>
    </dataValidation>
    <dataValidation type="decimal" allowBlank="1" showInputMessage="1" showErrorMessage="1" errorTitle="ERROR" error="Escriba un valor entre 0% y 100%" sqref="F79:F80">
      <formula1>0</formula1>
      <formula2>1</formula2>
    </dataValidation>
    <dataValidation type="list" allowBlank="1" showInputMessage="1" showErrorMessage="1" sqref="E11">
      <formula1>REPORTE</formula1>
    </dataValidation>
    <dataValidation type="list" allowBlank="1" showInputMessage="1" showErrorMessage="1" sqref="E10">
      <formula1>SI</formula1>
    </dataValidation>
  </dataValidations>
  <hyperlinks>
    <hyperlink ref="D119" r:id="rId1" display="http://www.sisaire.gov.co/"/>
    <hyperlink ref="D120" r:id="rId2" display="http://www.sirh.ideam.gov.co/"/>
    <hyperlink ref="B9" location="'ANEXO 3'!A1" display="VOLVER AL INDICE"/>
  </hyperlinks>
  <pageMargins left="0.25" right="0.25" top="0.75" bottom="0.75" header="0.3" footer="0.3"/>
  <pageSetup paperSize="178" orientation="landscape" horizontalDpi="1200" verticalDpi="1200" r:id="rId3"/>
  <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3"/>
  <sheetViews>
    <sheetView showGridLines="0" zoomScale="98" zoomScaleNormal="98" workbookViewId="0">
      <selection activeCell="M18" sqref="M18"/>
    </sheetView>
  </sheetViews>
  <sheetFormatPr baseColWidth="10" defaultRowHeight="14.3" x14ac:dyDescent="0.25"/>
  <cols>
    <col min="1" max="1" width="1.875" customWidth="1"/>
    <col min="2" max="2" width="12.875" customWidth="1"/>
    <col min="3" max="3" width="5.125" style="86" bestFit="1" customWidth="1"/>
    <col min="4" max="4" width="34.875" customWidth="1"/>
    <col min="5" max="5" width="12.125" customWidth="1"/>
    <col min="11" max="11" width="22" customWidth="1"/>
  </cols>
  <sheetData>
    <row r="1" spans="1:21" s="550" customFormat="1" ht="100.55" customHeight="1" thickBot="1" x14ac:dyDescent="0.3">
      <c r="A1" s="1022"/>
      <c r="B1" s="1023"/>
      <c r="C1" s="1023"/>
      <c r="D1" s="1023"/>
      <c r="E1" s="1023"/>
      <c r="F1" s="1023"/>
      <c r="G1" s="1023"/>
      <c r="H1" s="1023"/>
      <c r="I1" s="1023"/>
      <c r="J1" s="1023"/>
      <c r="K1" s="1023"/>
      <c r="L1" s="1023"/>
      <c r="M1" s="1023"/>
      <c r="N1" s="1023"/>
      <c r="O1" s="1023"/>
      <c r="P1" s="1024"/>
      <c r="Q1" s="412"/>
      <c r="R1" s="412"/>
    </row>
    <row r="2" spans="1:21" s="551" customFormat="1" ht="16.3" thickBot="1" x14ac:dyDescent="0.3">
      <c r="A2" s="1030" t="str">
        <f>'Datos Generales'!C5</f>
        <v>Corporación Autónoma Regional del Magdalena – CORPAMAG</v>
      </c>
      <c r="B2" s="1031"/>
      <c r="C2" s="1031"/>
      <c r="D2" s="1031"/>
      <c r="E2" s="1031"/>
      <c r="F2" s="1031"/>
      <c r="G2" s="1031"/>
      <c r="H2" s="1031"/>
      <c r="I2" s="1031"/>
      <c r="J2" s="1031"/>
      <c r="K2" s="1031"/>
      <c r="L2" s="1031"/>
      <c r="M2" s="1031"/>
      <c r="N2" s="1031"/>
      <c r="O2" s="1031"/>
      <c r="P2" s="1032"/>
      <c r="Q2" s="412"/>
      <c r="R2" s="412"/>
    </row>
    <row r="3" spans="1:21" s="551" customFormat="1" ht="16.3" thickBot="1" x14ac:dyDescent="0.3">
      <c r="A3" s="1025" t="s">
        <v>1322</v>
      </c>
      <c r="B3" s="1026"/>
      <c r="C3" s="1026"/>
      <c r="D3" s="1026"/>
      <c r="E3" s="1026"/>
      <c r="F3" s="1026"/>
      <c r="G3" s="1026"/>
      <c r="H3" s="1026"/>
      <c r="I3" s="1026"/>
      <c r="J3" s="1026"/>
      <c r="K3" s="1026"/>
      <c r="L3" s="1026"/>
      <c r="M3" s="1026"/>
      <c r="N3" s="1026"/>
      <c r="O3" s="1026"/>
      <c r="P3" s="1027"/>
      <c r="Q3" s="412"/>
      <c r="R3" s="412"/>
    </row>
    <row r="4" spans="1:21" s="551" customFormat="1" ht="16.3" thickBot="1" x14ac:dyDescent="0.3">
      <c r="A4" s="1028" t="s">
        <v>1321</v>
      </c>
      <c r="B4" s="1029"/>
      <c r="C4" s="1029"/>
      <c r="D4" s="1029"/>
      <c r="E4" s="587" t="str">
        <f>'Datos Generales'!C6</f>
        <v>2021-II</v>
      </c>
      <c r="F4" s="587"/>
      <c r="G4" s="587"/>
      <c r="H4" s="587"/>
      <c r="I4" s="587"/>
      <c r="J4" s="587"/>
      <c r="K4" s="587"/>
      <c r="L4" s="589"/>
      <c r="M4" s="589"/>
      <c r="N4" s="589"/>
      <c r="O4" s="589"/>
      <c r="P4" s="590"/>
      <c r="Q4" s="412"/>
      <c r="R4" s="412"/>
    </row>
    <row r="5" spans="1:21" s="245" customFormat="1" ht="16.5" customHeight="1" thickBot="1" x14ac:dyDescent="0.3">
      <c r="A5" s="1025" t="s">
        <v>1074</v>
      </c>
      <c r="B5" s="1026"/>
      <c r="C5" s="1026"/>
      <c r="D5" s="1026"/>
      <c r="E5" s="1026"/>
      <c r="F5" s="1026"/>
      <c r="G5" s="1026"/>
      <c r="H5" s="1026"/>
      <c r="I5" s="1026"/>
      <c r="J5" s="1026"/>
      <c r="K5" s="1026"/>
      <c r="L5" s="1026"/>
      <c r="M5" s="1026"/>
      <c r="N5" s="1026"/>
      <c r="O5" s="1026"/>
      <c r="P5" s="1027"/>
    </row>
    <row r="6" spans="1:21" x14ac:dyDescent="0.25">
      <c r="B6" s="2" t="s">
        <v>1</v>
      </c>
      <c r="C6" s="75"/>
      <c r="D6" s="6"/>
      <c r="E6" s="73"/>
      <c r="F6" s="6" t="s">
        <v>128</v>
      </c>
      <c r="G6" s="6"/>
      <c r="H6" s="6"/>
      <c r="I6" s="6"/>
      <c r="J6" s="6"/>
      <c r="K6" s="6"/>
    </row>
    <row r="7" spans="1:21" ht="14.95" thickBot="1" x14ac:dyDescent="0.3">
      <c r="B7" s="74"/>
      <c r="C7" s="76"/>
      <c r="D7" s="6"/>
      <c r="E7" s="18"/>
      <c r="F7" s="6" t="s">
        <v>129</v>
      </c>
      <c r="G7" s="6"/>
      <c r="H7" s="6"/>
      <c r="I7" s="6"/>
      <c r="J7" s="6"/>
      <c r="K7" s="6"/>
    </row>
    <row r="8" spans="1:21" ht="14.95" thickBot="1" x14ac:dyDescent="0.3">
      <c r="B8" s="177" t="s">
        <v>1192</v>
      </c>
      <c r="C8" s="221">
        <v>2021</v>
      </c>
      <c r="D8" s="226">
        <f>IF(E10="NO APLICA","NO APLICA",IF(E11="NO SE REPORTA","SIN INFORMACION",+E30))</f>
        <v>0.78529111338100099</v>
      </c>
      <c r="E8" s="222"/>
      <c r="F8" s="6" t="s">
        <v>130</v>
      </c>
      <c r="G8" s="6"/>
      <c r="H8" s="6"/>
      <c r="I8" s="6"/>
      <c r="J8" s="6"/>
      <c r="K8" s="6"/>
    </row>
    <row r="9" spans="1:21" x14ac:dyDescent="0.25">
      <c r="B9" s="505" t="s">
        <v>1193</v>
      </c>
      <c r="D9" s="6"/>
      <c r="E9" s="6"/>
      <c r="F9" s="6"/>
      <c r="G9" s="6"/>
      <c r="H9" s="6"/>
      <c r="I9" s="6"/>
      <c r="J9" s="6"/>
      <c r="K9" s="6"/>
    </row>
    <row r="10" spans="1:21" s="412" customFormat="1" x14ac:dyDescent="0.25">
      <c r="A10" s="245"/>
      <c r="B10" s="1078" t="s">
        <v>1252</v>
      </c>
      <c r="C10" s="1078"/>
      <c r="D10" s="1078"/>
      <c r="E10" s="511" t="s">
        <v>1249</v>
      </c>
      <c r="F10" s="1085"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086"/>
      <c r="H10" s="1086"/>
      <c r="I10" s="1086"/>
      <c r="J10" s="1086"/>
      <c r="K10" s="1086"/>
      <c r="L10" s="1086"/>
      <c r="M10" s="1086"/>
      <c r="N10" s="1086"/>
      <c r="O10" s="1086"/>
      <c r="P10" s="1086"/>
      <c r="Q10" s="1086"/>
      <c r="R10" s="1086"/>
      <c r="S10" s="1086"/>
      <c r="T10" s="507"/>
      <c r="U10" s="507"/>
    </row>
    <row r="11" spans="1:21" s="412" customFormat="1" ht="14.45" customHeight="1" x14ac:dyDescent="0.25">
      <c r="A11" s="245"/>
      <c r="B11" s="508"/>
      <c r="C11" s="509"/>
      <c r="D11" s="510" t="str">
        <f>IF(E10="SI APLICA","¿El indicador no se reporta por limitaciones de información disponible? ","")</f>
        <v xml:space="preserve">¿El indicador no se reporta por limitaciones de información disponible? </v>
      </c>
      <c r="E11" s="512" t="s">
        <v>1251</v>
      </c>
      <c r="F11" s="1079"/>
      <c r="G11" s="1080"/>
      <c r="H11" s="1080"/>
      <c r="I11" s="1080"/>
      <c r="J11" s="1080"/>
      <c r="K11" s="1080"/>
      <c r="L11" s="1080"/>
      <c r="M11" s="1080"/>
      <c r="N11" s="1080"/>
      <c r="O11" s="1080"/>
      <c r="P11" s="1080"/>
      <c r="Q11" s="1080"/>
      <c r="R11" s="1080"/>
      <c r="S11" s="1080"/>
    </row>
    <row r="12" spans="1:21" s="412" customFormat="1" ht="23.45" customHeight="1" x14ac:dyDescent="0.25">
      <c r="A12" s="245"/>
      <c r="B12" s="505"/>
      <c r="C12" s="303"/>
      <c r="D12" s="510" t="str">
        <f>IF(E11="SI SE REPORTA","¿Qué programas o proyectos del Plan de Acción están asociados al indicador? ","")</f>
        <v xml:space="preserve">¿Qué programas o proyectos del Plan de Acción están asociados al indicador? </v>
      </c>
      <c r="E12" s="1081" t="s">
        <v>2753</v>
      </c>
      <c r="F12" s="1081"/>
      <c r="G12" s="1081"/>
      <c r="H12" s="1081"/>
      <c r="I12" s="1081"/>
      <c r="J12" s="1081"/>
      <c r="K12" s="1081"/>
      <c r="L12" s="1081"/>
      <c r="M12" s="1081"/>
      <c r="N12" s="1081"/>
      <c r="O12" s="1081"/>
      <c r="P12" s="1081"/>
      <c r="Q12" s="1081"/>
      <c r="R12" s="1081"/>
    </row>
    <row r="13" spans="1:21" s="412" customFormat="1" ht="21.9" customHeight="1" x14ac:dyDescent="0.25">
      <c r="A13" s="245"/>
      <c r="B13" s="505"/>
      <c r="C13" s="303"/>
      <c r="D13" s="510" t="s">
        <v>1254</v>
      </c>
      <c r="E13" s="1082"/>
      <c r="F13" s="1083"/>
      <c r="G13" s="1083"/>
      <c r="H13" s="1083"/>
      <c r="I13" s="1083"/>
      <c r="J13" s="1083"/>
      <c r="K13" s="1083"/>
      <c r="L13" s="1083"/>
      <c r="M13" s="1083"/>
      <c r="N13" s="1083"/>
      <c r="O13" s="1083"/>
      <c r="P13" s="1083"/>
      <c r="Q13" s="1083"/>
      <c r="R13" s="1084"/>
    </row>
    <row r="14" spans="1:21" s="412" customFormat="1" ht="7" customHeight="1" thickBot="1" x14ac:dyDescent="0.3">
      <c r="B14" s="505"/>
      <c r="C14" s="86"/>
      <c r="D14" s="6"/>
      <c r="E14" s="6"/>
      <c r="F14" s="6"/>
      <c r="G14" s="6"/>
      <c r="H14" s="6"/>
      <c r="I14" s="6"/>
      <c r="J14" s="6"/>
      <c r="K14" s="6"/>
    </row>
    <row r="15" spans="1:21" x14ac:dyDescent="0.25">
      <c r="B15" s="1111" t="s">
        <v>2</v>
      </c>
      <c r="C15" s="88"/>
      <c r="D15" s="1277" t="s">
        <v>1088</v>
      </c>
      <c r="E15" s="1278"/>
      <c r="F15" s="1278"/>
      <c r="G15" s="1278"/>
      <c r="H15" s="1236"/>
      <c r="I15" s="6"/>
      <c r="J15" s="6"/>
      <c r="K15" s="6"/>
      <c r="L15" s="6"/>
      <c r="M15" s="6"/>
      <c r="N15" s="6"/>
      <c r="O15" s="6"/>
    </row>
    <row r="16" spans="1:21" x14ac:dyDescent="0.25">
      <c r="B16" s="1112"/>
      <c r="C16" s="91"/>
      <c r="D16" s="1125" t="s">
        <v>1106</v>
      </c>
      <c r="E16" s="1126"/>
      <c r="F16" s="1126"/>
      <c r="G16" s="1126"/>
      <c r="H16" s="1127"/>
      <c r="I16" s="6"/>
      <c r="J16" s="6"/>
      <c r="K16" s="6"/>
      <c r="L16" s="6"/>
      <c r="M16" s="6"/>
      <c r="N16" s="6"/>
      <c r="O16" s="6"/>
    </row>
    <row r="17" spans="1:15" ht="14.95" thickBot="1" x14ac:dyDescent="0.3">
      <c r="B17" s="1112"/>
      <c r="C17" s="91"/>
      <c r="D17" s="1161" t="s">
        <v>3</v>
      </c>
      <c r="E17" s="1162"/>
      <c r="F17" s="1162"/>
      <c r="G17" s="1162"/>
      <c r="H17" s="1163"/>
      <c r="I17" s="6"/>
      <c r="J17" s="6"/>
      <c r="K17" s="6"/>
      <c r="L17" s="6"/>
      <c r="M17" s="6"/>
      <c r="N17" s="6"/>
      <c r="O17" s="6"/>
    </row>
    <row r="18" spans="1:15" ht="14.95" thickBot="1" x14ac:dyDescent="0.3">
      <c r="B18" s="1112"/>
      <c r="C18" s="97" t="s">
        <v>19</v>
      </c>
      <c r="D18" s="39" t="s">
        <v>1107</v>
      </c>
      <c r="E18" s="39" t="s">
        <v>1108</v>
      </c>
      <c r="F18" s="39" t="s">
        <v>1109</v>
      </c>
      <c r="G18" s="39" t="s">
        <v>1110</v>
      </c>
      <c r="H18" s="115"/>
      <c r="I18" s="6"/>
      <c r="J18" s="6"/>
      <c r="K18" s="6"/>
      <c r="L18" s="6"/>
      <c r="M18" s="6"/>
      <c r="N18" s="6"/>
      <c r="O18" s="6"/>
    </row>
    <row r="19" spans="1:15" ht="14.95" thickBot="1" x14ac:dyDescent="0.3">
      <c r="B19" s="1112"/>
      <c r="C19" s="3" t="s">
        <v>152</v>
      </c>
      <c r="D19" s="128" t="s">
        <v>1111</v>
      </c>
      <c r="E19" s="152">
        <v>0</v>
      </c>
      <c r="F19" s="152">
        <v>907</v>
      </c>
      <c r="G19" s="152">
        <v>148</v>
      </c>
      <c r="H19" s="116"/>
      <c r="I19" s="6"/>
      <c r="J19" s="6"/>
      <c r="K19" s="6"/>
      <c r="L19" s="6"/>
      <c r="M19" s="6"/>
      <c r="N19" s="6"/>
      <c r="O19" s="6"/>
    </row>
    <row r="20" spans="1:15" ht="23.8" thickBot="1" x14ac:dyDescent="0.3">
      <c r="B20" s="1112"/>
      <c r="C20" s="3" t="s">
        <v>154</v>
      </c>
      <c r="D20" s="128" t="s">
        <v>1112</v>
      </c>
      <c r="E20" s="152">
        <v>78</v>
      </c>
      <c r="F20" s="152">
        <v>979</v>
      </c>
      <c r="G20" s="152">
        <v>148</v>
      </c>
      <c r="H20" s="116"/>
      <c r="I20" s="6"/>
      <c r="J20" s="6"/>
      <c r="K20" s="6"/>
      <c r="L20" s="6"/>
      <c r="M20" s="6"/>
      <c r="N20" s="6"/>
      <c r="O20" s="6"/>
    </row>
    <row r="21" spans="1:15" ht="23.8" thickBot="1" x14ac:dyDescent="0.3">
      <c r="B21" s="1112"/>
      <c r="C21" s="3" t="s">
        <v>156</v>
      </c>
      <c r="D21" s="128" t="s">
        <v>1113</v>
      </c>
      <c r="E21" s="153">
        <f>IFERROR(E19/E20,"N.A")</f>
        <v>0</v>
      </c>
      <c r="F21" s="153">
        <f>IFERROR(F19/F20,"N.A")</f>
        <v>0.92645556690500508</v>
      </c>
      <c r="G21" s="153">
        <f>IFERROR(G19/G20,"N.A")</f>
        <v>1</v>
      </c>
      <c r="H21" s="117"/>
      <c r="I21" s="6"/>
      <c r="J21" s="6" t="s">
        <v>1202</v>
      </c>
      <c r="K21" s="6"/>
      <c r="L21" s="6"/>
      <c r="M21" s="6"/>
      <c r="N21" s="6"/>
      <c r="O21" s="6"/>
    </row>
    <row r="22" spans="1:15" x14ac:dyDescent="0.25">
      <c r="B22" s="1112"/>
      <c r="C22" s="91"/>
      <c r="D22" s="1122"/>
      <c r="E22" s="1123"/>
      <c r="F22" s="1123"/>
      <c r="G22" s="1123"/>
      <c r="H22" s="1124"/>
      <c r="I22" s="6"/>
      <c r="J22" s="6"/>
      <c r="K22" s="6"/>
      <c r="L22" s="6"/>
      <c r="M22" s="6"/>
      <c r="N22" s="6"/>
      <c r="O22" s="6"/>
    </row>
    <row r="23" spans="1:15" ht="23.95" customHeight="1" thickBot="1" x14ac:dyDescent="0.3">
      <c r="B23" s="1112"/>
      <c r="C23" s="91"/>
      <c r="D23" s="1125" t="s">
        <v>1101</v>
      </c>
      <c r="E23" s="1126"/>
      <c r="F23" s="1126"/>
      <c r="G23" s="1126"/>
      <c r="H23" s="1127"/>
      <c r="I23" s="6"/>
      <c r="J23" s="6"/>
      <c r="K23" s="6"/>
      <c r="L23" s="6"/>
      <c r="M23" s="6"/>
      <c r="N23" s="6"/>
      <c r="O23" s="6"/>
    </row>
    <row r="24" spans="1:15" ht="14.95" thickBot="1" x14ac:dyDescent="0.3">
      <c r="B24" s="1112"/>
      <c r="C24" s="97" t="s">
        <v>19</v>
      </c>
      <c r="D24" s="39" t="s">
        <v>1107</v>
      </c>
      <c r="E24" s="39" t="s">
        <v>1114</v>
      </c>
      <c r="F24" s="39" t="s">
        <v>1115</v>
      </c>
      <c r="H24" s="22"/>
      <c r="I24" s="6"/>
      <c r="J24" s="6"/>
      <c r="K24" s="6"/>
      <c r="L24" s="6"/>
      <c r="M24" s="6"/>
      <c r="N24" s="6"/>
      <c r="O24" s="6"/>
    </row>
    <row r="25" spans="1:15" ht="14.95" thickBot="1" x14ac:dyDescent="0.3">
      <c r="B25" s="1112"/>
      <c r="C25" s="3" t="s">
        <v>152</v>
      </c>
      <c r="D25" s="128" t="s">
        <v>1116</v>
      </c>
      <c r="E25" s="152">
        <v>149</v>
      </c>
      <c r="F25" s="152">
        <v>11</v>
      </c>
      <c r="H25" s="22"/>
      <c r="I25" s="6"/>
      <c r="J25" s="6"/>
      <c r="K25" s="6"/>
      <c r="L25" s="6"/>
      <c r="M25" s="6"/>
      <c r="N25" s="6"/>
      <c r="O25" s="6"/>
    </row>
    <row r="26" spans="1:15" ht="23.8" thickBot="1" x14ac:dyDescent="0.3">
      <c r="B26" s="1112"/>
      <c r="C26" s="3" t="s">
        <v>154</v>
      </c>
      <c r="D26" s="128" t="s">
        <v>1117</v>
      </c>
      <c r="E26" s="152">
        <v>149</v>
      </c>
      <c r="F26" s="152">
        <v>11</v>
      </c>
      <c r="H26" s="22"/>
      <c r="I26" s="6"/>
      <c r="J26" s="6"/>
      <c r="K26" s="6"/>
      <c r="L26" s="6"/>
      <c r="M26" s="6"/>
      <c r="N26" s="6"/>
      <c r="O26" s="6"/>
    </row>
    <row r="27" spans="1:15" ht="23.8" thickBot="1" x14ac:dyDescent="0.3">
      <c r="B27" s="1112"/>
      <c r="C27" s="129" t="s">
        <v>156</v>
      </c>
      <c r="D27" s="128" t="s">
        <v>1187</v>
      </c>
      <c r="E27" s="153">
        <f>IFERROR(E25/E26,"N.A.")</f>
        <v>1</v>
      </c>
      <c r="F27" s="153">
        <f>IFERROR(F25/F26,"N.A.")</f>
        <v>1</v>
      </c>
      <c r="H27" s="22"/>
      <c r="I27" s="6"/>
      <c r="J27" s="6" t="s">
        <v>1202</v>
      </c>
      <c r="K27" s="6"/>
    </row>
    <row r="28" spans="1:15" ht="14.95" thickBot="1" x14ac:dyDescent="0.3">
      <c r="B28" s="1113"/>
      <c r="C28" s="129"/>
      <c r="D28" s="127"/>
      <c r="E28" s="127"/>
      <c r="F28" s="127"/>
      <c r="G28" s="127"/>
      <c r="H28" s="24"/>
      <c r="I28" s="6"/>
      <c r="J28" s="6"/>
      <c r="K28" s="6"/>
    </row>
    <row r="29" spans="1:15" s="412" customFormat="1" ht="14.95" thickBot="1" x14ac:dyDescent="0.3">
      <c r="A29" s="6"/>
      <c r="B29" s="6"/>
      <c r="C29" s="6"/>
      <c r="D29" s="6"/>
      <c r="E29" s="6"/>
      <c r="F29" s="6"/>
      <c r="G29" s="6"/>
      <c r="H29" s="6"/>
      <c r="I29" s="6"/>
      <c r="J29" s="6"/>
      <c r="K29" s="6"/>
    </row>
    <row r="30" spans="1:15" s="412" customFormat="1" ht="25.65" customHeight="1" thickBot="1" x14ac:dyDescent="0.3">
      <c r="A30" s="6"/>
      <c r="B30" s="6"/>
      <c r="C30" s="6"/>
      <c r="D30" s="52" t="s">
        <v>1247</v>
      </c>
      <c r="E30" s="153">
        <f>AVERAGE(E21:G21,E27:F27)</f>
        <v>0.78529111338100099</v>
      </c>
      <c r="F30" s="431"/>
      <c r="G30" s="431"/>
      <c r="H30" s="429"/>
      <c r="I30" s="6"/>
      <c r="J30" s="6"/>
      <c r="K30" s="6"/>
    </row>
    <row r="31" spans="1:15" s="412" customFormat="1" x14ac:dyDescent="0.25">
      <c r="A31" s="6"/>
      <c r="B31" s="6"/>
      <c r="C31" s="6"/>
      <c r="D31" s="6"/>
      <c r="E31" s="6"/>
      <c r="F31" s="6"/>
      <c r="G31" s="6"/>
      <c r="H31" s="6"/>
      <c r="I31" s="6"/>
      <c r="J31" s="6"/>
      <c r="K31" s="6"/>
    </row>
    <row r="32" spans="1:15" s="412" customFormat="1" ht="14.95" thickBot="1" x14ac:dyDescent="0.3">
      <c r="A32" s="6"/>
      <c r="B32" s="6"/>
      <c r="C32" s="6"/>
      <c r="D32" s="6"/>
      <c r="E32" s="6"/>
      <c r="F32" s="6"/>
      <c r="G32" s="6"/>
      <c r="H32" s="6"/>
      <c r="I32" s="6"/>
      <c r="J32" s="6"/>
      <c r="K32" s="6"/>
    </row>
    <row r="33" spans="2:11" ht="36" customHeight="1" thickBot="1" x14ac:dyDescent="0.3">
      <c r="B33" s="52" t="s">
        <v>34</v>
      </c>
      <c r="C33" s="430"/>
      <c r="D33" s="1117" t="s">
        <v>1118</v>
      </c>
      <c r="E33" s="1118"/>
      <c r="F33" s="1118"/>
      <c r="G33" s="1118"/>
      <c r="H33" s="1119"/>
      <c r="I33" s="6"/>
      <c r="J33" s="6"/>
      <c r="K33" s="6"/>
    </row>
    <row r="34" spans="2:11" ht="48.1" customHeight="1" thickBot="1" x14ac:dyDescent="0.3">
      <c r="B34" s="47" t="s">
        <v>36</v>
      </c>
      <c r="C34" s="92"/>
      <c r="D34" s="1117" t="s">
        <v>1119</v>
      </c>
      <c r="E34" s="1118"/>
      <c r="F34" s="1118"/>
      <c r="G34" s="1118"/>
      <c r="H34" s="1119"/>
      <c r="I34" s="6"/>
      <c r="J34" s="6"/>
      <c r="K34" s="6"/>
    </row>
    <row r="35" spans="2:11" ht="14.95" thickBot="1" x14ac:dyDescent="0.3">
      <c r="B35" s="2"/>
      <c r="C35" s="75"/>
      <c r="D35" s="6"/>
      <c r="E35" s="6"/>
      <c r="F35" s="6"/>
      <c r="G35" s="6"/>
      <c r="H35" s="6"/>
      <c r="I35" s="6"/>
      <c r="J35" s="6"/>
      <c r="K35" s="6"/>
    </row>
    <row r="36" spans="2:11" ht="23.95" customHeight="1" thickBot="1" x14ac:dyDescent="0.3">
      <c r="B36" s="1114" t="s">
        <v>38</v>
      </c>
      <c r="C36" s="1115"/>
      <c r="D36" s="1115"/>
      <c r="E36" s="1116"/>
      <c r="F36" s="6"/>
      <c r="G36" s="6"/>
      <c r="H36" s="6"/>
      <c r="I36" s="6"/>
      <c r="J36" s="6"/>
      <c r="K36" s="6"/>
    </row>
    <row r="37" spans="2:11" ht="14.95" thickBot="1" x14ac:dyDescent="0.3">
      <c r="B37" s="1111">
        <v>1</v>
      </c>
      <c r="C37" s="93"/>
      <c r="D37" s="48" t="s">
        <v>39</v>
      </c>
      <c r="E37" s="166" t="s">
        <v>1890</v>
      </c>
      <c r="F37" s="6"/>
      <c r="G37" s="6"/>
      <c r="H37" s="6"/>
      <c r="I37" s="6"/>
      <c r="J37" s="6"/>
      <c r="K37" s="6"/>
    </row>
    <row r="38" spans="2:11" ht="14.95" thickBot="1" x14ac:dyDescent="0.3">
      <c r="B38" s="1112"/>
      <c r="C38" s="93"/>
      <c r="D38" s="41" t="s">
        <v>40</v>
      </c>
      <c r="E38" s="166" t="s">
        <v>1891</v>
      </c>
      <c r="F38" s="6"/>
      <c r="G38" s="6"/>
      <c r="H38" s="6"/>
      <c r="I38" s="6"/>
      <c r="J38" s="6"/>
      <c r="K38" s="6"/>
    </row>
    <row r="39" spans="2:11" ht="14.95" thickBot="1" x14ac:dyDescent="0.3">
      <c r="B39" s="1112"/>
      <c r="C39" s="93"/>
      <c r="D39" s="41" t="s">
        <v>41</v>
      </c>
      <c r="E39" s="166" t="s">
        <v>1906</v>
      </c>
      <c r="F39" s="6"/>
      <c r="G39" s="6"/>
      <c r="H39" s="6"/>
      <c r="I39" s="6"/>
      <c r="J39" s="6"/>
      <c r="K39" s="6"/>
    </row>
    <row r="40" spans="2:11" ht="14.95" thickBot="1" x14ac:dyDescent="0.3">
      <c r="B40" s="1112"/>
      <c r="C40" s="93"/>
      <c r="D40" s="41" t="s">
        <v>42</v>
      </c>
      <c r="E40" s="166" t="s">
        <v>1907</v>
      </c>
      <c r="F40" s="6"/>
      <c r="G40" s="6"/>
      <c r="H40" s="6"/>
      <c r="I40" s="6"/>
      <c r="J40" s="6"/>
      <c r="K40" s="6"/>
    </row>
    <row r="41" spans="2:11" ht="14.95" thickBot="1" x14ac:dyDescent="0.3">
      <c r="B41" s="1112"/>
      <c r="C41" s="93"/>
      <c r="D41" s="41" t="s">
        <v>43</v>
      </c>
      <c r="E41" s="166" t="s">
        <v>1908</v>
      </c>
      <c r="F41" s="6"/>
      <c r="G41" s="6"/>
      <c r="H41" s="6"/>
      <c r="I41" s="6"/>
      <c r="J41" s="6"/>
      <c r="K41" s="6"/>
    </row>
    <row r="42" spans="2:11" ht="14.95" thickBot="1" x14ac:dyDescent="0.3">
      <c r="B42" s="1112"/>
      <c r="C42" s="93"/>
      <c r="D42" s="41" t="s">
        <v>44</v>
      </c>
      <c r="E42" s="166">
        <v>4380200</v>
      </c>
      <c r="F42" s="6"/>
      <c r="G42" s="6"/>
      <c r="H42" s="6"/>
      <c r="I42" s="6"/>
      <c r="J42" s="6"/>
      <c r="K42" s="6"/>
    </row>
    <row r="43" spans="2:11" ht="14.95" thickBot="1" x14ac:dyDescent="0.3">
      <c r="B43" s="1113"/>
      <c r="C43" s="3"/>
      <c r="D43" s="41" t="s">
        <v>45</v>
      </c>
      <c r="E43" s="166" t="s">
        <v>1892</v>
      </c>
      <c r="F43" s="6"/>
      <c r="G43" s="6"/>
      <c r="H43" s="6"/>
      <c r="I43" s="6"/>
      <c r="J43" s="6"/>
      <c r="K43" s="6"/>
    </row>
    <row r="44" spans="2:11" ht="14.95" thickBot="1" x14ac:dyDescent="0.3">
      <c r="B44" s="2"/>
      <c r="C44" s="75"/>
      <c r="D44" s="6"/>
      <c r="E44" s="6"/>
      <c r="F44" s="6"/>
      <c r="G44" s="6"/>
      <c r="H44" s="6"/>
      <c r="I44" s="6"/>
      <c r="J44" s="6"/>
      <c r="K44" s="6"/>
    </row>
    <row r="45" spans="2:11" ht="14.95" thickBot="1" x14ac:dyDescent="0.3">
      <c r="B45" s="1114" t="s">
        <v>46</v>
      </c>
      <c r="C45" s="1115"/>
      <c r="D45" s="1115"/>
      <c r="E45" s="1116"/>
      <c r="F45" s="6"/>
      <c r="G45" s="6"/>
      <c r="H45" s="6"/>
      <c r="I45" s="6"/>
      <c r="J45" s="6"/>
      <c r="K45" s="6"/>
    </row>
    <row r="46" spans="2:11" ht="14.95" thickBot="1" x14ac:dyDescent="0.3">
      <c r="B46" s="1111">
        <v>1</v>
      </c>
      <c r="C46" s="93"/>
      <c r="D46" s="48" t="s">
        <v>39</v>
      </c>
      <c r="E46" s="19" t="s">
        <v>47</v>
      </c>
      <c r="F46" s="6"/>
      <c r="G46" s="6"/>
      <c r="H46" s="6"/>
      <c r="I46" s="6"/>
      <c r="J46" s="6"/>
      <c r="K46" s="6"/>
    </row>
    <row r="47" spans="2:11" ht="14.95" thickBot="1" x14ac:dyDescent="0.3">
      <c r="B47" s="1112"/>
      <c r="C47" s="93"/>
      <c r="D47" s="41" t="s">
        <v>40</v>
      </c>
      <c r="E47" s="19" t="s">
        <v>160</v>
      </c>
      <c r="F47" s="6"/>
      <c r="G47" s="6"/>
      <c r="H47" s="6"/>
      <c r="I47" s="6"/>
      <c r="J47" s="6"/>
      <c r="K47" s="6"/>
    </row>
    <row r="48" spans="2:11" ht="14.95" thickBot="1" x14ac:dyDescent="0.3">
      <c r="B48" s="1112"/>
      <c r="C48" s="93"/>
      <c r="D48" s="41" t="s">
        <v>41</v>
      </c>
      <c r="E48" s="171"/>
      <c r="F48" s="6"/>
      <c r="G48" s="6"/>
      <c r="H48" s="6"/>
      <c r="I48" s="6"/>
      <c r="J48" s="6"/>
      <c r="K48" s="6"/>
    </row>
    <row r="49" spans="2:11" ht="14.95" thickBot="1" x14ac:dyDescent="0.3">
      <c r="B49" s="1112"/>
      <c r="C49" s="93"/>
      <c r="D49" s="41" t="s">
        <v>42</v>
      </c>
      <c r="E49" s="171"/>
      <c r="F49" s="6"/>
      <c r="G49" s="6"/>
      <c r="H49" s="6"/>
      <c r="I49" s="6"/>
      <c r="J49" s="6"/>
      <c r="K49" s="6"/>
    </row>
    <row r="50" spans="2:11" ht="14.95" thickBot="1" x14ac:dyDescent="0.3">
      <c r="B50" s="1112"/>
      <c r="C50" s="93"/>
      <c r="D50" s="41" t="s">
        <v>43</v>
      </c>
      <c r="E50" s="171"/>
      <c r="F50" s="6"/>
      <c r="G50" s="6"/>
      <c r="H50" s="6"/>
      <c r="I50" s="6"/>
      <c r="J50" s="6"/>
      <c r="K50" s="6"/>
    </row>
    <row r="51" spans="2:11" ht="14.95" thickBot="1" x14ac:dyDescent="0.3">
      <c r="B51" s="1112"/>
      <c r="C51" s="93"/>
      <c r="D51" s="41" t="s">
        <v>44</v>
      </c>
      <c r="E51" s="171"/>
      <c r="F51" s="6"/>
      <c r="G51" s="6"/>
      <c r="H51" s="6"/>
      <c r="I51" s="6"/>
      <c r="J51" s="6"/>
      <c r="K51" s="6"/>
    </row>
    <row r="52" spans="2:11" ht="14.95" thickBot="1" x14ac:dyDescent="0.3">
      <c r="B52" s="1113"/>
      <c r="C52" s="3"/>
      <c r="D52" s="41" t="s">
        <v>45</v>
      </c>
      <c r="E52" s="171"/>
      <c r="F52" s="6"/>
      <c r="G52" s="6"/>
      <c r="H52" s="6"/>
      <c r="I52" s="6"/>
      <c r="J52" s="6"/>
      <c r="K52" s="6"/>
    </row>
    <row r="53" spans="2:11" ht="14.95" thickBot="1" x14ac:dyDescent="0.3">
      <c r="B53" s="2"/>
      <c r="C53" s="75"/>
      <c r="D53" s="6"/>
      <c r="E53" s="6"/>
      <c r="F53" s="6"/>
      <c r="G53" s="6"/>
      <c r="H53" s="6"/>
      <c r="I53" s="6"/>
      <c r="J53" s="6"/>
      <c r="K53" s="6"/>
    </row>
    <row r="54" spans="2:11" ht="14.95" customHeight="1" thickBot="1" x14ac:dyDescent="0.3">
      <c r="B54" s="124" t="s">
        <v>49</v>
      </c>
      <c r="C54" s="125"/>
      <c r="D54" s="125"/>
      <c r="E54" s="126"/>
      <c r="G54" s="6"/>
      <c r="H54" s="6"/>
      <c r="I54" s="6"/>
      <c r="J54" s="6"/>
      <c r="K54" s="6"/>
    </row>
    <row r="55" spans="2:11" ht="23.8" thickBot="1" x14ac:dyDescent="0.3">
      <c r="B55" s="47" t="s">
        <v>50</v>
      </c>
      <c r="C55" s="41" t="s">
        <v>51</v>
      </c>
      <c r="D55" s="41" t="s">
        <v>52</v>
      </c>
      <c r="E55" s="41" t="s">
        <v>53</v>
      </c>
      <c r="F55" s="6"/>
      <c r="G55" s="6"/>
      <c r="H55" s="6"/>
      <c r="I55" s="6"/>
      <c r="J55" s="6"/>
    </row>
    <row r="56" spans="2:11" ht="58.45" thickBot="1" x14ac:dyDescent="0.3">
      <c r="B56" s="49">
        <v>42401</v>
      </c>
      <c r="C56" s="41">
        <v>0.01</v>
      </c>
      <c r="D56" s="50" t="s">
        <v>1120</v>
      </c>
      <c r="E56" s="41"/>
      <c r="F56" s="6"/>
      <c r="G56" s="6"/>
      <c r="H56" s="6"/>
      <c r="I56" s="6"/>
      <c r="J56" s="6"/>
    </row>
    <row r="57" spans="2:11" ht="14.95" thickBot="1" x14ac:dyDescent="0.3">
      <c r="B57" s="4"/>
      <c r="C57" s="94"/>
      <c r="D57" s="6"/>
      <c r="E57" s="6"/>
      <c r="F57" s="6"/>
      <c r="G57" s="6"/>
      <c r="H57" s="6"/>
      <c r="I57" s="6"/>
      <c r="J57" s="6"/>
      <c r="K57" s="6"/>
    </row>
    <row r="58" spans="2:11" ht="14.95" thickBot="1" x14ac:dyDescent="0.3">
      <c r="B58" s="135" t="s">
        <v>55</v>
      </c>
      <c r="C58" s="95"/>
      <c r="D58" s="6"/>
      <c r="E58" s="6"/>
      <c r="F58" s="6"/>
      <c r="G58" s="6"/>
      <c r="H58" s="6"/>
      <c r="I58" s="6"/>
      <c r="J58" s="6"/>
      <c r="K58" s="6"/>
    </row>
    <row r="59" spans="2:11" x14ac:dyDescent="0.25">
      <c r="B59" s="1210"/>
      <c r="C59" s="1211"/>
      <c r="D59" s="1211"/>
      <c r="E59" s="1212"/>
      <c r="F59" s="6"/>
      <c r="G59" s="6"/>
      <c r="H59" s="6"/>
      <c r="I59" s="6"/>
      <c r="J59" s="6"/>
      <c r="K59" s="6"/>
    </row>
    <row r="60" spans="2:11" ht="14.95" thickBot="1" x14ac:dyDescent="0.3">
      <c r="B60" s="1213"/>
      <c r="C60" s="1214"/>
      <c r="D60" s="1214"/>
      <c r="E60" s="1215"/>
      <c r="F60" s="6"/>
      <c r="G60" s="6"/>
      <c r="H60" s="6"/>
      <c r="I60" s="6"/>
      <c r="J60" s="6"/>
      <c r="K60" s="6"/>
    </row>
    <row r="61" spans="2:11" ht="14.95" thickBot="1" x14ac:dyDescent="0.3">
      <c r="B61" s="6"/>
      <c r="D61" s="6"/>
      <c r="E61" s="6"/>
      <c r="F61" s="6"/>
      <c r="G61" s="6"/>
      <c r="H61" s="6"/>
      <c r="I61" s="6"/>
      <c r="J61" s="6"/>
      <c r="K61" s="6"/>
    </row>
    <row r="62" spans="2:11" ht="23.8" thickBot="1" x14ac:dyDescent="0.3">
      <c r="B62" s="51" t="s">
        <v>56</v>
      </c>
      <c r="C62" s="96"/>
      <c r="D62" s="6"/>
      <c r="E62" s="6"/>
      <c r="F62" s="6"/>
      <c r="G62" s="6"/>
      <c r="H62" s="6"/>
      <c r="I62" s="6"/>
      <c r="J62" s="6"/>
      <c r="K62" s="6"/>
    </row>
    <row r="63" spans="2:11" ht="14.95" thickBot="1" x14ac:dyDescent="0.3">
      <c r="B63" s="2"/>
      <c r="C63" s="75"/>
      <c r="D63" s="6"/>
      <c r="E63" s="6"/>
      <c r="F63" s="6"/>
      <c r="G63" s="6"/>
      <c r="H63" s="6"/>
      <c r="I63" s="6"/>
      <c r="J63" s="6"/>
      <c r="K63" s="6"/>
    </row>
    <row r="64" spans="2:11" ht="46.9" thickBot="1" x14ac:dyDescent="0.3">
      <c r="B64" s="52" t="s">
        <v>57</v>
      </c>
      <c r="C64" s="97"/>
      <c r="D64" s="43" t="s">
        <v>1075</v>
      </c>
      <c r="E64" s="6"/>
      <c r="F64" s="6"/>
      <c r="G64" s="6"/>
      <c r="H64" s="6"/>
      <c r="I64" s="6"/>
      <c r="J64" s="6"/>
      <c r="K64" s="6"/>
    </row>
    <row r="65" spans="2:11" x14ac:dyDescent="0.25">
      <c r="B65" s="1111" t="s">
        <v>59</v>
      </c>
      <c r="C65" s="93"/>
      <c r="D65" s="53" t="s">
        <v>60</v>
      </c>
      <c r="E65" s="6"/>
      <c r="F65" s="6"/>
      <c r="G65" s="6"/>
      <c r="H65" s="6"/>
      <c r="I65" s="6"/>
      <c r="J65" s="6"/>
      <c r="K65" s="6"/>
    </row>
    <row r="66" spans="2:11" ht="46.2" x14ac:dyDescent="0.25">
      <c r="B66" s="1112"/>
      <c r="C66" s="93"/>
      <c r="D66" s="46" t="s">
        <v>1076</v>
      </c>
      <c r="E66" s="6"/>
      <c r="F66" s="6"/>
      <c r="G66" s="6"/>
      <c r="H66" s="6"/>
      <c r="I66" s="6"/>
      <c r="J66" s="6"/>
      <c r="K66" s="6"/>
    </row>
    <row r="67" spans="2:11" x14ac:dyDescent="0.25">
      <c r="B67" s="1112"/>
      <c r="C67" s="93"/>
      <c r="D67" s="53" t="s">
        <v>134</v>
      </c>
      <c r="E67" s="6"/>
      <c r="F67" s="6"/>
      <c r="G67" s="6"/>
      <c r="H67" s="6"/>
      <c r="I67" s="6"/>
      <c r="J67" s="6"/>
      <c r="K67" s="6"/>
    </row>
    <row r="68" spans="2:11" x14ac:dyDescent="0.25">
      <c r="B68" s="1112"/>
      <c r="C68" s="93"/>
      <c r="D68" s="46" t="s">
        <v>65</v>
      </c>
      <c r="E68" s="6"/>
      <c r="F68" s="6"/>
      <c r="G68" s="6"/>
      <c r="H68" s="6"/>
      <c r="I68" s="6"/>
      <c r="J68" s="6"/>
      <c r="K68" s="6"/>
    </row>
    <row r="69" spans="2:11" x14ac:dyDescent="0.25">
      <c r="B69" s="1112"/>
      <c r="C69" s="93"/>
      <c r="D69" s="46" t="s">
        <v>1004</v>
      </c>
      <c r="E69" s="6"/>
      <c r="F69" s="6"/>
      <c r="G69" s="6"/>
      <c r="H69" s="6"/>
      <c r="I69" s="6"/>
      <c r="J69" s="6"/>
      <c r="K69" s="6"/>
    </row>
    <row r="70" spans="2:11" ht="46.2" x14ac:dyDescent="0.25">
      <c r="B70" s="1112"/>
      <c r="C70" s="93"/>
      <c r="D70" s="46" t="s">
        <v>1005</v>
      </c>
      <c r="E70" s="6"/>
      <c r="F70" s="6"/>
      <c r="G70" s="6"/>
      <c r="H70" s="6"/>
      <c r="I70" s="6"/>
      <c r="J70" s="6"/>
      <c r="K70" s="6"/>
    </row>
    <row r="71" spans="2:11" ht="23.1" x14ac:dyDescent="0.25">
      <c r="B71" s="1112"/>
      <c r="C71" s="93"/>
      <c r="D71" s="46" t="s">
        <v>1077</v>
      </c>
      <c r="E71" s="6"/>
      <c r="F71" s="6"/>
      <c r="G71" s="6"/>
      <c r="H71" s="6"/>
      <c r="I71" s="6"/>
      <c r="J71" s="6"/>
      <c r="K71" s="6"/>
    </row>
    <row r="72" spans="2:11" x14ac:dyDescent="0.25">
      <c r="B72" s="1112"/>
      <c r="C72" s="93"/>
      <c r="D72" s="46" t="s">
        <v>1078</v>
      </c>
      <c r="E72" s="6"/>
      <c r="F72" s="6"/>
      <c r="G72" s="6"/>
      <c r="H72" s="6"/>
      <c r="I72" s="6"/>
      <c r="J72" s="6"/>
      <c r="K72" s="6"/>
    </row>
    <row r="73" spans="2:11" x14ac:dyDescent="0.25">
      <c r="B73" s="1112"/>
      <c r="C73" s="93"/>
      <c r="D73" s="53" t="s">
        <v>1079</v>
      </c>
      <c r="E73" s="6"/>
      <c r="F73" s="6"/>
      <c r="G73" s="6"/>
      <c r="H73" s="6"/>
      <c r="I73" s="6"/>
      <c r="J73" s="6"/>
      <c r="K73" s="6"/>
    </row>
    <row r="74" spans="2:11" ht="57.75" x14ac:dyDescent="0.25">
      <c r="B74" s="1112"/>
      <c r="C74" s="93"/>
      <c r="D74" s="46" t="s">
        <v>1080</v>
      </c>
      <c r="E74" s="6"/>
      <c r="F74" s="6"/>
      <c r="G74" s="6"/>
      <c r="H74" s="6"/>
      <c r="I74" s="6"/>
      <c r="J74" s="6"/>
      <c r="K74" s="6"/>
    </row>
    <row r="75" spans="2:11" x14ac:dyDescent="0.25">
      <c r="B75" s="1112"/>
      <c r="C75" s="93"/>
      <c r="D75" s="55" t="s">
        <v>1006</v>
      </c>
      <c r="E75" s="6"/>
      <c r="F75" s="6"/>
      <c r="G75" s="6"/>
      <c r="H75" s="6"/>
      <c r="I75" s="6"/>
      <c r="J75" s="6"/>
      <c r="K75" s="6"/>
    </row>
    <row r="76" spans="2:11" ht="14.95" thickBot="1" x14ac:dyDescent="0.3">
      <c r="B76" s="1113"/>
      <c r="C76" s="3"/>
      <c r="D76" s="56" t="s">
        <v>1007</v>
      </c>
      <c r="E76" s="6"/>
      <c r="F76" s="6"/>
      <c r="G76" s="6"/>
      <c r="H76" s="6"/>
      <c r="I76" s="6"/>
      <c r="J76" s="6"/>
      <c r="K76" s="6"/>
    </row>
    <row r="77" spans="2:11" ht="23.8" thickBot="1" x14ac:dyDescent="0.3">
      <c r="B77" s="47" t="s">
        <v>72</v>
      </c>
      <c r="C77" s="3"/>
      <c r="D77" s="41" t="s">
        <v>1081</v>
      </c>
      <c r="E77" s="6"/>
      <c r="F77" s="6"/>
      <c r="G77" s="6"/>
      <c r="H77" s="6"/>
      <c r="I77" s="6"/>
      <c r="J77" s="6"/>
      <c r="K77" s="6"/>
    </row>
    <row r="78" spans="2:11" ht="92.4" x14ac:dyDescent="0.25">
      <c r="B78" s="1111" t="s">
        <v>73</v>
      </c>
      <c r="C78" s="93"/>
      <c r="D78" s="46" t="s">
        <v>1082</v>
      </c>
      <c r="E78" s="6"/>
      <c r="F78" s="6"/>
      <c r="G78" s="6"/>
      <c r="H78" s="6"/>
      <c r="I78" s="6"/>
      <c r="J78" s="6"/>
      <c r="K78" s="6"/>
    </row>
    <row r="79" spans="2:11" ht="173.25" x14ac:dyDescent="0.25">
      <c r="B79" s="1112"/>
      <c r="C79" s="93"/>
      <c r="D79" s="46" t="s">
        <v>1083</v>
      </c>
      <c r="E79" s="6"/>
      <c r="F79" s="6"/>
      <c r="G79" s="6"/>
      <c r="H79" s="6"/>
      <c r="I79" s="6"/>
      <c r="J79" s="6"/>
      <c r="K79" s="6"/>
    </row>
    <row r="80" spans="2:11" ht="207.85" x14ac:dyDescent="0.25">
      <c r="B80" s="1112"/>
      <c r="C80" s="93"/>
      <c r="D80" s="46" t="s">
        <v>1084</v>
      </c>
      <c r="E80" s="6"/>
      <c r="F80" s="6"/>
      <c r="G80" s="6"/>
      <c r="H80" s="6"/>
      <c r="I80" s="6"/>
      <c r="J80" s="6"/>
      <c r="K80" s="6"/>
    </row>
    <row r="81" spans="2:11" ht="69.3" x14ac:dyDescent="0.25">
      <c r="B81" s="1112"/>
      <c r="C81" s="93"/>
      <c r="D81" s="46" t="s">
        <v>1085</v>
      </c>
      <c r="E81" s="6"/>
      <c r="F81" s="6"/>
      <c r="G81" s="6"/>
      <c r="H81" s="6"/>
      <c r="I81" s="6"/>
      <c r="J81" s="6"/>
      <c r="K81" s="6"/>
    </row>
    <row r="82" spans="2:11" ht="173.25" x14ac:dyDescent="0.25">
      <c r="B82" s="1112"/>
      <c r="C82" s="93"/>
      <c r="D82" s="46" t="s">
        <v>1011</v>
      </c>
      <c r="E82" s="6"/>
      <c r="F82" s="6"/>
      <c r="G82" s="6"/>
      <c r="H82" s="6"/>
      <c r="I82" s="6"/>
      <c r="J82" s="6"/>
      <c r="K82" s="6"/>
    </row>
    <row r="83" spans="2:11" ht="161.69999999999999" x14ac:dyDescent="0.25">
      <c r="B83" s="1112"/>
      <c r="C83" s="93"/>
      <c r="D83" s="46" t="s">
        <v>1086</v>
      </c>
      <c r="E83" s="6"/>
      <c r="F83" s="6"/>
      <c r="G83" s="6"/>
      <c r="H83" s="6"/>
      <c r="I83" s="6"/>
      <c r="J83" s="6"/>
      <c r="K83" s="6"/>
    </row>
    <row r="84" spans="2:11" ht="116.15" thickBot="1" x14ac:dyDescent="0.3">
      <c r="B84" s="1113"/>
      <c r="C84" s="3"/>
      <c r="D84" s="41" t="s">
        <v>1087</v>
      </c>
      <c r="E84" s="6"/>
      <c r="F84" s="6"/>
      <c r="G84" s="6"/>
      <c r="H84" s="6"/>
      <c r="I84" s="6"/>
      <c r="J84" s="6"/>
      <c r="K84" s="6"/>
    </row>
    <row r="85" spans="2:11" ht="23.1" x14ac:dyDescent="0.25">
      <c r="B85" s="1111" t="s">
        <v>90</v>
      </c>
      <c r="C85" s="93"/>
      <c r="D85" s="57" t="s">
        <v>1088</v>
      </c>
      <c r="E85" s="6"/>
      <c r="F85" s="6"/>
      <c r="G85" s="6"/>
      <c r="H85" s="6"/>
      <c r="I85" s="6"/>
      <c r="J85" s="6"/>
      <c r="K85" s="6"/>
    </row>
    <row r="86" spans="2:11" x14ac:dyDescent="0.25">
      <c r="B86" s="1112"/>
      <c r="C86" s="93"/>
      <c r="D86" s="17"/>
      <c r="E86" s="6"/>
      <c r="F86" s="6"/>
      <c r="G86" s="6"/>
      <c r="H86" s="6"/>
      <c r="I86" s="6"/>
      <c r="J86" s="6"/>
      <c r="K86" s="6"/>
    </row>
    <row r="87" spans="2:11" x14ac:dyDescent="0.25">
      <c r="B87" s="1112"/>
      <c r="C87" s="93"/>
      <c r="D87" s="46" t="s">
        <v>91</v>
      </c>
      <c r="E87" s="6"/>
      <c r="F87" s="6"/>
      <c r="G87" s="6"/>
      <c r="H87" s="6"/>
      <c r="I87" s="6"/>
      <c r="J87" s="6"/>
      <c r="K87" s="6"/>
    </row>
    <row r="88" spans="2:11" ht="24.45" x14ac:dyDescent="0.25">
      <c r="B88" s="1112"/>
      <c r="C88" s="93"/>
      <c r="D88" s="46" t="s">
        <v>1089</v>
      </c>
      <c r="E88" s="6"/>
      <c r="F88" s="6"/>
      <c r="G88" s="6"/>
      <c r="H88" s="6"/>
      <c r="I88" s="6"/>
      <c r="J88" s="6"/>
      <c r="K88" s="6"/>
    </row>
    <row r="89" spans="2:11" ht="36" x14ac:dyDescent="0.25">
      <c r="B89" s="1112"/>
      <c r="C89" s="93"/>
      <c r="D89" s="46" t="s">
        <v>1090</v>
      </c>
      <c r="E89" s="6"/>
      <c r="F89" s="6"/>
      <c r="G89" s="6"/>
      <c r="H89" s="6"/>
      <c r="I89" s="6"/>
      <c r="J89" s="6"/>
      <c r="K89" s="6"/>
    </row>
    <row r="90" spans="2:11" x14ac:dyDescent="0.25">
      <c r="B90" s="1112"/>
      <c r="C90" s="93"/>
      <c r="D90" s="46" t="s">
        <v>1091</v>
      </c>
      <c r="E90" s="6"/>
      <c r="F90" s="6"/>
      <c r="G90" s="6"/>
      <c r="H90" s="6"/>
      <c r="I90" s="6"/>
      <c r="J90" s="6"/>
      <c r="K90" s="6"/>
    </row>
    <row r="91" spans="2:11" ht="36" x14ac:dyDescent="0.25">
      <c r="B91" s="1112"/>
      <c r="C91" s="93"/>
      <c r="D91" s="46" t="s">
        <v>1092</v>
      </c>
      <c r="E91" s="6"/>
      <c r="F91" s="6"/>
      <c r="G91" s="6"/>
      <c r="H91" s="6"/>
      <c r="I91" s="6"/>
      <c r="J91" s="6"/>
      <c r="K91" s="6"/>
    </row>
    <row r="92" spans="2:11" ht="46.2" x14ac:dyDescent="0.25">
      <c r="B92" s="1112"/>
      <c r="C92" s="93"/>
      <c r="D92" s="46" t="s">
        <v>1093</v>
      </c>
      <c r="E92" s="6"/>
      <c r="F92" s="6"/>
      <c r="G92" s="6"/>
      <c r="H92" s="6"/>
      <c r="I92" s="6"/>
      <c r="J92" s="6"/>
      <c r="K92" s="6"/>
    </row>
    <row r="93" spans="2:11" ht="46.2" x14ac:dyDescent="0.25">
      <c r="B93" s="1112"/>
      <c r="C93" s="93"/>
      <c r="D93" s="46" t="s">
        <v>1094</v>
      </c>
      <c r="E93" s="6"/>
      <c r="F93" s="6"/>
      <c r="G93" s="6"/>
      <c r="H93" s="6"/>
      <c r="I93" s="6"/>
      <c r="J93" s="6"/>
      <c r="K93" s="6"/>
    </row>
    <row r="94" spans="2:11" ht="23.1" x14ac:dyDescent="0.25">
      <c r="B94" s="1112"/>
      <c r="C94" s="93"/>
      <c r="D94" s="53" t="s">
        <v>1095</v>
      </c>
      <c r="E94" s="6"/>
      <c r="F94" s="6"/>
      <c r="G94" s="6"/>
      <c r="H94" s="6"/>
      <c r="I94" s="6"/>
      <c r="J94" s="6"/>
      <c r="K94" s="6"/>
    </row>
    <row r="95" spans="2:11" x14ac:dyDescent="0.25">
      <c r="B95" s="1112"/>
      <c r="C95" s="93"/>
      <c r="D95" s="17"/>
      <c r="E95" s="6"/>
      <c r="F95" s="6"/>
      <c r="G95" s="6"/>
      <c r="H95" s="6"/>
      <c r="I95" s="6"/>
      <c r="J95" s="6"/>
      <c r="K95" s="6"/>
    </row>
    <row r="96" spans="2:11" x14ac:dyDescent="0.25">
      <c r="B96" s="1112"/>
      <c r="C96" s="93"/>
      <c r="D96" s="46" t="s">
        <v>91</v>
      </c>
      <c r="E96" s="6"/>
      <c r="F96" s="6"/>
      <c r="G96" s="6"/>
      <c r="H96" s="6"/>
      <c r="I96" s="6"/>
      <c r="J96" s="6"/>
      <c r="K96" s="6"/>
    </row>
    <row r="97" spans="2:11" ht="36" x14ac:dyDescent="0.25">
      <c r="B97" s="1112"/>
      <c r="C97" s="93"/>
      <c r="D97" s="46" t="s">
        <v>1096</v>
      </c>
      <c r="E97" s="6"/>
      <c r="F97" s="6"/>
      <c r="G97" s="6"/>
      <c r="H97" s="6"/>
      <c r="I97" s="6"/>
      <c r="J97" s="6"/>
      <c r="K97" s="6"/>
    </row>
    <row r="98" spans="2:11" ht="24.45" x14ac:dyDescent="0.25">
      <c r="B98" s="1112"/>
      <c r="C98" s="93"/>
      <c r="D98" s="46" t="s">
        <v>1097</v>
      </c>
      <c r="E98" s="6"/>
      <c r="F98" s="6"/>
      <c r="G98" s="6"/>
      <c r="H98" s="6"/>
      <c r="I98" s="6"/>
      <c r="J98" s="6"/>
      <c r="K98" s="6"/>
    </row>
    <row r="99" spans="2:11" ht="36" x14ac:dyDescent="0.25">
      <c r="B99" s="1112"/>
      <c r="C99" s="93"/>
      <c r="D99" s="46" t="s">
        <v>1098</v>
      </c>
      <c r="E99" s="6"/>
      <c r="F99" s="6"/>
      <c r="G99" s="6"/>
      <c r="H99" s="6"/>
      <c r="I99" s="6"/>
      <c r="J99" s="6"/>
      <c r="K99" s="6"/>
    </row>
    <row r="100" spans="2:11" x14ac:dyDescent="0.25">
      <c r="B100" s="1112"/>
      <c r="C100" s="93"/>
      <c r="D100" s="58" t="s">
        <v>1099</v>
      </c>
      <c r="E100" s="6"/>
      <c r="F100" s="6"/>
      <c r="G100" s="6"/>
      <c r="H100" s="6"/>
      <c r="I100" s="6"/>
      <c r="J100" s="6"/>
      <c r="K100" s="6"/>
    </row>
    <row r="101" spans="2:11" ht="57.75" x14ac:dyDescent="0.25">
      <c r="B101" s="1112"/>
      <c r="C101" s="93"/>
      <c r="D101" s="46" t="s">
        <v>1100</v>
      </c>
      <c r="E101" s="6"/>
      <c r="F101" s="6"/>
      <c r="G101" s="6"/>
      <c r="H101" s="6"/>
      <c r="I101" s="6"/>
      <c r="J101" s="6"/>
      <c r="K101" s="6"/>
    </row>
    <row r="102" spans="2:11" ht="34.65" x14ac:dyDescent="0.25">
      <c r="B102" s="1112"/>
      <c r="C102" s="93"/>
      <c r="D102" s="53" t="s">
        <v>1101</v>
      </c>
      <c r="E102" s="6"/>
      <c r="F102" s="6"/>
      <c r="G102" s="6"/>
      <c r="H102" s="6"/>
      <c r="I102" s="6"/>
      <c r="J102" s="6"/>
      <c r="K102" s="6"/>
    </row>
    <row r="103" spans="2:11" x14ac:dyDescent="0.25">
      <c r="B103" s="1112"/>
      <c r="C103" s="93"/>
      <c r="D103" s="17"/>
      <c r="E103" s="6"/>
      <c r="F103" s="6"/>
      <c r="G103" s="6"/>
      <c r="H103" s="6"/>
      <c r="I103" s="6"/>
      <c r="J103" s="6"/>
      <c r="K103" s="6"/>
    </row>
    <row r="104" spans="2:11" x14ac:dyDescent="0.25">
      <c r="B104" s="1112"/>
      <c r="C104" s="93"/>
      <c r="D104" s="46" t="s">
        <v>91</v>
      </c>
      <c r="E104" s="6"/>
      <c r="F104" s="6"/>
      <c r="G104" s="6"/>
      <c r="H104" s="6"/>
      <c r="I104" s="6"/>
      <c r="J104" s="6"/>
      <c r="K104" s="6"/>
    </row>
    <row r="105" spans="2:11" ht="36" x14ac:dyDescent="0.25">
      <c r="B105" s="1112"/>
      <c r="C105" s="93"/>
      <c r="D105" s="46" t="s">
        <v>1102</v>
      </c>
      <c r="E105" s="6"/>
      <c r="F105" s="6"/>
      <c r="G105" s="6"/>
      <c r="H105" s="6"/>
      <c r="I105" s="6"/>
      <c r="J105" s="6"/>
      <c r="K105" s="6"/>
    </row>
    <row r="106" spans="2:11" ht="47.55" x14ac:dyDescent="0.25">
      <c r="B106" s="1112"/>
      <c r="C106" s="93"/>
      <c r="D106" s="46" t="s">
        <v>1103</v>
      </c>
      <c r="E106" s="6"/>
      <c r="F106" s="6"/>
      <c r="G106" s="6"/>
      <c r="H106" s="6"/>
      <c r="I106" s="6"/>
      <c r="J106" s="6"/>
      <c r="K106" s="6"/>
    </row>
    <row r="107" spans="2:11" ht="36" x14ac:dyDescent="0.25">
      <c r="B107" s="1112"/>
      <c r="C107" s="93"/>
      <c r="D107" s="46" t="s">
        <v>1104</v>
      </c>
      <c r="E107" s="6"/>
      <c r="F107" s="6"/>
      <c r="G107" s="6"/>
      <c r="H107" s="6"/>
      <c r="I107" s="6"/>
      <c r="J107" s="6"/>
      <c r="K107" s="6"/>
    </row>
    <row r="108" spans="2:11" ht="14.95" thickBot="1" x14ac:dyDescent="0.3">
      <c r="B108" s="1113"/>
      <c r="C108" s="3"/>
      <c r="D108" s="41" t="s">
        <v>1105</v>
      </c>
      <c r="E108" s="6"/>
      <c r="F108" s="6"/>
      <c r="G108" s="6"/>
      <c r="H108" s="6"/>
      <c r="I108" s="6"/>
      <c r="J108" s="6"/>
      <c r="K108" s="6"/>
    </row>
    <row r="109" spans="2:11" x14ac:dyDescent="0.25">
      <c r="B109" s="6"/>
      <c r="D109" s="6"/>
      <c r="E109" s="6"/>
      <c r="F109" s="6"/>
      <c r="G109" s="6"/>
      <c r="H109" s="6"/>
      <c r="I109" s="6"/>
      <c r="J109" s="6"/>
      <c r="K109" s="6"/>
    </row>
    <row r="110" spans="2:11" x14ac:dyDescent="0.25">
      <c r="B110" s="6"/>
      <c r="D110" s="6"/>
      <c r="E110" s="6"/>
      <c r="F110" s="6"/>
      <c r="G110" s="6"/>
      <c r="H110" s="6"/>
      <c r="I110" s="6"/>
      <c r="J110" s="6"/>
      <c r="K110" s="6"/>
    </row>
    <row r="111" spans="2:11" x14ac:dyDescent="0.25">
      <c r="B111" s="6"/>
      <c r="D111" s="6"/>
      <c r="E111" s="6"/>
      <c r="F111" s="6"/>
      <c r="G111" s="6"/>
      <c r="H111" s="6"/>
      <c r="I111" s="6"/>
      <c r="J111" s="6"/>
      <c r="K111" s="6"/>
    </row>
    <row r="112" spans="2:11" x14ac:dyDescent="0.25">
      <c r="B112" s="6"/>
      <c r="D112" s="6"/>
      <c r="E112" s="6"/>
      <c r="F112" s="6"/>
      <c r="G112" s="6"/>
      <c r="H112" s="6"/>
      <c r="I112" s="6"/>
      <c r="J112" s="6"/>
      <c r="K112" s="6"/>
    </row>
    <row r="113" spans="2:11" x14ac:dyDescent="0.25">
      <c r="B113" s="6"/>
      <c r="D113" s="6"/>
      <c r="E113" s="6"/>
      <c r="F113" s="6"/>
      <c r="G113" s="6"/>
      <c r="H113" s="6"/>
      <c r="I113" s="6"/>
      <c r="J113" s="6"/>
      <c r="K113" s="6"/>
    </row>
    <row r="114" spans="2:11" x14ac:dyDescent="0.25">
      <c r="B114" s="6"/>
      <c r="D114" s="6"/>
      <c r="E114" s="6"/>
      <c r="F114" s="6"/>
      <c r="G114" s="6"/>
      <c r="H114" s="6"/>
      <c r="I114" s="6"/>
      <c r="J114" s="6"/>
      <c r="K114" s="6"/>
    </row>
    <row r="115" spans="2:11" x14ac:dyDescent="0.25">
      <c r="B115" s="6"/>
      <c r="D115" s="6"/>
      <c r="E115" s="6"/>
      <c r="F115" s="6"/>
      <c r="G115" s="6"/>
      <c r="H115" s="6"/>
      <c r="I115" s="6"/>
      <c r="J115" s="6"/>
      <c r="K115" s="6"/>
    </row>
    <row r="116" spans="2:11" x14ac:dyDescent="0.25">
      <c r="B116" s="6"/>
      <c r="D116" s="6"/>
      <c r="E116" s="6"/>
      <c r="F116" s="6"/>
      <c r="G116" s="6"/>
      <c r="H116" s="6"/>
      <c r="I116" s="6"/>
      <c r="J116" s="6"/>
      <c r="K116" s="6"/>
    </row>
    <row r="117" spans="2:11" x14ac:dyDescent="0.25">
      <c r="B117" s="6"/>
      <c r="D117" s="6"/>
      <c r="E117" s="6"/>
      <c r="F117" s="6"/>
      <c r="G117" s="6"/>
      <c r="H117" s="6"/>
      <c r="I117" s="6"/>
      <c r="J117" s="6"/>
      <c r="K117" s="6"/>
    </row>
    <row r="118" spans="2:11" x14ac:dyDescent="0.25">
      <c r="B118" s="6"/>
      <c r="D118" s="6"/>
      <c r="E118" s="6"/>
      <c r="F118" s="6"/>
      <c r="G118" s="6"/>
      <c r="H118" s="6"/>
      <c r="I118" s="6"/>
      <c r="J118" s="6"/>
      <c r="K118" s="6"/>
    </row>
    <row r="119" spans="2:11" x14ac:dyDescent="0.25">
      <c r="B119" s="6"/>
      <c r="D119" s="6"/>
      <c r="E119" s="6"/>
      <c r="F119" s="6"/>
      <c r="G119" s="6"/>
      <c r="H119" s="6"/>
      <c r="I119" s="6"/>
      <c r="J119" s="6"/>
      <c r="K119" s="6"/>
    </row>
    <row r="120" spans="2:11" x14ac:dyDescent="0.25">
      <c r="B120" s="6"/>
      <c r="D120" s="6"/>
      <c r="E120" s="6"/>
      <c r="F120" s="6"/>
      <c r="G120" s="6"/>
      <c r="H120" s="6"/>
      <c r="I120" s="6"/>
      <c r="J120" s="6"/>
      <c r="K120" s="6"/>
    </row>
    <row r="121" spans="2:11" x14ac:dyDescent="0.25">
      <c r="B121" s="6"/>
      <c r="D121" s="6"/>
      <c r="E121" s="6"/>
      <c r="F121" s="6"/>
      <c r="G121" s="6"/>
      <c r="H121" s="6"/>
      <c r="I121" s="6"/>
      <c r="J121" s="6"/>
      <c r="K121" s="6"/>
    </row>
    <row r="122" spans="2:11" x14ac:dyDescent="0.25">
      <c r="B122" s="6"/>
      <c r="D122" s="6"/>
      <c r="E122" s="6"/>
      <c r="F122" s="6"/>
      <c r="G122" s="6"/>
      <c r="H122" s="6"/>
      <c r="I122" s="6"/>
      <c r="J122" s="6"/>
      <c r="K122" s="6"/>
    </row>
    <row r="123" spans="2:11" x14ac:dyDescent="0.25">
      <c r="B123" s="6"/>
      <c r="D123" s="6"/>
      <c r="E123" s="6"/>
      <c r="F123" s="6"/>
      <c r="G123" s="6"/>
      <c r="H123" s="6"/>
      <c r="I123" s="6"/>
      <c r="J123" s="6"/>
      <c r="K123" s="6"/>
    </row>
    <row r="124" spans="2:11" x14ac:dyDescent="0.25">
      <c r="B124" s="6"/>
      <c r="D124" s="6"/>
      <c r="E124" s="6"/>
      <c r="F124" s="6"/>
      <c r="G124" s="6"/>
      <c r="H124" s="6"/>
      <c r="I124" s="6"/>
      <c r="J124" s="6"/>
      <c r="K124" s="6"/>
    </row>
    <row r="125" spans="2:11" x14ac:dyDescent="0.25">
      <c r="B125" s="6"/>
      <c r="D125" s="6"/>
      <c r="E125" s="6"/>
      <c r="F125" s="6"/>
      <c r="G125" s="6"/>
      <c r="H125" s="6"/>
      <c r="I125" s="6"/>
      <c r="J125" s="6"/>
      <c r="K125" s="6"/>
    </row>
    <row r="126" spans="2:11" x14ac:dyDescent="0.25">
      <c r="B126" s="6"/>
      <c r="D126" s="6"/>
      <c r="E126" s="6"/>
      <c r="F126" s="6"/>
      <c r="G126" s="6"/>
      <c r="H126" s="6"/>
      <c r="I126" s="6"/>
      <c r="J126" s="6"/>
      <c r="K126" s="6"/>
    </row>
    <row r="127" spans="2:11" x14ac:dyDescent="0.25">
      <c r="B127" s="6"/>
      <c r="D127" s="6"/>
      <c r="E127" s="6"/>
      <c r="F127" s="6"/>
      <c r="G127" s="6"/>
      <c r="H127" s="6"/>
      <c r="I127" s="6"/>
      <c r="J127" s="6"/>
      <c r="K127" s="6"/>
    </row>
    <row r="128" spans="2:11" x14ac:dyDescent="0.25">
      <c r="B128" s="6"/>
      <c r="D128" s="6"/>
      <c r="E128" s="6"/>
      <c r="F128" s="6"/>
      <c r="G128" s="6"/>
      <c r="H128" s="6"/>
      <c r="I128" s="6"/>
      <c r="J128" s="6"/>
      <c r="K128" s="6"/>
    </row>
    <row r="129" spans="2:11" x14ac:dyDescent="0.25">
      <c r="B129" s="6"/>
      <c r="D129" s="6"/>
      <c r="E129" s="6"/>
      <c r="F129" s="6"/>
      <c r="G129" s="6"/>
      <c r="H129" s="6"/>
      <c r="I129" s="6"/>
      <c r="J129" s="6"/>
      <c r="K129" s="6"/>
    </row>
    <row r="130" spans="2:11" x14ac:dyDescent="0.25">
      <c r="B130" s="6"/>
      <c r="D130" s="6"/>
      <c r="E130" s="6"/>
      <c r="F130" s="6"/>
      <c r="G130" s="6"/>
      <c r="H130" s="6"/>
      <c r="I130" s="6"/>
      <c r="J130" s="6"/>
      <c r="K130" s="6"/>
    </row>
    <row r="131" spans="2:11" x14ac:dyDescent="0.25">
      <c r="B131" s="6"/>
      <c r="D131" s="6"/>
      <c r="E131" s="6"/>
      <c r="F131" s="6"/>
      <c r="G131" s="6"/>
      <c r="H131" s="6"/>
      <c r="I131" s="6"/>
      <c r="J131" s="6"/>
      <c r="K131" s="6"/>
    </row>
    <row r="132" spans="2:11" x14ac:dyDescent="0.25">
      <c r="B132" s="6"/>
      <c r="D132" s="6"/>
      <c r="E132" s="6"/>
      <c r="F132" s="6"/>
      <c r="G132" s="6"/>
      <c r="H132" s="6"/>
      <c r="I132" s="6"/>
      <c r="J132" s="6"/>
      <c r="K132" s="6"/>
    </row>
    <row r="133" spans="2:11" x14ac:dyDescent="0.25">
      <c r="B133" s="6"/>
      <c r="D133" s="6"/>
      <c r="E133" s="6"/>
      <c r="F133" s="6"/>
      <c r="G133" s="6"/>
      <c r="H133" s="6"/>
      <c r="I133" s="6"/>
      <c r="J133" s="6"/>
      <c r="K133" s="6"/>
    </row>
    <row r="134" spans="2:11" x14ac:dyDescent="0.25">
      <c r="B134" s="6"/>
      <c r="D134" s="6"/>
      <c r="E134" s="6"/>
      <c r="F134" s="6"/>
      <c r="G134" s="6"/>
      <c r="H134" s="6"/>
      <c r="I134" s="6"/>
      <c r="J134" s="6"/>
      <c r="K134" s="6"/>
    </row>
    <row r="135" spans="2:11" x14ac:dyDescent="0.25">
      <c r="B135" s="6"/>
      <c r="D135" s="6"/>
      <c r="E135" s="6"/>
      <c r="F135" s="6"/>
      <c r="G135" s="6"/>
      <c r="H135" s="6"/>
      <c r="I135" s="6"/>
      <c r="J135" s="6"/>
      <c r="K135" s="6"/>
    </row>
    <row r="136" spans="2:11" x14ac:dyDescent="0.25">
      <c r="B136" s="6"/>
      <c r="D136" s="6"/>
      <c r="E136" s="6"/>
      <c r="F136" s="6"/>
      <c r="G136" s="6"/>
      <c r="H136" s="6"/>
      <c r="I136" s="6"/>
      <c r="J136" s="6"/>
      <c r="K136" s="6"/>
    </row>
    <row r="137" spans="2:11" x14ac:dyDescent="0.25">
      <c r="B137" s="6"/>
      <c r="D137" s="6"/>
      <c r="E137" s="6"/>
      <c r="F137" s="6"/>
      <c r="G137" s="6"/>
      <c r="H137" s="6"/>
      <c r="I137" s="6"/>
      <c r="J137" s="6"/>
      <c r="K137" s="6"/>
    </row>
    <row r="138" spans="2:11" x14ac:dyDescent="0.25">
      <c r="B138" s="6"/>
      <c r="D138" s="6"/>
      <c r="E138" s="6"/>
      <c r="F138" s="6"/>
      <c r="G138" s="6"/>
      <c r="H138" s="6"/>
      <c r="I138" s="6"/>
      <c r="J138" s="6"/>
      <c r="K138" s="6"/>
    </row>
    <row r="139" spans="2:11" x14ac:dyDescent="0.25">
      <c r="B139" s="6"/>
      <c r="D139" s="6"/>
      <c r="E139" s="6"/>
      <c r="F139" s="6"/>
      <c r="G139" s="6"/>
      <c r="H139" s="6"/>
      <c r="I139" s="6"/>
      <c r="J139" s="6"/>
      <c r="K139" s="6"/>
    </row>
    <row r="140" spans="2:11" x14ac:dyDescent="0.25">
      <c r="B140" s="6"/>
      <c r="D140" s="6"/>
      <c r="E140" s="6"/>
      <c r="F140" s="6"/>
      <c r="G140" s="6"/>
      <c r="H140" s="6"/>
      <c r="I140" s="6"/>
      <c r="J140" s="6"/>
      <c r="K140" s="6"/>
    </row>
    <row r="141" spans="2:11" x14ac:dyDescent="0.25">
      <c r="B141" s="6"/>
      <c r="D141" s="6"/>
      <c r="E141" s="6"/>
      <c r="F141" s="6"/>
      <c r="G141" s="6"/>
      <c r="H141" s="6"/>
      <c r="I141" s="6"/>
      <c r="J141" s="6"/>
      <c r="K141" s="6"/>
    </row>
    <row r="142" spans="2:11" x14ac:dyDescent="0.25">
      <c r="B142" s="6"/>
      <c r="D142" s="6"/>
      <c r="E142" s="6"/>
      <c r="F142" s="6"/>
      <c r="G142" s="6"/>
      <c r="H142" s="6"/>
      <c r="I142" s="6"/>
      <c r="J142" s="6"/>
      <c r="K142" s="6"/>
    </row>
    <row r="143" spans="2:11" x14ac:dyDescent="0.25">
      <c r="B143" s="6"/>
      <c r="D143" s="6"/>
      <c r="E143" s="6"/>
      <c r="F143" s="6"/>
      <c r="G143" s="6"/>
      <c r="H143" s="6"/>
      <c r="I143" s="6"/>
      <c r="J143" s="6"/>
      <c r="K143" s="6"/>
    </row>
    <row r="144" spans="2:11" x14ac:dyDescent="0.25">
      <c r="B144" s="6"/>
      <c r="D144" s="6"/>
      <c r="E144" s="6"/>
      <c r="F144" s="6"/>
      <c r="G144" s="6"/>
      <c r="H144" s="6"/>
      <c r="I144" s="6"/>
      <c r="J144" s="6"/>
      <c r="K144" s="6"/>
    </row>
    <row r="145" spans="2:11" x14ac:dyDescent="0.25">
      <c r="B145" s="6"/>
      <c r="D145" s="6"/>
      <c r="E145" s="6"/>
      <c r="F145" s="6"/>
      <c r="G145" s="6"/>
      <c r="H145" s="6"/>
      <c r="I145" s="6"/>
      <c r="J145" s="6"/>
      <c r="K145" s="6"/>
    </row>
    <row r="146" spans="2:11" x14ac:dyDescent="0.25">
      <c r="B146" s="6"/>
      <c r="D146" s="6"/>
      <c r="E146" s="6"/>
      <c r="F146" s="6"/>
      <c r="G146" s="6"/>
      <c r="H146" s="6"/>
      <c r="I146" s="6"/>
      <c r="J146" s="6"/>
      <c r="K146" s="6"/>
    </row>
    <row r="147" spans="2:11" x14ac:dyDescent="0.25">
      <c r="B147" s="6"/>
      <c r="D147" s="6"/>
      <c r="E147" s="6"/>
      <c r="F147" s="6"/>
      <c r="G147" s="6"/>
      <c r="H147" s="6"/>
      <c r="I147" s="6"/>
      <c r="J147" s="6"/>
      <c r="K147" s="6"/>
    </row>
    <row r="148" spans="2:11" x14ac:dyDescent="0.25">
      <c r="B148" s="6"/>
      <c r="D148" s="6"/>
      <c r="E148" s="6"/>
      <c r="F148" s="6"/>
      <c r="G148" s="6"/>
      <c r="H148" s="6"/>
      <c r="I148" s="6"/>
      <c r="J148" s="6"/>
      <c r="K148" s="6"/>
    </row>
    <row r="149" spans="2:11" x14ac:dyDescent="0.25">
      <c r="B149" s="6"/>
      <c r="D149" s="6"/>
      <c r="E149" s="6"/>
      <c r="F149" s="6"/>
      <c r="G149" s="6"/>
      <c r="H149" s="6"/>
      <c r="I149" s="6"/>
      <c r="J149" s="6"/>
      <c r="K149" s="6"/>
    </row>
    <row r="150" spans="2:11" x14ac:dyDescent="0.25">
      <c r="B150" s="6"/>
      <c r="D150" s="6"/>
      <c r="E150" s="6"/>
      <c r="F150" s="6"/>
      <c r="G150" s="6"/>
      <c r="H150" s="6"/>
      <c r="I150" s="6"/>
      <c r="J150" s="6"/>
      <c r="K150" s="6"/>
    </row>
    <row r="151" spans="2:11" x14ac:dyDescent="0.25">
      <c r="B151" s="6"/>
      <c r="D151" s="6"/>
      <c r="E151" s="6"/>
      <c r="F151" s="6"/>
      <c r="G151" s="6"/>
      <c r="H151" s="6"/>
      <c r="I151" s="6"/>
      <c r="J151" s="6"/>
      <c r="K151" s="6"/>
    </row>
    <row r="152" spans="2:11" x14ac:dyDescent="0.25">
      <c r="B152" s="6"/>
      <c r="D152" s="6"/>
      <c r="E152" s="6"/>
      <c r="F152" s="6"/>
      <c r="G152" s="6"/>
      <c r="H152" s="6"/>
      <c r="I152" s="6"/>
      <c r="J152" s="6"/>
      <c r="K152" s="6"/>
    </row>
    <row r="153" spans="2:11" x14ac:dyDescent="0.25">
      <c r="B153" s="6"/>
      <c r="D153" s="6"/>
      <c r="E153" s="6"/>
      <c r="F153" s="6"/>
      <c r="G153" s="6"/>
      <c r="H153" s="6"/>
      <c r="I153" s="6"/>
      <c r="J153" s="6"/>
      <c r="K153" s="6"/>
    </row>
    <row r="154" spans="2:11" x14ac:dyDescent="0.25">
      <c r="B154" s="6"/>
      <c r="D154" s="6"/>
      <c r="E154" s="6"/>
      <c r="F154" s="6"/>
      <c r="G154" s="6"/>
      <c r="H154" s="6"/>
      <c r="I154" s="6"/>
      <c r="J154" s="6"/>
      <c r="K154" s="6"/>
    </row>
    <row r="155" spans="2:11" x14ac:dyDescent="0.25">
      <c r="B155" s="6"/>
      <c r="D155" s="6"/>
      <c r="E155" s="6"/>
      <c r="F155" s="6"/>
      <c r="G155" s="6"/>
      <c r="H155" s="6"/>
      <c r="I155" s="6"/>
      <c r="J155" s="6"/>
      <c r="K155" s="6"/>
    </row>
    <row r="156" spans="2:11" x14ac:dyDescent="0.25">
      <c r="B156" s="6"/>
      <c r="D156" s="6"/>
      <c r="E156" s="6"/>
      <c r="F156" s="6"/>
      <c r="G156" s="6"/>
      <c r="H156" s="6"/>
      <c r="I156" s="6"/>
      <c r="J156" s="6"/>
      <c r="K156" s="6"/>
    </row>
    <row r="157" spans="2:11" x14ac:dyDescent="0.25">
      <c r="B157" s="6"/>
      <c r="D157" s="6"/>
      <c r="E157" s="6"/>
      <c r="F157" s="6"/>
      <c r="G157" s="6"/>
      <c r="H157" s="6"/>
      <c r="I157" s="6"/>
      <c r="J157" s="6"/>
      <c r="K157" s="6"/>
    </row>
    <row r="158" spans="2:11" x14ac:dyDescent="0.25">
      <c r="B158" s="6"/>
      <c r="D158" s="6"/>
      <c r="E158" s="6"/>
      <c r="F158" s="6"/>
      <c r="G158" s="6"/>
      <c r="H158" s="6"/>
      <c r="I158" s="6"/>
      <c r="J158" s="6"/>
      <c r="K158" s="6"/>
    </row>
    <row r="159" spans="2:11" x14ac:dyDescent="0.25">
      <c r="B159" s="6"/>
      <c r="D159" s="6"/>
      <c r="E159" s="6"/>
      <c r="F159" s="6"/>
      <c r="G159" s="6"/>
      <c r="H159" s="6"/>
      <c r="I159" s="6"/>
      <c r="J159" s="6"/>
      <c r="K159" s="6"/>
    </row>
    <row r="160" spans="2:11" x14ac:dyDescent="0.25">
      <c r="B160" s="6"/>
      <c r="D160" s="6"/>
      <c r="E160" s="6"/>
      <c r="F160" s="6"/>
      <c r="G160" s="6"/>
      <c r="H160" s="6"/>
      <c r="I160" s="6"/>
      <c r="J160" s="6"/>
      <c r="K160" s="6"/>
    </row>
    <row r="161" spans="2:11" x14ac:dyDescent="0.25">
      <c r="B161" s="6"/>
      <c r="D161" s="6"/>
      <c r="E161" s="6"/>
      <c r="F161" s="6"/>
      <c r="G161" s="6"/>
      <c r="H161" s="6"/>
      <c r="I161" s="6"/>
      <c r="J161" s="6"/>
      <c r="K161" s="6"/>
    </row>
    <row r="162" spans="2:11" x14ac:dyDescent="0.25">
      <c r="B162" s="6"/>
      <c r="D162" s="6"/>
      <c r="E162" s="6"/>
      <c r="F162" s="6"/>
      <c r="G162" s="6"/>
      <c r="H162" s="6"/>
      <c r="I162" s="6"/>
      <c r="J162" s="6"/>
      <c r="K162" s="6"/>
    </row>
    <row r="163" spans="2:11" x14ac:dyDescent="0.25">
      <c r="B163" s="6"/>
      <c r="D163" s="6"/>
      <c r="E163" s="6"/>
      <c r="F163" s="6"/>
      <c r="G163" s="6"/>
      <c r="H163" s="6"/>
      <c r="I163" s="6"/>
      <c r="J163" s="6"/>
      <c r="K163" s="6"/>
    </row>
    <row r="164" spans="2:11" x14ac:dyDescent="0.25">
      <c r="B164" s="6"/>
      <c r="D164" s="6"/>
      <c r="E164" s="6"/>
      <c r="F164" s="6"/>
      <c r="G164" s="6"/>
      <c r="H164" s="6"/>
      <c r="I164" s="6"/>
      <c r="J164" s="6"/>
      <c r="K164" s="6"/>
    </row>
    <row r="165" spans="2:11" x14ac:dyDescent="0.25">
      <c r="B165" s="6"/>
      <c r="D165" s="6"/>
      <c r="E165" s="6"/>
      <c r="F165" s="6"/>
      <c r="G165" s="6"/>
      <c r="H165" s="6"/>
      <c r="I165" s="6"/>
      <c r="J165" s="6"/>
      <c r="K165" s="6"/>
    </row>
    <row r="166" spans="2:11" x14ac:dyDescent="0.25">
      <c r="B166" s="6"/>
      <c r="D166" s="6"/>
      <c r="E166" s="6"/>
      <c r="F166" s="6"/>
      <c r="G166" s="6"/>
      <c r="H166" s="6"/>
      <c r="I166" s="6"/>
      <c r="J166" s="6"/>
      <c r="K166" s="6"/>
    </row>
    <row r="167" spans="2:11" x14ac:dyDescent="0.25">
      <c r="B167" s="6"/>
      <c r="D167" s="6"/>
      <c r="E167" s="6"/>
      <c r="F167" s="6"/>
      <c r="G167" s="6"/>
      <c r="H167" s="6"/>
      <c r="I167" s="6"/>
      <c r="J167" s="6"/>
      <c r="K167" s="6"/>
    </row>
    <row r="168" spans="2:11" x14ac:dyDescent="0.25">
      <c r="B168" s="6"/>
      <c r="D168" s="6"/>
      <c r="E168" s="6"/>
      <c r="F168" s="6"/>
      <c r="G168" s="6"/>
      <c r="H168" s="6"/>
      <c r="I168" s="6"/>
      <c r="J168" s="6"/>
      <c r="K168" s="6"/>
    </row>
    <row r="169" spans="2:11" x14ac:dyDescent="0.25">
      <c r="B169" s="6"/>
      <c r="D169" s="6"/>
      <c r="E169" s="6"/>
      <c r="F169" s="6"/>
      <c r="G169" s="6"/>
      <c r="H169" s="6"/>
      <c r="I169" s="6"/>
      <c r="J169" s="6"/>
      <c r="K169" s="6"/>
    </row>
    <row r="170" spans="2:11" x14ac:dyDescent="0.25">
      <c r="B170" s="6"/>
      <c r="D170" s="6"/>
      <c r="E170" s="6"/>
      <c r="F170" s="6"/>
      <c r="G170" s="6"/>
      <c r="H170" s="6"/>
      <c r="I170" s="6"/>
      <c r="J170" s="6"/>
      <c r="K170" s="6"/>
    </row>
    <row r="171" spans="2:11" x14ac:dyDescent="0.25">
      <c r="B171" s="6"/>
      <c r="D171" s="6"/>
      <c r="E171" s="6"/>
      <c r="F171" s="6"/>
      <c r="G171" s="6"/>
      <c r="H171" s="6"/>
      <c r="I171" s="6"/>
      <c r="J171" s="6"/>
      <c r="K171" s="6"/>
    </row>
    <row r="172" spans="2:11" x14ac:dyDescent="0.25">
      <c r="B172" s="6"/>
      <c r="D172" s="6"/>
      <c r="E172" s="6"/>
      <c r="F172" s="6"/>
      <c r="G172" s="6"/>
      <c r="H172" s="6"/>
      <c r="I172" s="6"/>
      <c r="J172" s="6"/>
      <c r="K172" s="6"/>
    </row>
    <row r="173" spans="2:11" x14ac:dyDescent="0.25">
      <c r="B173" s="6"/>
      <c r="D173" s="6"/>
      <c r="E173" s="6"/>
      <c r="F173" s="6"/>
      <c r="G173" s="6"/>
      <c r="H173" s="6"/>
      <c r="I173" s="6"/>
      <c r="J173" s="6"/>
      <c r="K173" s="6"/>
    </row>
    <row r="174" spans="2:11" x14ac:dyDescent="0.25">
      <c r="B174" s="6"/>
      <c r="D174" s="6"/>
      <c r="E174" s="6"/>
      <c r="F174" s="6"/>
      <c r="G174" s="6"/>
      <c r="H174" s="6"/>
      <c r="I174" s="6"/>
      <c r="J174" s="6"/>
      <c r="K174" s="6"/>
    </row>
    <row r="175" spans="2:11" x14ac:dyDescent="0.25">
      <c r="B175" s="6"/>
      <c r="D175" s="6"/>
      <c r="E175" s="6"/>
      <c r="F175" s="6"/>
      <c r="G175" s="6"/>
      <c r="H175" s="6"/>
      <c r="I175" s="6"/>
      <c r="J175" s="6"/>
      <c r="K175" s="6"/>
    </row>
    <row r="176" spans="2:11" x14ac:dyDescent="0.25">
      <c r="B176" s="6"/>
      <c r="D176" s="6"/>
      <c r="E176" s="6"/>
      <c r="F176" s="6"/>
      <c r="G176" s="6"/>
      <c r="H176" s="6"/>
      <c r="I176" s="6"/>
      <c r="J176" s="6"/>
      <c r="K176" s="6"/>
    </row>
    <row r="177" spans="2:11" x14ac:dyDescent="0.25">
      <c r="B177" s="6"/>
      <c r="D177" s="6"/>
      <c r="E177" s="6"/>
      <c r="F177" s="6"/>
      <c r="G177" s="6"/>
      <c r="H177" s="6"/>
      <c r="I177" s="6"/>
      <c r="J177" s="6"/>
      <c r="K177" s="6"/>
    </row>
    <row r="178" spans="2:11" x14ac:dyDescent="0.25">
      <c r="B178" s="6"/>
      <c r="D178" s="6"/>
      <c r="E178" s="6"/>
      <c r="F178" s="6"/>
      <c r="G178" s="6"/>
      <c r="H178" s="6"/>
      <c r="I178" s="6"/>
      <c r="J178" s="6"/>
      <c r="K178" s="6"/>
    </row>
    <row r="179" spans="2:11" x14ac:dyDescent="0.25">
      <c r="B179" s="6"/>
      <c r="D179" s="6"/>
      <c r="E179" s="6"/>
      <c r="F179" s="6"/>
      <c r="G179" s="6"/>
      <c r="H179" s="6"/>
      <c r="I179" s="6"/>
      <c r="J179" s="6"/>
      <c r="K179" s="6"/>
    </row>
    <row r="180" spans="2:11" x14ac:dyDescent="0.25">
      <c r="B180" s="6"/>
      <c r="D180" s="6"/>
      <c r="E180" s="6"/>
      <c r="F180" s="6"/>
      <c r="G180" s="6"/>
      <c r="H180" s="6"/>
      <c r="I180" s="6"/>
      <c r="J180" s="6"/>
      <c r="K180" s="6"/>
    </row>
    <row r="181" spans="2:11" x14ac:dyDescent="0.25">
      <c r="B181" s="6"/>
      <c r="D181" s="6"/>
      <c r="E181" s="6"/>
      <c r="F181" s="6"/>
      <c r="G181" s="6"/>
      <c r="H181" s="6"/>
      <c r="I181" s="6"/>
      <c r="J181" s="6"/>
      <c r="K181" s="6"/>
    </row>
    <row r="182" spans="2:11" x14ac:dyDescent="0.25">
      <c r="B182" s="6"/>
      <c r="D182" s="6"/>
      <c r="E182" s="6"/>
      <c r="F182" s="6"/>
      <c r="G182" s="6"/>
      <c r="H182" s="6"/>
      <c r="I182" s="6"/>
      <c r="J182" s="6"/>
      <c r="K182" s="6"/>
    </row>
    <row r="183" spans="2:11" x14ac:dyDescent="0.25">
      <c r="B183" s="6"/>
      <c r="D183" s="6"/>
      <c r="E183" s="6"/>
      <c r="F183" s="6"/>
      <c r="G183" s="6"/>
      <c r="H183" s="6"/>
      <c r="I183" s="6"/>
      <c r="J183" s="6"/>
      <c r="K183" s="6"/>
    </row>
  </sheetData>
  <mergeCells count="26">
    <mergeCell ref="B78:B84"/>
    <mergeCell ref="B85:B108"/>
    <mergeCell ref="B15:B28"/>
    <mergeCell ref="D15:H15"/>
    <mergeCell ref="D16:H16"/>
    <mergeCell ref="D17:H17"/>
    <mergeCell ref="B45:E45"/>
    <mergeCell ref="B46:B52"/>
    <mergeCell ref="D22:H22"/>
    <mergeCell ref="D23:H23"/>
    <mergeCell ref="D33:H33"/>
    <mergeCell ref="B59:E60"/>
    <mergeCell ref="D34:H34"/>
    <mergeCell ref="B36:E36"/>
    <mergeCell ref="B37:B43"/>
    <mergeCell ref="B65:B76"/>
    <mergeCell ref="B10:D10"/>
    <mergeCell ref="F10:S10"/>
    <mergeCell ref="F11:S11"/>
    <mergeCell ref="E12:R12"/>
    <mergeCell ref="E13:R13"/>
    <mergeCell ref="A1:P1"/>
    <mergeCell ref="A2:P2"/>
    <mergeCell ref="A3:P3"/>
    <mergeCell ref="A4:D4"/>
    <mergeCell ref="A5:P5"/>
  </mergeCells>
  <conditionalFormatting sqref="F10">
    <cfRule type="notContainsBlanks" dxfId="20" priority="4">
      <formula>LEN(TRIM(F10))&gt;0</formula>
    </cfRule>
  </conditionalFormatting>
  <conditionalFormatting sqref="F11:S11">
    <cfRule type="expression" dxfId="19" priority="2">
      <formula>E11="NO SE REPORTA"</formula>
    </cfRule>
    <cfRule type="expression" dxfId="18" priority="3">
      <formula>E10="NO APLICA"</formula>
    </cfRule>
  </conditionalFormatting>
  <conditionalFormatting sqref="E12:R12">
    <cfRule type="expression" dxfId="17" priority="1">
      <formula>E11="SI SE REPORTA"</formula>
    </cfRule>
  </conditionalFormatting>
  <dataValidations count="4">
    <dataValidation type="whole" operator="greaterThanOrEqual" allowBlank="1" showErrorMessage="1" errorTitle="ERROR" error="Escriba un número igual o mayor que 0" promptTitle="ERROR" prompt="Escriba un número igual o mayor que 0" sqref="E19:G20 E25:F26">
      <formula1>0</formula1>
    </dataValidation>
    <dataValidation allowBlank="1" showInputMessage="1" showErrorMessage="1" promptTitle="OJO" prompt="NO TOCAR" sqref="E21:G21 E27:F27"/>
    <dataValidation type="list" allowBlank="1" showInputMessage="1" showErrorMessage="1" sqref="E11">
      <formula1>REPORTE</formula1>
    </dataValidation>
    <dataValidation type="list" allowBlank="1" showInputMessage="1" showErrorMessage="1" sqref="E10">
      <formula1>SI</formula1>
    </dataValidation>
  </dataValidations>
  <hyperlinks>
    <hyperlink ref="D75" r:id="rId1" display="http://www.sisaire.gov.co/"/>
    <hyperlink ref="D76" r:id="rId2" display="http://www.sirh.ideam.gov.co/"/>
    <hyperlink ref="B9" location="'ANEXO 3'!A1" display="VOLVER AL INDICE"/>
  </hyperlinks>
  <pageMargins left="0.25" right="0.25" top="0.75" bottom="0.75" header="0.3" footer="0.3"/>
  <pageSetup paperSize="178" orientation="landscape" horizontalDpi="1200" verticalDpi="1200" r:id="rId3"/>
  <drawing r:id="rId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4"/>
  <sheetViews>
    <sheetView showGridLines="0" zoomScale="98" zoomScaleNormal="98" workbookViewId="0">
      <selection activeCell="P24" sqref="P24"/>
    </sheetView>
  </sheetViews>
  <sheetFormatPr baseColWidth="10" defaultRowHeight="14.3" x14ac:dyDescent="0.25"/>
  <cols>
    <col min="1" max="1" width="1.875" customWidth="1"/>
    <col min="2" max="2" width="11.125" customWidth="1"/>
    <col min="3" max="3" width="5" style="86" bestFit="1" customWidth="1"/>
    <col min="4" max="4" width="34.875" customWidth="1"/>
    <col min="5" max="5" width="12.125" customWidth="1"/>
    <col min="9" max="9" width="12.25" customWidth="1"/>
    <col min="11" max="11" width="13.625" customWidth="1"/>
  </cols>
  <sheetData>
    <row r="1" spans="1:21" s="550" customFormat="1" ht="100.55" customHeight="1" thickBot="1" x14ac:dyDescent="0.3">
      <c r="A1" s="1022"/>
      <c r="B1" s="1023"/>
      <c r="C1" s="1023"/>
      <c r="D1" s="1023"/>
      <c r="E1" s="1023"/>
      <c r="F1" s="1023"/>
      <c r="G1" s="1023"/>
      <c r="H1" s="1023"/>
      <c r="I1" s="1023"/>
      <c r="J1" s="1023"/>
      <c r="K1" s="1023"/>
      <c r="L1" s="1023"/>
      <c r="M1" s="1023"/>
      <c r="N1" s="1023"/>
      <c r="O1" s="1023"/>
      <c r="P1" s="1024"/>
      <c r="Q1" s="412"/>
      <c r="R1" s="412"/>
    </row>
    <row r="2" spans="1:21" s="551" customFormat="1" ht="16.3" thickBot="1" x14ac:dyDescent="0.3">
      <c r="A2" s="1030" t="str">
        <f>'Datos Generales'!C5</f>
        <v>Corporación Autónoma Regional del Magdalena – CORPAMAG</v>
      </c>
      <c r="B2" s="1031"/>
      <c r="C2" s="1031"/>
      <c r="D2" s="1031"/>
      <c r="E2" s="1031"/>
      <c r="F2" s="1031"/>
      <c r="G2" s="1031"/>
      <c r="H2" s="1031"/>
      <c r="I2" s="1031"/>
      <c r="J2" s="1031"/>
      <c r="K2" s="1031"/>
      <c r="L2" s="1031"/>
      <c r="M2" s="1031"/>
      <c r="N2" s="1031"/>
      <c r="O2" s="1031"/>
      <c r="P2" s="1032"/>
      <c r="Q2" s="412"/>
      <c r="R2" s="412"/>
    </row>
    <row r="3" spans="1:21" s="551" customFormat="1" ht="16.3" thickBot="1" x14ac:dyDescent="0.3">
      <c r="A3" s="1025" t="s">
        <v>1322</v>
      </c>
      <c r="B3" s="1026"/>
      <c r="C3" s="1026"/>
      <c r="D3" s="1026"/>
      <c r="E3" s="1026"/>
      <c r="F3" s="1026"/>
      <c r="G3" s="1026"/>
      <c r="H3" s="1026"/>
      <c r="I3" s="1026"/>
      <c r="J3" s="1026"/>
      <c r="K3" s="1026"/>
      <c r="L3" s="1026"/>
      <c r="M3" s="1026"/>
      <c r="N3" s="1026"/>
      <c r="O3" s="1026"/>
      <c r="P3" s="1027"/>
      <c r="Q3" s="412"/>
      <c r="R3" s="412"/>
    </row>
    <row r="4" spans="1:21" s="551" customFormat="1" ht="16.3" thickBot="1" x14ac:dyDescent="0.3">
      <c r="A4" s="1028" t="s">
        <v>1321</v>
      </c>
      <c r="B4" s="1029"/>
      <c r="C4" s="1029"/>
      <c r="D4" s="1029"/>
      <c r="E4" s="587" t="str">
        <f>'Datos Generales'!C6</f>
        <v>2021-II</v>
      </c>
      <c r="F4" s="587"/>
      <c r="G4" s="587"/>
      <c r="H4" s="587"/>
      <c r="I4" s="587"/>
      <c r="J4" s="587"/>
      <c r="K4" s="587"/>
      <c r="L4" s="589"/>
      <c r="M4" s="589"/>
      <c r="N4" s="589"/>
      <c r="O4" s="589"/>
      <c r="P4" s="590"/>
      <c r="Q4" s="412"/>
      <c r="R4" s="412"/>
    </row>
    <row r="5" spans="1:21" s="245" customFormat="1" ht="16.5" customHeight="1" thickBot="1" x14ac:dyDescent="0.3">
      <c r="A5" s="1025" t="s">
        <v>1121</v>
      </c>
      <c r="B5" s="1026"/>
      <c r="C5" s="1026"/>
      <c r="D5" s="1026"/>
      <c r="E5" s="1026"/>
      <c r="F5" s="1026"/>
      <c r="G5" s="1026"/>
      <c r="H5" s="1026"/>
      <c r="I5" s="1026"/>
      <c r="J5" s="1026"/>
      <c r="K5" s="1026"/>
      <c r="L5" s="1026"/>
      <c r="M5" s="1026"/>
      <c r="N5" s="1026"/>
      <c r="O5" s="1026"/>
      <c r="P5" s="1027"/>
    </row>
    <row r="6" spans="1:21" x14ac:dyDescent="0.25">
      <c r="A6" s="245"/>
      <c r="B6" s="249" t="s">
        <v>1</v>
      </c>
      <c r="C6" s="250"/>
      <c r="D6" s="248"/>
      <c r="E6" s="259"/>
      <c r="F6" s="248" t="s">
        <v>128</v>
      </c>
      <c r="G6" s="248"/>
      <c r="H6" s="248"/>
      <c r="I6" s="248"/>
      <c r="J6" s="248"/>
      <c r="K6" s="248"/>
      <c r="L6" s="245"/>
      <c r="M6" s="245"/>
      <c r="N6" s="245"/>
      <c r="O6" s="245"/>
      <c r="P6" s="245"/>
      <c r="Q6" s="245"/>
      <c r="R6" s="245"/>
      <c r="S6" s="245"/>
    </row>
    <row r="7" spans="1:21" ht="14.95" thickBot="1" x14ac:dyDescent="0.3">
      <c r="A7" s="245"/>
      <c r="B7" s="251"/>
      <c r="C7" s="252"/>
      <c r="D7" s="248"/>
      <c r="E7" s="253"/>
      <c r="F7" s="248" t="s">
        <v>129</v>
      </c>
      <c r="G7" s="248"/>
      <c r="H7" s="248"/>
      <c r="I7" s="248"/>
      <c r="J7" s="248"/>
      <c r="K7" s="248"/>
      <c r="L7" s="245"/>
      <c r="M7" s="245"/>
      <c r="N7" s="245"/>
      <c r="O7" s="245"/>
      <c r="P7" s="245"/>
      <c r="Q7" s="245"/>
      <c r="R7" s="245"/>
      <c r="S7" s="245"/>
    </row>
    <row r="8" spans="1:21" ht="14.95" thickBot="1" x14ac:dyDescent="0.3">
      <c r="A8" s="245"/>
      <c r="B8" s="255" t="s">
        <v>1192</v>
      </c>
      <c r="C8" s="262">
        <v>2021</v>
      </c>
      <c r="D8" s="257">
        <f>IF(E10="NO APLICA","NO APLICA",IF(E11="NO SE REPORTA","SIN INFORMACION",+E42))</f>
        <v>1</v>
      </c>
      <c r="E8" s="264"/>
      <c r="F8" s="248" t="s">
        <v>130</v>
      </c>
      <c r="G8" s="248"/>
      <c r="H8" s="248"/>
      <c r="I8" s="248"/>
      <c r="J8" s="248"/>
      <c r="K8" s="248"/>
      <c r="L8" s="245"/>
      <c r="M8" s="245"/>
      <c r="N8" s="245"/>
      <c r="O8" s="245"/>
      <c r="P8" s="245"/>
      <c r="Q8" s="245"/>
      <c r="R8" s="245"/>
      <c r="S8" s="245"/>
    </row>
    <row r="9" spans="1:21" x14ac:dyDescent="0.25">
      <c r="A9" s="245"/>
      <c r="B9" s="531" t="s">
        <v>1193</v>
      </c>
      <c r="C9" s="303"/>
      <c r="D9" s="248"/>
      <c r="E9" s="248"/>
      <c r="F9" s="248"/>
      <c r="G9" s="248"/>
      <c r="H9" s="248"/>
      <c r="I9" s="248"/>
      <c r="J9" s="248"/>
      <c r="K9" s="248"/>
      <c r="L9" s="245"/>
      <c r="M9" s="245"/>
      <c r="N9" s="245"/>
      <c r="O9" s="245"/>
      <c r="P9" s="245"/>
      <c r="Q9" s="245"/>
      <c r="R9" s="245"/>
      <c r="S9" s="245"/>
    </row>
    <row r="10" spans="1:21" s="412" customFormat="1" x14ac:dyDescent="0.25">
      <c r="A10" s="245"/>
      <c r="B10" s="1078" t="s">
        <v>1252</v>
      </c>
      <c r="C10" s="1078"/>
      <c r="D10" s="1078"/>
      <c r="E10" s="511" t="s">
        <v>1249</v>
      </c>
      <c r="F10" s="1085"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086"/>
      <c r="H10" s="1086"/>
      <c r="I10" s="1086"/>
      <c r="J10" s="1086"/>
      <c r="K10" s="1086"/>
      <c r="L10" s="1086"/>
      <c r="M10" s="1086"/>
      <c r="N10" s="1086"/>
      <c r="O10" s="1086"/>
      <c r="P10" s="1086"/>
      <c r="Q10" s="1086"/>
      <c r="R10" s="1086"/>
      <c r="S10" s="1086"/>
      <c r="T10" s="507"/>
      <c r="U10" s="507"/>
    </row>
    <row r="11" spans="1:21" s="412" customFormat="1" ht="14.45" customHeight="1" x14ac:dyDescent="0.25">
      <c r="A11" s="245"/>
      <c r="B11" s="532"/>
      <c r="C11" s="509"/>
      <c r="D11" s="510" t="str">
        <f>IF(E10="SI APLICA","¿El indicador no se reporta por limitaciones de información disponible? ","")</f>
        <v xml:space="preserve">¿El indicador no se reporta por limitaciones de información disponible? </v>
      </c>
      <c r="E11" s="512" t="s">
        <v>1251</v>
      </c>
      <c r="F11" s="1079"/>
      <c r="G11" s="1080"/>
      <c r="H11" s="1080"/>
      <c r="I11" s="1080"/>
      <c r="J11" s="1080"/>
      <c r="K11" s="1080"/>
      <c r="L11" s="1080"/>
      <c r="M11" s="1080"/>
      <c r="N11" s="1080"/>
      <c r="O11" s="1080"/>
      <c r="P11" s="1080"/>
      <c r="Q11" s="1080"/>
      <c r="R11" s="1080"/>
      <c r="S11" s="1080"/>
    </row>
    <row r="12" spans="1:21" s="412" customFormat="1" ht="23.45" customHeight="1" x14ac:dyDescent="0.25">
      <c r="A12" s="245"/>
      <c r="B12" s="531"/>
      <c r="C12" s="303"/>
      <c r="D12" s="510" t="str">
        <f>IF(E11="SI SE REPORTA","¿Qué programas o proyectos del Plan de Acción están asociados al indicador? ","")</f>
        <v xml:space="preserve">¿Qué programas o proyectos del Plan de Acción están asociados al indicador? </v>
      </c>
      <c r="E12" s="1081" t="s">
        <v>2754</v>
      </c>
      <c r="F12" s="1081"/>
      <c r="G12" s="1081"/>
      <c r="H12" s="1081"/>
      <c r="I12" s="1081"/>
      <c r="J12" s="1081"/>
      <c r="K12" s="1081"/>
      <c r="L12" s="1081"/>
      <c r="M12" s="1081"/>
      <c r="N12" s="1081"/>
      <c r="O12" s="1081"/>
      <c r="P12" s="1081"/>
      <c r="Q12" s="1081"/>
      <c r="R12" s="1081"/>
      <c r="S12" s="245"/>
    </row>
    <row r="13" spans="1:21" s="412" customFormat="1" ht="21.9" customHeight="1" x14ac:dyDescent="0.25">
      <c r="A13" s="245"/>
      <c r="B13" s="531"/>
      <c r="C13" s="303"/>
      <c r="D13" s="510" t="s">
        <v>1254</v>
      </c>
      <c r="E13" s="1082"/>
      <c r="F13" s="1083"/>
      <c r="G13" s="1083"/>
      <c r="H13" s="1083"/>
      <c r="I13" s="1083"/>
      <c r="J13" s="1083"/>
      <c r="K13" s="1083"/>
      <c r="L13" s="1083"/>
      <c r="M13" s="1083"/>
      <c r="N13" s="1083"/>
      <c r="O13" s="1083"/>
      <c r="P13" s="1083"/>
      <c r="Q13" s="1083"/>
      <c r="R13" s="1084"/>
      <c r="S13" s="245"/>
    </row>
    <row r="14" spans="1:21" s="412" customFormat="1" ht="7" customHeight="1" thickBot="1" x14ac:dyDescent="0.3">
      <c r="A14" s="245"/>
      <c r="B14" s="531"/>
      <c r="C14" s="303"/>
      <c r="D14" s="248"/>
      <c r="E14" s="248"/>
      <c r="F14" s="248"/>
      <c r="G14" s="248"/>
      <c r="H14" s="248"/>
      <c r="I14" s="248"/>
      <c r="J14" s="248"/>
      <c r="K14" s="248"/>
      <c r="L14" s="245"/>
      <c r="M14" s="245"/>
      <c r="N14" s="245"/>
      <c r="O14" s="245"/>
      <c r="P14" s="245"/>
      <c r="Q14" s="245"/>
      <c r="R14" s="245"/>
      <c r="S14" s="245"/>
    </row>
    <row r="15" spans="1:21" ht="14.95" thickBot="1" x14ac:dyDescent="0.3">
      <c r="A15" s="245"/>
      <c r="B15" s="1057" t="s">
        <v>2</v>
      </c>
      <c r="C15" s="267"/>
      <c r="D15" s="1039" t="s">
        <v>336</v>
      </c>
      <c r="E15" s="1040"/>
      <c r="F15" s="1040"/>
      <c r="G15" s="1040"/>
      <c r="H15" s="1040"/>
      <c r="I15" s="1040"/>
      <c r="J15" s="1040"/>
      <c r="K15" s="1041"/>
      <c r="L15" s="198"/>
      <c r="M15" s="198"/>
      <c r="N15" s="198"/>
      <c r="O15" s="198"/>
      <c r="P15" s="198"/>
      <c r="Q15" s="198"/>
      <c r="R15" s="198"/>
      <c r="S15" s="245"/>
    </row>
    <row r="16" spans="1:21" ht="14.95" thickBot="1" x14ac:dyDescent="0.3">
      <c r="A16" s="245"/>
      <c r="B16" s="1058"/>
      <c r="C16" s="316" t="s">
        <v>19</v>
      </c>
      <c r="D16" s="279" t="s">
        <v>253</v>
      </c>
      <c r="E16" s="279" t="s">
        <v>20</v>
      </c>
      <c r="F16" s="279" t="s">
        <v>21</v>
      </c>
      <c r="G16" s="279" t="s">
        <v>22</v>
      </c>
      <c r="H16" s="279" t="s">
        <v>23</v>
      </c>
      <c r="I16" s="279" t="s">
        <v>254</v>
      </c>
      <c r="J16" s="245"/>
      <c r="K16" s="273"/>
      <c r="L16" s="198"/>
      <c r="M16" s="198"/>
      <c r="N16" s="198"/>
      <c r="O16" s="198"/>
      <c r="P16" s="198"/>
      <c r="Q16" s="198"/>
      <c r="R16" s="198"/>
      <c r="S16" s="245"/>
    </row>
    <row r="17" spans="1:19" ht="23.8" thickBot="1" x14ac:dyDescent="0.3">
      <c r="A17" s="245"/>
      <c r="B17" s="1058"/>
      <c r="C17" s="533" t="s">
        <v>152</v>
      </c>
      <c r="D17" s="519" t="s">
        <v>1149</v>
      </c>
      <c r="E17" s="7">
        <v>2</v>
      </c>
      <c r="F17" s="7">
        <v>2</v>
      </c>
      <c r="G17" s="7">
        <v>2</v>
      </c>
      <c r="H17" s="7">
        <v>2</v>
      </c>
      <c r="I17" s="282">
        <f>SUM(E17:H17)</f>
        <v>8</v>
      </c>
      <c r="J17" s="245"/>
      <c r="K17" s="273"/>
      <c r="L17" s="198"/>
      <c r="M17" s="198"/>
      <c r="N17" s="198"/>
      <c r="O17" s="198"/>
      <c r="P17" s="198"/>
      <c r="Q17" s="198"/>
      <c r="R17" s="198"/>
      <c r="S17" s="245"/>
    </row>
    <row r="18" spans="1:19" ht="14.95" thickBot="1" x14ac:dyDescent="0.3">
      <c r="A18" s="245"/>
      <c r="B18" s="1058"/>
      <c r="C18" s="533" t="s">
        <v>154</v>
      </c>
      <c r="D18" s="519" t="s">
        <v>774</v>
      </c>
      <c r="E18" s="196">
        <v>357921949</v>
      </c>
      <c r="F18" s="196">
        <v>600000000</v>
      </c>
      <c r="G18" s="196"/>
      <c r="H18" s="196"/>
      <c r="I18" s="380">
        <f>SUM(E18:H18)</f>
        <v>957921949</v>
      </c>
      <c r="J18" s="245"/>
      <c r="K18" s="273"/>
      <c r="L18" s="198"/>
      <c r="M18" s="198"/>
      <c r="N18" s="198"/>
      <c r="O18" s="198"/>
      <c r="P18" s="198"/>
      <c r="Q18" s="198"/>
      <c r="R18" s="198"/>
      <c r="S18" s="245"/>
    </row>
    <row r="19" spans="1:19" ht="14.95" thickBot="1" x14ac:dyDescent="0.3">
      <c r="A19" s="245"/>
      <c r="B19" s="1058"/>
      <c r="C19" s="533" t="s">
        <v>156</v>
      </c>
      <c r="D19" s="519" t="s">
        <v>831</v>
      </c>
      <c r="E19" s="196">
        <v>767921949</v>
      </c>
      <c r="F19" s="196">
        <v>7452317273</v>
      </c>
      <c r="G19" s="196"/>
      <c r="H19" s="196"/>
      <c r="I19" s="380">
        <f>SUM(E19:H19)</f>
        <v>8220239222</v>
      </c>
      <c r="J19" s="245"/>
      <c r="K19" s="273"/>
      <c r="L19" s="198"/>
      <c r="M19" s="198"/>
      <c r="N19" s="198"/>
      <c r="O19" s="198"/>
      <c r="P19" s="198"/>
      <c r="Q19" s="198"/>
      <c r="R19" s="198"/>
      <c r="S19" s="245"/>
    </row>
    <row r="20" spans="1:19" x14ac:dyDescent="0.25">
      <c r="A20" s="245"/>
      <c r="B20" s="1058"/>
      <c r="C20" s="275"/>
      <c r="D20" s="1045"/>
      <c r="E20" s="1090"/>
      <c r="F20" s="1090"/>
      <c r="G20" s="1090"/>
      <c r="H20" s="1090"/>
      <c r="I20" s="1090"/>
      <c r="J20" s="1090"/>
      <c r="K20" s="1047"/>
      <c r="L20" s="198"/>
      <c r="M20" s="198"/>
      <c r="N20" s="198"/>
      <c r="O20" s="198"/>
      <c r="P20" s="198"/>
      <c r="Q20" s="198"/>
      <c r="R20" s="198"/>
      <c r="S20" s="245"/>
    </row>
    <row r="21" spans="1:19" ht="14.95" thickBot="1" x14ac:dyDescent="0.3">
      <c r="A21" s="245"/>
      <c r="B21" s="1058"/>
      <c r="C21" s="275"/>
      <c r="D21" s="1069" t="s">
        <v>1150</v>
      </c>
      <c r="E21" s="1070"/>
      <c r="F21" s="1070"/>
      <c r="G21" s="1070"/>
      <c r="H21" s="1070"/>
      <c r="I21" s="1070"/>
      <c r="J21" s="1070"/>
      <c r="K21" s="1071"/>
      <c r="L21" s="198"/>
      <c r="M21" s="198"/>
      <c r="N21" s="198"/>
      <c r="O21" s="198"/>
      <c r="P21" s="198"/>
      <c r="Q21" s="198"/>
      <c r="R21" s="198"/>
      <c r="S21" s="245"/>
    </row>
    <row r="22" spans="1:19" ht="14.95" thickBot="1" x14ac:dyDescent="0.3">
      <c r="A22" s="245"/>
      <c r="B22" s="1058"/>
      <c r="C22" s="1134" t="s">
        <v>19</v>
      </c>
      <c r="D22" s="1057" t="s">
        <v>270</v>
      </c>
      <c r="E22" s="1066" t="s">
        <v>620</v>
      </c>
      <c r="F22" s="1068"/>
      <c r="G22" s="1066" t="s">
        <v>693</v>
      </c>
      <c r="H22" s="1067"/>
      <c r="I22" s="1067"/>
      <c r="J22" s="1068"/>
      <c r="K22" s="280"/>
      <c r="L22" s="198"/>
      <c r="M22" s="198"/>
      <c r="N22" s="198"/>
      <c r="O22" s="198"/>
      <c r="P22" s="198"/>
      <c r="Q22" s="198"/>
      <c r="R22" s="198"/>
      <c r="S22" s="245"/>
    </row>
    <row r="23" spans="1:19" ht="35.35" thickBot="1" x14ac:dyDescent="0.3">
      <c r="A23" s="245"/>
      <c r="B23" s="1058"/>
      <c r="C23" s="1135"/>
      <c r="D23" s="1059"/>
      <c r="E23" s="519" t="s">
        <v>621</v>
      </c>
      <c r="F23" s="518" t="s">
        <v>622</v>
      </c>
      <c r="G23" s="519" t="s">
        <v>774</v>
      </c>
      <c r="H23" s="519" t="s">
        <v>344</v>
      </c>
      <c r="I23" s="519" t="s">
        <v>274</v>
      </c>
      <c r="J23" s="519" t="s">
        <v>275</v>
      </c>
      <c r="K23" s="519" t="s">
        <v>55</v>
      </c>
      <c r="L23" s="198"/>
      <c r="M23" s="198"/>
      <c r="N23" s="198"/>
      <c r="O23" s="198"/>
      <c r="P23" s="198"/>
      <c r="Q23" s="198"/>
      <c r="R23" s="198"/>
      <c r="S23" s="245"/>
    </row>
    <row r="24" spans="1:19" ht="23.8" thickBot="1" x14ac:dyDescent="0.3">
      <c r="A24" s="245"/>
      <c r="B24" s="1058"/>
      <c r="C24" s="533">
        <v>1</v>
      </c>
      <c r="D24" s="479" t="s">
        <v>1914</v>
      </c>
      <c r="E24" s="32">
        <v>0.65</v>
      </c>
      <c r="F24" s="32">
        <v>1</v>
      </c>
      <c r="G24" s="196">
        <v>500000000</v>
      </c>
      <c r="H24" s="196">
        <v>1206369000</v>
      </c>
      <c r="I24" s="196">
        <v>1153256285</v>
      </c>
      <c r="J24" s="196">
        <v>937741285</v>
      </c>
      <c r="K24" s="196"/>
      <c r="L24" s="198"/>
      <c r="M24" s="198"/>
      <c r="N24" s="198"/>
      <c r="O24" s="198"/>
      <c r="P24" s="198"/>
      <c r="Q24" s="198"/>
      <c r="R24" s="198"/>
      <c r="S24" s="245"/>
    </row>
    <row r="25" spans="1:19" ht="23.8" thickBot="1" x14ac:dyDescent="0.3">
      <c r="A25" s="245"/>
      <c r="B25" s="1058"/>
      <c r="C25" s="533">
        <v>2</v>
      </c>
      <c r="D25" s="479" t="s">
        <v>1915</v>
      </c>
      <c r="E25" s="32">
        <v>0.73</v>
      </c>
      <c r="F25" s="32">
        <v>1</v>
      </c>
      <c r="G25" s="196">
        <v>100000000</v>
      </c>
      <c r="H25" s="196">
        <v>6245948273</v>
      </c>
      <c r="I25" s="196">
        <v>2143073786</v>
      </c>
      <c r="J25" s="196">
        <v>294500000</v>
      </c>
      <c r="K25" s="196"/>
      <c r="L25" s="198"/>
      <c r="M25" s="198"/>
      <c r="N25" s="198"/>
      <c r="O25" s="198"/>
      <c r="P25" s="198"/>
      <c r="Q25" s="198"/>
      <c r="R25" s="198"/>
      <c r="S25" s="245"/>
    </row>
    <row r="26" spans="1:19" ht="14.95" thickBot="1" x14ac:dyDescent="0.3">
      <c r="A26" s="245"/>
      <c r="B26" s="1058"/>
      <c r="C26" s="533">
        <v>3</v>
      </c>
      <c r="D26" s="166"/>
      <c r="E26" s="32"/>
      <c r="F26" s="32"/>
      <c r="G26" s="196"/>
      <c r="H26" s="196"/>
      <c r="I26" s="196"/>
      <c r="J26" s="196"/>
      <c r="K26" s="196"/>
      <c r="L26" s="198"/>
      <c r="M26" s="198"/>
      <c r="N26" s="198"/>
      <c r="O26" s="198"/>
      <c r="P26" s="198"/>
      <c r="Q26" s="198"/>
      <c r="R26" s="198"/>
      <c r="S26" s="245"/>
    </row>
    <row r="27" spans="1:19" ht="14.95" thickBot="1" x14ac:dyDescent="0.3">
      <c r="A27" s="245"/>
      <c r="B27" s="1058"/>
      <c r="C27" s="533">
        <v>4</v>
      </c>
      <c r="D27" s="166"/>
      <c r="E27" s="32"/>
      <c r="F27" s="32"/>
      <c r="G27" s="196"/>
      <c r="H27" s="196"/>
      <c r="I27" s="196"/>
      <c r="J27" s="196"/>
      <c r="K27" s="196"/>
      <c r="L27" s="198"/>
      <c r="M27" s="198"/>
      <c r="N27" s="198"/>
      <c r="O27" s="198"/>
      <c r="P27" s="198"/>
      <c r="Q27" s="198"/>
      <c r="R27" s="198"/>
      <c r="S27" s="245"/>
    </row>
    <row r="28" spans="1:19" ht="14.95" thickBot="1" x14ac:dyDescent="0.3">
      <c r="A28" s="245"/>
      <c r="B28" s="1058"/>
      <c r="C28" s="533">
        <v>5</v>
      </c>
      <c r="D28" s="166"/>
      <c r="E28" s="32"/>
      <c r="F28" s="32"/>
      <c r="G28" s="196"/>
      <c r="H28" s="196"/>
      <c r="I28" s="196"/>
      <c r="J28" s="196"/>
      <c r="K28" s="196"/>
      <c r="L28" s="198"/>
      <c r="M28" s="198"/>
      <c r="N28" s="198"/>
      <c r="O28" s="198"/>
      <c r="P28" s="198"/>
      <c r="Q28" s="198"/>
      <c r="R28" s="198"/>
      <c r="S28" s="245"/>
    </row>
    <row r="29" spans="1:19" ht="14.95" thickBot="1" x14ac:dyDescent="0.3">
      <c r="A29" s="245"/>
      <c r="B29" s="1058"/>
      <c r="C29" s="533">
        <v>6</v>
      </c>
      <c r="D29" s="166"/>
      <c r="E29" s="32"/>
      <c r="F29" s="32"/>
      <c r="G29" s="196"/>
      <c r="H29" s="196"/>
      <c r="I29" s="196"/>
      <c r="J29" s="196"/>
      <c r="K29" s="196"/>
      <c r="L29" s="198"/>
      <c r="M29" s="198"/>
      <c r="N29" s="198"/>
      <c r="O29" s="198"/>
      <c r="P29" s="198"/>
      <c r="Q29" s="198"/>
      <c r="R29" s="198"/>
      <c r="S29" s="245"/>
    </row>
    <row r="30" spans="1:19" ht="14.95" thickBot="1" x14ac:dyDescent="0.3">
      <c r="A30" s="245"/>
      <c r="B30" s="1058"/>
      <c r="C30" s="250"/>
      <c r="D30" s="534" t="s">
        <v>151</v>
      </c>
      <c r="E30" s="249"/>
      <c r="F30" s="249"/>
      <c r="G30" s="535">
        <f>SUM(G24:G29)</f>
        <v>600000000</v>
      </c>
      <c r="H30" s="535">
        <f>SUM(H24:H29)</f>
        <v>7452317273</v>
      </c>
      <c r="I30" s="535">
        <f>SUM(I24:I29)</f>
        <v>3296330071</v>
      </c>
      <c r="J30" s="535">
        <f>SUM(J24:J29)</f>
        <v>1232241285</v>
      </c>
      <c r="K30" s="196"/>
      <c r="L30" s="198"/>
      <c r="M30" s="198"/>
      <c r="N30" s="198"/>
      <c r="O30" s="198"/>
      <c r="P30" s="198"/>
      <c r="Q30" s="198"/>
      <c r="R30" s="198"/>
      <c r="S30" s="245"/>
    </row>
    <row r="31" spans="1:19" x14ac:dyDescent="0.25">
      <c r="A31" s="245"/>
      <c r="B31" s="1058"/>
      <c r="C31" s="275"/>
      <c r="D31" s="1045" t="s">
        <v>833</v>
      </c>
      <c r="E31" s="1090"/>
      <c r="F31" s="1090"/>
      <c r="G31" s="1090"/>
      <c r="H31" s="1090"/>
      <c r="I31" s="1090"/>
      <c r="J31" s="1090"/>
      <c r="K31" s="1047"/>
      <c r="L31" s="198"/>
      <c r="M31" s="198"/>
      <c r="N31" s="198"/>
      <c r="O31" s="198"/>
      <c r="P31" s="198"/>
      <c r="Q31" s="198"/>
      <c r="R31" s="198"/>
      <c r="S31" s="245"/>
    </row>
    <row r="32" spans="1:19" ht="14.95" thickBot="1" x14ac:dyDescent="0.3">
      <c r="A32" s="245"/>
      <c r="B32" s="1058"/>
      <c r="C32" s="275"/>
      <c r="D32" s="1045" t="s">
        <v>1151</v>
      </c>
      <c r="E32" s="1090"/>
      <c r="F32" s="1090"/>
      <c r="G32" s="1090"/>
      <c r="H32" s="1090"/>
      <c r="I32" s="1090"/>
      <c r="J32" s="1090"/>
      <c r="K32" s="1047"/>
      <c r="L32" s="198"/>
      <c r="M32" s="198"/>
      <c r="N32" s="198"/>
      <c r="O32" s="198"/>
      <c r="P32" s="198"/>
      <c r="Q32" s="198"/>
      <c r="R32" s="198"/>
      <c r="S32" s="245"/>
    </row>
    <row r="33" spans="1:19" ht="14.95" thickBot="1" x14ac:dyDescent="0.3">
      <c r="A33" s="245"/>
      <c r="B33" s="1058"/>
      <c r="C33" s="1134" t="s">
        <v>19</v>
      </c>
      <c r="D33" s="1291" t="s">
        <v>698</v>
      </c>
      <c r="E33" s="279" t="s">
        <v>835</v>
      </c>
      <c r="F33" s="1282" t="s">
        <v>699</v>
      </c>
      <c r="G33" s="1283"/>
      <c r="H33" s="518"/>
      <c r="I33" s="248"/>
      <c r="J33" s="245"/>
      <c r="K33" s="273"/>
      <c r="L33" s="198"/>
      <c r="M33" s="198"/>
      <c r="N33" s="198"/>
      <c r="O33" s="198"/>
      <c r="P33" s="198"/>
      <c r="Q33" s="198"/>
      <c r="R33" s="198"/>
      <c r="S33" s="245"/>
    </row>
    <row r="34" spans="1:19" x14ac:dyDescent="0.25">
      <c r="A34" s="245"/>
      <c r="B34" s="1058"/>
      <c r="C34" s="1290"/>
      <c r="D34" s="1292"/>
      <c r="E34" s="1057" t="s">
        <v>1152</v>
      </c>
      <c r="F34" s="1057" t="s">
        <v>700</v>
      </c>
      <c r="G34" s="517" t="s">
        <v>701</v>
      </c>
      <c r="H34" s="1057" t="s">
        <v>55</v>
      </c>
      <c r="I34" s="248"/>
      <c r="J34" s="245"/>
      <c r="K34" s="273"/>
      <c r="L34" s="198"/>
      <c r="M34" s="198"/>
      <c r="N34" s="198"/>
      <c r="O34" s="198"/>
      <c r="P34" s="198"/>
      <c r="Q34" s="198"/>
      <c r="R34" s="198"/>
      <c r="S34" s="245"/>
    </row>
    <row r="35" spans="1:19" ht="23.8" thickBot="1" x14ac:dyDescent="0.3">
      <c r="A35" s="245"/>
      <c r="B35" s="1058"/>
      <c r="C35" s="1135"/>
      <c r="D35" s="1293"/>
      <c r="E35" s="1059"/>
      <c r="F35" s="1059"/>
      <c r="G35" s="519" t="s">
        <v>695</v>
      </c>
      <c r="H35" s="1059"/>
      <c r="I35" s="248"/>
      <c r="J35" s="245"/>
      <c r="K35" s="273"/>
      <c r="L35" s="198"/>
      <c r="M35" s="198"/>
      <c r="N35" s="198"/>
      <c r="O35" s="198"/>
      <c r="P35" s="198"/>
      <c r="Q35" s="198"/>
      <c r="R35" s="198"/>
      <c r="S35" s="245"/>
    </row>
    <row r="36" spans="1:19" ht="14.95" thickBot="1" x14ac:dyDescent="0.3">
      <c r="A36" s="245"/>
      <c r="B36" s="1058"/>
      <c r="C36" s="520">
        <v>1</v>
      </c>
      <c r="D36" s="163">
        <v>0.5</v>
      </c>
      <c r="E36" s="367">
        <f>+F24</f>
        <v>1</v>
      </c>
      <c r="F36" s="536">
        <f>IFERROR(I24/H24,0)</f>
        <v>0.95597307706016976</v>
      </c>
      <c r="G36" s="536">
        <f>IFERROR(J24/I24,0)</f>
        <v>0.81312479905539814</v>
      </c>
      <c r="H36" s="31"/>
      <c r="I36" s="248"/>
      <c r="J36" s="537"/>
      <c r="K36" s="273"/>
      <c r="L36" s="198"/>
      <c r="M36" s="198"/>
      <c r="N36" s="198"/>
      <c r="O36" s="198"/>
      <c r="P36" s="198"/>
      <c r="Q36" s="198"/>
      <c r="R36" s="198"/>
      <c r="S36" s="245"/>
    </row>
    <row r="37" spans="1:19" ht="14.95" thickBot="1" x14ac:dyDescent="0.3">
      <c r="A37" s="245"/>
      <c r="B37" s="1058"/>
      <c r="C37" s="520">
        <v>2</v>
      </c>
      <c r="D37" s="163">
        <v>0.5</v>
      </c>
      <c r="E37" s="367">
        <f>+F25</f>
        <v>1</v>
      </c>
      <c r="F37" s="536">
        <f>IFERROR(I25/H25,0)</f>
        <v>0.34311423859593659</v>
      </c>
      <c r="G37" s="536">
        <f t="shared" ref="G37:G42" si="0">IFERROR(J25/I25,0)</f>
        <v>0.13741944020960556</v>
      </c>
      <c r="H37" s="31"/>
      <c r="I37" s="248"/>
      <c r="J37" s="245"/>
      <c r="K37" s="273"/>
      <c r="L37" s="198"/>
      <c r="M37" s="198"/>
      <c r="N37" s="198"/>
      <c r="O37" s="198"/>
      <c r="P37" s="198"/>
      <c r="Q37" s="198"/>
      <c r="R37" s="198"/>
      <c r="S37" s="245"/>
    </row>
    <row r="38" spans="1:19" ht="14.95" thickBot="1" x14ac:dyDescent="0.3">
      <c r="A38" s="245"/>
      <c r="B38" s="1058"/>
      <c r="C38" s="520">
        <v>3</v>
      </c>
      <c r="D38" s="163"/>
      <c r="E38" s="367">
        <v>0</v>
      </c>
      <c r="F38" s="536">
        <v>0</v>
      </c>
      <c r="G38" s="536">
        <f t="shared" si="0"/>
        <v>0</v>
      </c>
      <c r="H38" s="31"/>
      <c r="I38" s="248"/>
      <c r="J38" s="245"/>
      <c r="K38" s="273"/>
      <c r="L38" s="198"/>
      <c r="M38" s="198"/>
      <c r="N38" s="198"/>
      <c r="O38" s="198"/>
      <c r="P38" s="198"/>
      <c r="Q38" s="198"/>
      <c r="R38" s="198"/>
      <c r="S38" s="245"/>
    </row>
    <row r="39" spans="1:19" ht="14.95" thickBot="1" x14ac:dyDescent="0.3">
      <c r="A39" s="245"/>
      <c r="B39" s="1058"/>
      <c r="C39" s="520">
        <v>4</v>
      </c>
      <c r="D39" s="163"/>
      <c r="E39" s="367">
        <f>+F27</f>
        <v>0</v>
      </c>
      <c r="F39" s="536">
        <f>IFERROR(I27/H27,0)</f>
        <v>0</v>
      </c>
      <c r="G39" s="536">
        <f t="shared" si="0"/>
        <v>0</v>
      </c>
      <c r="H39" s="31"/>
      <c r="I39" s="248"/>
      <c r="J39" s="245"/>
      <c r="K39" s="273"/>
      <c r="L39" s="198"/>
      <c r="M39" s="198"/>
      <c r="N39" s="198"/>
      <c r="O39" s="198"/>
      <c r="P39" s="198"/>
      <c r="Q39" s="198"/>
      <c r="R39" s="198"/>
      <c r="S39" s="245"/>
    </row>
    <row r="40" spans="1:19" ht="14.95" thickBot="1" x14ac:dyDescent="0.3">
      <c r="A40" s="245"/>
      <c r="B40" s="1058"/>
      <c r="C40" s="520">
        <v>5</v>
      </c>
      <c r="D40" s="163"/>
      <c r="E40" s="367">
        <f>+F28</f>
        <v>0</v>
      </c>
      <c r="F40" s="536">
        <f>IFERROR(I28/H28,0)</f>
        <v>0</v>
      </c>
      <c r="G40" s="536">
        <f t="shared" si="0"/>
        <v>0</v>
      </c>
      <c r="H40" s="31"/>
      <c r="I40" s="248"/>
      <c r="J40" s="245"/>
      <c r="K40" s="273"/>
      <c r="L40" s="198"/>
      <c r="M40" s="198"/>
      <c r="N40" s="198"/>
      <c r="O40" s="198"/>
      <c r="P40" s="198"/>
      <c r="Q40" s="198"/>
      <c r="R40" s="198"/>
      <c r="S40" s="245"/>
    </row>
    <row r="41" spans="1:19" ht="14.95" thickBot="1" x14ac:dyDescent="0.3">
      <c r="A41" s="245"/>
      <c r="B41" s="1058"/>
      <c r="C41" s="520">
        <v>6</v>
      </c>
      <c r="D41" s="163"/>
      <c r="E41" s="367">
        <f>+F29</f>
        <v>0</v>
      </c>
      <c r="F41" s="536">
        <f>IFERROR(I29/H29,0)</f>
        <v>0</v>
      </c>
      <c r="G41" s="536">
        <f t="shared" si="0"/>
        <v>0</v>
      </c>
      <c r="H41" s="31"/>
      <c r="I41" s="248"/>
      <c r="J41" s="245"/>
      <c r="K41" s="273"/>
      <c r="L41" s="198"/>
      <c r="M41" s="198"/>
      <c r="N41" s="198"/>
      <c r="O41" s="198"/>
      <c r="P41" s="198"/>
      <c r="Q41" s="198"/>
      <c r="R41" s="198"/>
      <c r="S41" s="245"/>
    </row>
    <row r="42" spans="1:19" ht="14.95" thickBot="1" x14ac:dyDescent="0.3">
      <c r="A42" s="245"/>
      <c r="B42" s="1059"/>
      <c r="C42" s="520"/>
      <c r="D42" s="164">
        <f>+Formulas!D31</f>
        <v>1</v>
      </c>
      <c r="E42" s="538">
        <f>+D36*E36+D37*E37+D38*E38+D39*E39+D40*E40+D41*E41</f>
        <v>1</v>
      </c>
      <c r="F42" s="538">
        <f>+D36*F36+D37*F37+D38*F38+D39*F39+D40*F40+D41*F41</f>
        <v>0.64954365782805312</v>
      </c>
      <c r="G42" s="536">
        <f t="shared" si="0"/>
        <v>0.37382217753035207</v>
      </c>
      <c r="H42" s="31"/>
      <c r="I42" s="539"/>
      <c r="J42" s="245"/>
      <c r="K42" s="325"/>
      <c r="L42" s="198"/>
      <c r="M42" s="198" t="s">
        <v>1202</v>
      </c>
      <c r="N42" s="198"/>
      <c r="O42" s="198"/>
      <c r="P42" s="198"/>
      <c r="Q42" s="198"/>
      <c r="R42" s="198"/>
      <c r="S42" s="245"/>
    </row>
    <row r="43" spans="1:19" ht="23.95" customHeight="1" thickBot="1" x14ac:dyDescent="0.3">
      <c r="B43" s="187" t="s">
        <v>34</v>
      </c>
      <c r="C43" s="85"/>
      <c r="D43" s="1284" t="s">
        <v>1153</v>
      </c>
      <c r="E43" s="1285"/>
      <c r="F43" s="1285"/>
      <c r="G43" s="1285"/>
      <c r="H43" s="1285"/>
      <c r="I43" s="1285"/>
      <c r="J43" s="1285"/>
      <c r="K43" s="1286"/>
      <c r="L43" s="198"/>
      <c r="M43" s="198"/>
      <c r="N43" s="198"/>
      <c r="O43" s="198"/>
      <c r="P43" s="198"/>
      <c r="Q43" s="198"/>
      <c r="R43" s="198"/>
    </row>
    <row r="44" spans="1:19" ht="23.8" thickBot="1" x14ac:dyDescent="0.3">
      <c r="B44" s="187" t="s">
        <v>36</v>
      </c>
      <c r="C44" s="85"/>
      <c r="D44" s="1284" t="s">
        <v>346</v>
      </c>
      <c r="E44" s="1285"/>
      <c r="F44" s="1285"/>
      <c r="G44" s="1285"/>
      <c r="H44" s="1285"/>
      <c r="I44" s="1285"/>
      <c r="J44" s="1285"/>
      <c r="K44" s="1286"/>
      <c r="L44" s="198"/>
      <c r="M44" s="198"/>
      <c r="N44" s="198"/>
      <c r="O44" s="198"/>
      <c r="P44" s="198"/>
      <c r="Q44" s="198"/>
      <c r="R44" s="198"/>
    </row>
    <row r="45" spans="1:19" ht="14.95" thickBot="1" x14ac:dyDescent="0.3">
      <c r="B45" s="8"/>
      <c r="C45" s="80"/>
      <c r="D45" s="19"/>
      <c r="E45" s="19"/>
      <c r="F45" s="19"/>
      <c r="G45" s="19"/>
      <c r="H45" s="19"/>
      <c r="I45" s="19"/>
      <c r="J45" s="19"/>
      <c r="K45" s="19"/>
      <c r="L45" s="198"/>
      <c r="M45" s="198"/>
      <c r="N45" s="198"/>
      <c r="O45" s="198"/>
      <c r="P45" s="198"/>
      <c r="Q45" s="198"/>
      <c r="R45" s="198"/>
    </row>
    <row r="46" spans="1:19" ht="23.95" customHeight="1" thickBot="1" x14ac:dyDescent="0.3">
      <c r="B46" s="1287" t="s">
        <v>38</v>
      </c>
      <c r="C46" s="1288"/>
      <c r="D46" s="1288"/>
      <c r="E46" s="1289"/>
      <c r="F46" s="19"/>
      <c r="G46" s="19"/>
      <c r="H46" s="19"/>
      <c r="I46" s="19"/>
      <c r="J46" s="19"/>
      <c r="K46" s="19"/>
      <c r="L46" s="198"/>
      <c r="M46" s="198"/>
      <c r="N46" s="198"/>
      <c r="O46" s="198"/>
      <c r="P46" s="198"/>
      <c r="Q46" s="198"/>
      <c r="R46" s="198"/>
    </row>
    <row r="47" spans="1:19" ht="14.95" thickBot="1" x14ac:dyDescent="0.3">
      <c r="B47" s="1279">
        <v>1</v>
      </c>
      <c r="C47" s="81"/>
      <c r="D47" s="34" t="s">
        <v>39</v>
      </c>
      <c r="E47" s="166" t="s">
        <v>1890</v>
      </c>
      <c r="F47" s="19"/>
      <c r="G47" s="19"/>
      <c r="H47" s="19"/>
      <c r="I47" s="19"/>
      <c r="J47" s="19"/>
      <c r="K47" s="19"/>
      <c r="L47" s="198"/>
      <c r="M47" s="198"/>
      <c r="N47" s="198"/>
      <c r="O47" s="198"/>
      <c r="P47" s="198"/>
      <c r="Q47" s="198"/>
      <c r="R47" s="198"/>
    </row>
    <row r="48" spans="1:19" ht="14.95" thickBot="1" x14ac:dyDescent="0.3">
      <c r="B48" s="1280"/>
      <c r="C48" s="81"/>
      <c r="D48" s="189" t="s">
        <v>40</v>
      </c>
      <c r="E48" s="166" t="s">
        <v>1909</v>
      </c>
      <c r="F48" s="19"/>
      <c r="G48" s="19"/>
      <c r="H48" s="19"/>
      <c r="I48" s="19"/>
      <c r="J48" s="19"/>
      <c r="K48" s="19"/>
      <c r="L48" s="198"/>
      <c r="M48" s="198"/>
      <c r="N48" s="198"/>
      <c r="O48" s="198"/>
      <c r="P48" s="198"/>
      <c r="Q48" s="198"/>
      <c r="R48" s="198"/>
    </row>
    <row r="49" spans="2:18" ht="14.95" thickBot="1" x14ac:dyDescent="0.3">
      <c r="B49" s="1280"/>
      <c r="C49" s="81"/>
      <c r="D49" s="189" t="s">
        <v>41</v>
      </c>
      <c r="E49" s="166" t="s">
        <v>1910</v>
      </c>
      <c r="F49" s="19"/>
      <c r="G49" s="19"/>
      <c r="H49" s="19"/>
      <c r="I49" s="19"/>
      <c r="J49" s="19"/>
      <c r="K49" s="19"/>
      <c r="L49" s="198"/>
      <c r="M49" s="198"/>
      <c r="N49" s="198"/>
      <c r="O49" s="198"/>
      <c r="P49" s="198"/>
      <c r="Q49" s="198"/>
      <c r="R49" s="198"/>
    </row>
    <row r="50" spans="2:18" ht="14.95" thickBot="1" x14ac:dyDescent="0.3">
      <c r="B50" s="1280"/>
      <c r="C50" s="81"/>
      <c r="D50" s="189" t="s">
        <v>42</v>
      </c>
      <c r="E50" s="166" t="s">
        <v>1609</v>
      </c>
      <c r="F50" s="19"/>
      <c r="G50" s="19"/>
      <c r="H50" s="19"/>
      <c r="I50" s="19"/>
      <c r="J50" s="19"/>
      <c r="K50" s="19"/>
      <c r="L50" s="198"/>
      <c r="M50" s="198"/>
      <c r="N50" s="198"/>
      <c r="O50" s="198"/>
      <c r="P50" s="198"/>
      <c r="Q50" s="198"/>
      <c r="R50" s="198"/>
    </row>
    <row r="51" spans="2:18" ht="14.95" thickBot="1" x14ac:dyDescent="0.3">
      <c r="B51" s="1280"/>
      <c r="C51" s="81"/>
      <c r="D51" s="189" t="s">
        <v>43</v>
      </c>
      <c r="E51" s="743" t="s">
        <v>1911</v>
      </c>
      <c r="F51" s="19"/>
      <c r="G51" s="19"/>
      <c r="H51" s="19"/>
      <c r="I51" s="19"/>
      <c r="J51" s="19"/>
      <c r="K51" s="19"/>
      <c r="L51" s="198"/>
      <c r="M51" s="198"/>
      <c r="N51" s="198"/>
      <c r="O51" s="198"/>
      <c r="P51" s="198"/>
      <c r="Q51" s="198"/>
      <c r="R51" s="198"/>
    </row>
    <row r="52" spans="2:18" ht="14.95" thickBot="1" x14ac:dyDescent="0.3">
      <c r="B52" s="1280"/>
      <c r="C52" s="81"/>
      <c r="D52" s="189" t="s">
        <v>44</v>
      </c>
      <c r="E52" s="166">
        <v>4380200</v>
      </c>
      <c r="F52" s="19"/>
      <c r="G52" s="19"/>
      <c r="H52" s="19"/>
      <c r="I52" s="19"/>
      <c r="J52" s="19"/>
      <c r="K52" s="19"/>
      <c r="L52" s="198"/>
      <c r="M52" s="198"/>
      <c r="N52" s="198"/>
      <c r="O52" s="198"/>
      <c r="P52" s="198"/>
      <c r="Q52" s="198"/>
      <c r="R52" s="198"/>
    </row>
    <row r="53" spans="2:18" ht="14.95" thickBot="1" x14ac:dyDescent="0.3">
      <c r="B53" s="1281"/>
      <c r="C53" s="9"/>
      <c r="D53" s="189" t="s">
        <v>45</v>
      </c>
      <c r="E53" s="166" t="s">
        <v>1892</v>
      </c>
      <c r="F53" s="19"/>
      <c r="G53" s="19"/>
      <c r="H53" s="19"/>
      <c r="I53" s="19"/>
      <c r="J53" s="19"/>
      <c r="K53" s="19"/>
      <c r="L53" s="198"/>
      <c r="M53" s="198"/>
      <c r="N53" s="198"/>
      <c r="O53" s="198"/>
      <c r="P53" s="198"/>
      <c r="Q53" s="198"/>
      <c r="R53" s="198"/>
    </row>
    <row r="54" spans="2:18" ht="14.95" thickBot="1" x14ac:dyDescent="0.3">
      <c r="B54" s="8"/>
      <c r="C54" s="80"/>
      <c r="D54" s="19"/>
      <c r="E54" s="19"/>
      <c r="F54" s="19"/>
      <c r="G54" s="19"/>
      <c r="H54" s="19"/>
      <c r="I54" s="19"/>
      <c r="J54" s="19"/>
      <c r="K54" s="19"/>
      <c r="L54" s="198"/>
      <c r="M54" s="198"/>
      <c r="N54" s="198"/>
      <c r="O54" s="198"/>
      <c r="P54" s="198"/>
      <c r="Q54" s="198"/>
      <c r="R54" s="198"/>
    </row>
    <row r="55" spans="2:18" ht="14.95" thickBot="1" x14ac:dyDescent="0.3">
      <c r="B55" s="1287" t="s">
        <v>46</v>
      </c>
      <c r="C55" s="1288"/>
      <c r="D55" s="1288"/>
      <c r="E55" s="1289"/>
      <c r="F55" s="19"/>
      <c r="G55" s="19"/>
      <c r="H55" s="19"/>
      <c r="I55" s="19"/>
      <c r="J55" s="19"/>
      <c r="K55" s="19"/>
      <c r="L55" s="198"/>
      <c r="M55" s="198"/>
      <c r="N55" s="198"/>
      <c r="O55" s="198"/>
      <c r="P55" s="198"/>
      <c r="Q55" s="198"/>
      <c r="R55" s="198"/>
    </row>
    <row r="56" spans="2:18" ht="14.95" thickBot="1" x14ac:dyDescent="0.3">
      <c r="B56" s="1279">
        <v>1</v>
      </c>
      <c r="C56" s="81"/>
      <c r="D56" s="34" t="s">
        <v>39</v>
      </c>
      <c r="E56" s="29" t="s">
        <v>47</v>
      </c>
      <c r="F56" s="19"/>
      <c r="G56" s="19"/>
      <c r="H56" s="19"/>
      <c r="I56" s="19"/>
      <c r="J56" s="19"/>
      <c r="K56" s="19"/>
      <c r="L56" s="198"/>
      <c r="M56" s="198"/>
      <c r="N56" s="198"/>
      <c r="O56" s="198"/>
      <c r="P56" s="198"/>
      <c r="Q56" s="198"/>
      <c r="R56" s="198"/>
    </row>
    <row r="57" spans="2:18" ht="14.95" thickBot="1" x14ac:dyDescent="0.3">
      <c r="B57" s="1280"/>
      <c r="C57" s="81"/>
      <c r="D57" s="189" t="s">
        <v>40</v>
      </c>
      <c r="E57" s="29" t="s">
        <v>48</v>
      </c>
      <c r="F57" s="19"/>
      <c r="G57" s="19"/>
      <c r="H57" s="19"/>
      <c r="I57" s="19"/>
      <c r="J57" s="19"/>
      <c r="K57" s="19"/>
      <c r="L57" s="198"/>
      <c r="M57" s="198"/>
      <c r="N57" s="198"/>
      <c r="O57" s="198"/>
      <c r="P57" s="198"/>
      <c r="Q57" s="198"/>
      <c r="R57" s="198"/>
    </row>
    <row r="58" spans="2:18" ht="14.95" thickBot="1" x14ac:dyDescent="0.3">
      <c r="B58" s="1280"/>
      <c r="C58" s="81"/>
      <c r="D58" s="189" t="s">
        <v>41</v>
      </c>
      <c r="E58" s="171"/>
      <c r="F58" s="19"/>
      <c r="G58" s="19"/>
      <c r="H58" s="19"/>
      <c r="I58" s="19"/>
      <c r="J58" s="19"/>
      <c r="K58" s="19"/>
      <c r="L58" s="198"/>
      <c r="M58" s="198"/>
      <c r="N58" s="198"/>
      <c r="O58" s="198"/>
      <c r="P58" s="198"/>
      <c r="Q58" s="198"/>
      <c r="R58" s="198"/>
    </row>
    <row r="59" spans="2:18" ht="14.95" thickBot="1" x14ac:dyDescent="0.3">
      <c r="B59" s="1280"/>
      <c r="C59" s="81"/>
      <c r="D59" s="189" t="s">
        <v>42</v>
      </c>
      <c r="E59" s="171"/>
      <c r="F59" s="19"/>
      <c r="G59" s="19"/>
      <c r="H59" s="19"/>
      <c r="I59" s="19"/>
      <c r="J59" s="19"/>
      <c r="K59" s="19"/>
      <c r="L59" s="198"/>
      <c r="M59" s="198"/>
      <c r="N59" s="198"/>
      <c r="O59" s="198"/>
      <c r="P59" s="198"/>
      <c r="Q59" s="198"/>
      <c r="R59" s="198"/>
    </row>
    <row r="60" spans="2:18" ht="14.95" thickBot="1" x14ac:dyDescent="0.3">
      <c r="B60" s="1280"/>
      <c r="C60" s="81"/>
      <c r="D60" s="189" t="s">
        <v>43</v>
      </c>
      <c r="E60" s="171"/>
      <c r="F60" s="19"/>
      <c r="G60" s="19"/>
      <c r="H60" s="19"/>
      <c r="I60" s="19"/>
      <c r="J60" s="19"/>
      <c r="K60" s="19"/>
      <c r="L60" s="198"/>
      <c r="M60" s="198"/>
      <c r="N60" s="198"/>
      <c r="O60" s="198"/>
      <c r="P60" s="198"/>
      <c r="Q60" s="198"/>
      <c r="R60" s="198"/>
    </row>
    <row r="61" spans="2:18" ht="14.95" thickBot="1" x14ac:dyDescent="0.3">
      <c r="B61" s="1280"/>
      <c r="C61" s="81"/>
      <c r="D61" s="189" t="s">
        <v>44</v>
      </c>
      <c r="E61" s="171"/>
      <c r="F61" s="19"/>
      <c r="G61" s="19"/>
      <c r="H61" s="19"/>
      <c r="I61" s="19"/>
      <c r="J61" s="19"/>
      <c r="K61" s="19"/>
      <c r="L61" s="198"/>
      <c r="M61" s="198"/>
      <c r="N61" s="198"/>
      <c r="O61" s="198"/>
      <c r="P61" s="198"/>
      <c r="Q61" s="198"/>
      <c r="R61" s="198"/>
    </row>
    <row r="62" spans="2:18" ht="14.95" thickBot="1" x14ac:dyDescent="0.3">
      <c r="B62" s="1281"/>
      <c r="C62" s="9"/>
      <c r="D62" s="189" t="s">
        <v>45</v>
      </c>
      <c r="E62" s="171"/>
      <c r="F62" s="19"/>
      <c r="G62" s="19"/>
      <c r="H62" s="19"/>
      <c r="I62" s="19"/>
      <c r="J62" s="19"/>
      <c r="K62" s="19"/>
      <c r="L62" s="198"/>
      <c r="M62" s="198"/>
      <c r="N62" s="198"/>
      <c r="O62" s="198"/>
      <c r="P62" s="198"/>
      <c r="Q62" s="198"/>
      <c r="R62" s="198"/>
    </row>
    <row r="63" spans="2:18" ht="14.95" thickBot="1" x14ac:dyDescent="0.3">
      <c r="B63" s="8"/>
      <c r="C63" s="80"/>
      <c r="D63" s="19"/>
      <c r="E63" s="19"/>
      <c r="F63" s="19"/>
      <c r="G63" s="19"/>
      <c r="H63" s="19"/>
      <c r="I63" s="19"/>
      <c r="J63" s="19"/>
      <c r="K63" s="19"/>
      <c r="L63" s="198"/>
      <c r="M63" s="198"/>
      <c r="N63" s="198"/>
      <c r="O63" s="198"/>
      <c r="P63" s="198"/>
      <c r="Q63" s="198"/>
      <c r="R63" s="198"/>
    </row>
    <row r="64" spans="2:18" ht="14.95" customHeight="1" thickBot="1" x14ac:dyDescent="0.3">
      <c r="B64" s="190" t="s">
        <v>49</v>
      </c>
      <c r="C64" s="191"/>
      <c r="D64" s="191"/>
      <c r="E64" s="192"/>
      <c r="F64" s="198"/>
      <c r="G64" s="19"/>
      <c r="H64" s="19"/>
      <c r="I64" s="19"/>
      <c r="J64" s="19"/>
      <c r="K64" s="19"/>
      <c r="L64" s="198"/>
      <c r="M64" s="198"/>
      <c r="N64" s="198"/>
      <c r="O64" s="198"/>
      <c r="P64" s="198"/>
      <c r="Q64" s="198"/>
      <c r="R64" s="198"/>
    </row>
    <row r="65" spans="2:18" ht="23.8" thickBot="1" x14ac:dyDescent="0.3">
      <c r="B65" s="187" t="s">
        <v>50</v>
      </c>
      <c r="C65" s="189" t="s">
        <v>51</v>
      </c>
      <c r="D65" s="189" t="s">
        <v>52</v>
      </c>
      <c r="E65" s="189" t="s">
        <v>53</v>
      </c>
      <c r="F65" s="19"/>
      <c r="G65" s="19"/>
      <c r="H65" s="19"/>
      <c r="I65" s="19"/>
      <c r="J65" s="19"/>
      <c r="K65" s="198"/>
      <c r="L65" s="198"/>
      <c r="M65" s="198"/>
      <c r="N65" s="198"/>
      <c r="O65" s="198"/>
      <c r="P65" s="198"/>
      <c r="Q65" s="198"/>
      <c r="R65" s="198"/>
    </row>
    <row r="66" spans="2:18" ht="58.45" thickBot="1" x14ac:dyDescent="0.3">
      <c r="B66" s="36">
        <v>42401</v>
      </c>
      <c r="C66" s="189">
        <v>0.01</v>
      </c>
      <c r="D66" s="183" t="s">
        <v>1154</v>
      </c>
      <c r="E66" s="189"/>
      <c r="F66" s="19"/>
      <c r="G66" s="19"/>
      <c r="H66" s="19"/>
      <c r="I66" s="19"/>
      <c r="J66" s="19"/>
      <c r="K66" s="198"/>
      <c r="L66" s="198"/>
      <c r="M66" s="198"/>
      <c r="N66" s="198"/>
      <c r="O66" s="198"/>
      <c r="P66" s="198"/>
      <c r="Q66" s="198"/>
      <c r="R66" s="198"/>
    </row>
    <row r="67" spans="2:18" ht="14.95" thickBot="1" x14ac:dyDescent="0.3">
      <c r="B67" s="10"/>
      <c r="C67" s="82"/>
      <c r="D67" s="19"/>
      <c r="E67" s="19"/>
      <c r="F67" s="19"/>
      <c r="G67" s="19"/>
      <c r="H67" s="19"/>
      <c r="I67" s="19"/>
      <c r="J67" s="19"/>
      <c r="K67" s="19"/>
      <c r="L67" s="198"/>
      <c r="M67" s="198"/>
      <c r="N67" s="198"/>
      <c r="O67" s="198"/>
      <c r="P67" s="198"/>
      <c r="Q67" s="198"/>
      <c r="R67" s="198"/>
    </row>
    <row r="68" spans="2:18" ht="14.95" thickBot="1" x14ac:dyDescent="0.3">
      <c r="B68" s="502" t="s">
        <v>55</v>
      </c>
      <c r="C68" s="83"/>
      <c r="D68" s="19"/>
      <c r="E68" s="19"/>
      <c r="F68" s="19"/>
      <c r="G68" s="19"/>
      <c r="H68" s="19"/>
      <c r="I68" s="19"/>
      <c r="J68" s="19"/>
      <c r="K68" s="19"/>
      <c r="L68" s="198"/>
      <c r="M68" s="198"/>
      <c r="N68" s="198"/>
      <c r="O68" s="198"/>
      <c r="P68" s="198"/>
      <c r="Q68" s="198"/>
      <c r="R68" s="198"/>
    </row>
    <row r="69" spans="2:18" x14ac:dyDescent="0.25">
      <c r="B69" s="1248"/>
      <c r="C69" s="1249"/>
      <c r="D69" s="1249"/>
      <c r="E69" s="1249"/>
      <c r="F69" s="1249"/>
      <c r="G69" s="1250"/>
      <c r="H69" s="19"/>
      <c r="I69" s="19"/>
      <c r="J69" s="19"/>
      <c r="K69" s="19"/>
      <c r="L69" s="198"/>
      <c r="M69" s="198"/>
      <c r="N69" s="198"/>
      <c r="O69" s="198"/>
      <c r="P69" s="198"/>
      <c r="Q69" s="198"/>
      <c r="R69" s="198"/>
    </row>
    <row r="70" spans="2:18" ht="14.95" thickBot="1" x14ac:dyDescent="0.3">
      <c r="B70" s="1251"/>
      <c r="C70" s="1252"/>
      <c r="D70" s="1252"/>
      <c r="E70" s="1252"/>
      <c r="F70" s="1252"/>
      <c r="G70" s="1253"/>
      <c r="H70" s="19"/>
      <c r="I70" s="19"/>
      <c r="J70" s="19"/>
      <c r="K70" s="19"/>
      <c r="L70" s="198"/>
      <c r="M70" s="198"/>
      <c r="N70" s="198"/>
      <c r="O70" s="198"/>
      <c r="P70" s="198"/>
      <c r="Q70" s="198"/>
      <c r="R70" s="198"/>
    </row>
    <row r="71" spans="2:18" x14ac:dyDescent="0.25">
      <c r="B71" s="8"/>
      <c r="C71" s="80"/>
      <c r="D71" s="19"/>
      <c r="E71" s="19"/>
      <c r="F71" s="19"/>
      <c r="G71" s="19"/>
      <c r="H71" s="19"/>
      <c r="I71" s="19"/>
      <c r="J71" s="19"/>
      <c r="K71" s="19"/>
      <c r="L71" s="198"/>
      <c r="M71" s="198"/>
      <c r="N71" s="198"/>
      <c r="O71" s="198"/>
      <c r="P71" s="198"/>
      <c r="Q71" s="198"/>
      <c r="R71" s="198"/>
    </row>
    <row r="72" spans="2:18" ht="14.95" thickBot="1" x14ac:dyDescent="0.3">
      <c r="B72" s="19"/>
      <c r="C72" s="79"/>
      <c r="D72" s="19"/>
      <c r="E72" s="19"/>
      <c r="F72" s="19"/>
      <c r="G72" s="19"/>
      <c r="H72" s="19"/>
      <c r="I72" s="19"/>
      <c r="J72" s="19"/>
      <c r="K72" s="19"/>
      <c r="L72" s="198"/>
      <c r="M72" s="198"/>
      <c r="N72" s="198"/>
      <c r="O72" s="198"/>
      <c r="P72" s="198"/>
      <c r="Q72" s="198"/>
      <c r="R72" s="198"/>
    </row>
    <row r="73" spans="2:18" ht="23.8" thickBot="1" x14ac:dyDescent="0.3">
      <c r="B73" s="202" t="s">
        <v>56</v>
      </c>
      <c r="C73" s="84"/>
      <c r="D73" s="19"/>
      <c r="E73" s="19"/>
      <c r="F73" s="19"/>
      <c r="G73" s="19"/>
      <c r="H73" s="19"/>
      <c r="I73" s="19"/>
      <c r="J73" s="19"/>
      <c r="K73" s="19"/>
      <c r="L73" s="198"/>
      <c r="M73" s="198"/>
      <c r="N73" s="198"/>
      <c r="O73" s="198"/>
      <c r="P73" s="198"/>
      <c r="Q73" s="198"/>
      <c r="R73" s="198"/>
    </row>
    <row r="74" spans="2:18" ht="14.95" thickBot="1" x14ac:dyDescent="0.3">
      <c r="B74" s="29"/>
      <c r="C74" s="77"/>
      <c r="D74" s="19"/>
      <c r="E74" s="19"/>
      <c r="F74" s="19"/>
      <c r="G74" s="19"/>
      <c r="H74" s="19"/>
      <c r="I74" s="19"/>
      <c r="J74" s="19"/>
      <c r="K74" s="19"/>
      <c r="L74" s="198"/>
      <c r="M74" s="198"/>
      <c r="N74" s="198"/>
      <c r="O74" s="198"/>
      <c r="P74" s="198"/>
      <c r="Q74" s="198"/>
      <c r="R74" s="198"/>
    </row>
    <row r="75" spans="2:18" ht="58.45" thickBot="1" x14ac:dyDescent="0.3">
      <c r="B75" s="37" t="s">
        <v>57</v>
      </c>
      <c r="C75" s="21"/>
      <c r="D75" s="188" t="s">
        <v>1122</v>
      </c>
      <c r="E75" s="19"/>
      <c r="F75" s="19"/>
      <c r="G75" s="19"/>
      <c r="H75" s="19"/>
      <c r="I75" s="19"/>
      <c r="J75" s="19"/>
      <c r="K75" s="19"/>
      <c r="L75" s="198"/>
      <c r="M75" s="198"/>
      <c r="N75" s="198"/>
      <c r="O75" s="198"/>
      <c r="P75" s="198"/>
      <c r="Q75" s="198"/>
      <c r="R75" s="198"/>
    </row>
    <row r="76" spans="2:18" x14ac:dyDescent="0.25">
      <c r="B76" s="1279" t="s">
        <v>59</v>
      </c>
      <c r="C76" s="81"/>
      <c r="D76" s="184" t="s">
        <v>60</v>
      </c>
      <c r="E76" s="19"/>
      <c r="F76" s="19"/>
      <c r="G76" s="19"/>
      <c r="H76" s="19"/>
      <c r="I76" s="19"/>
      <c r="J76" s="19"/>
      <c r="K76" s="19"/>
      <c r="L76" s="198"/>
      <c r="M76" s="198"/>
      <c r="N76" s="198"/>
      <c r="O76" s="198"/>
      <c r="P76" s="198"/>
      <c r="Q76" s="198"/>
      <c r="R76" s="198"/>
    </row>
    <row r="77" spans="2:18" ht="69.3" x14ac:dyDescent="0.25">
      <c r="B77" s="1280"/>
      <c r="C77" s="81"/>
      <c r="D77" s="185" t="s">
        <v>1123</v>
      </c>
      <c r="E77" s="19"/>
      <c r="F77" s="19"/>
      <c r="G77" s="19"/>
      <c r="H77" s="19"/>
      <c r="I77" s="19"/>
      <c r="J77" s="19"/>
      <c r="K77" s="19"/>
      <c r="L77" s="198"/>
      <c r="M77" s="198"/>
      <c r="N77" s="198"/>
      <c r="O77" s="198"/>
      <c r="P77" s="198"/>
      <c r="Q77" s="198"/>
      <c r="R77" s="198"/>
    </row>
    <row r="78" spans="2:18" x14ac:dyDescent="0.25">
      <c r="B78" s="1280"/>
      <c r="C78" s="81"/>
      <c r="D78" s="184" t="s">
        <v>63</v>
      </c>
      <c r="E78" s="19"/>
      <c r="F78" s="19"/>
      <c r="G78" s="19"/>
      <c r="H78" s="19"/>
      <c r="I78" s="19"/>
      <c r="J78" s="19"/>
      <c r="K78" s="19"/>
      <c r="L78" s="198"/>
      <c r="M78" s="198"/>
      <c r="N78" s="198"/>
      <c r="O78" s="198"/>
      <c r="P78" s="198"/>
      <c r="Q78" s="198"/>
      <c r="R78" s="198"/>
    </row>
    <row r="79" spans="2:18" x14ac:dyDescent="0.25">
      <c r="B79" s="1280"/>
      <c r="C79" s="81"/>
      <c r="D79" s="185" t="s">
        <v>1124</v>
      </c>
      <c r="E79" s="19"/>
      <c r="F79" s="19"/>
      <c r="G79" s="19"/>
      <c r="H79" s="19"/>
      <c r="I79" s="19"/>
      <c r="J79" s="19"/>
      <c r="K79" s="19"/>
      <c r="L79" s="198"/>
      <c r="M79" s="198"/>
      <c r="N79" s="198"/>
      <c r="O79" s="198"/>
      <c r="P79" s="198"/>
      <c r="Q79" s="198"/>
      <c r="R79" s="198"/>
    </row>
    <row r="80" spans="2:18" x14ac:dyDescent="0.25">
      <c r="B80" s="1280"/>
      <c r="C80" s="81"/>
      <c r="D80" s="185" t="s">
        <v>65</v>
      </c>
      <c r="E80" s="19"/>
      <c r="F80" s="19"/>
      <c r="G80" s="19"/>
      <c r="H80" s="19"/>
      <c r="I80" s="19"/>
      <c r="J80" s="19"/>
      <c r="K80" s="19"/>
      <c r="L80" s="198"/>
      <c r="M80" s="198"/>
      <c r="N80" s="198"/>
      <c r="O80" s="198"/>
      <c r="P80" s="198"/>
      <c r="Q80" s="198"/>
      <c r="R80" s="198"/>
    </row>
    <row r="81" spans="2:18" x14ac:dyDescent="0.25">
      <c r="B81" s="1280"/>
      <c r="C81" s="81"/>
      <c r="D81" s="184" t="s">
        <v>288</v>
      </c>
      <c r="E81" s="19"/>
      <c r="F81" s="19"/>
      <c r="G81" s="19"/>
      <c r="H81" s="19"/>
      <c r="I81" s="19"/>
      <c r="J81" s="19"/>
      <c r="K81" s="19"/>
      <c r="L81" s="198"/>
      <c r="M81" s="198"/>
      <c r="N81" s="198"/>
      <c r="O81" s="198"/>
      <c r="P81" s="198"/>
      <c r="Q81" s="198"/>
      <c r="R81" s="198"/>
    </row>
    <row r="82" spans="2:18" ht="14.95" thickBot="1" x14ac:dyDescent="0.3">
      <c r="B82" s="1281"/>
      <c r="C82" s="9"/>
      <c r="D82" s="189" t="s">
        <v>1125</v>
      </c>
      <c r="E82" s="19"/>
      <c r="F82" s="19"/>
      <c r="G82" s="19"/>
      <c r="H82" s="19"/>
      <c r="I82" s="19"/>
      <c r="J82" s="19"/>
      <c r="K82" s="19"/>
      <c r="L82" s="198"/>
      <c r="M82" s="198"/>
      <c r="N82" s="198"/>
      <c r="O82" s="198"/>
      <c r="P82" s="198"/>
      <c r="Q82" s="198"/>
      <c r="R82" s="198"/>
    </row>
    <row r="83" spans="2:18" x14ac:dyDescent="0.25">
      <c r="B83" s="1279" t="s">
        <v>72</v>
      </c>
      <c r="C83" s="203"/>
      <c r="D83" s="1279"/>
      <c r="E83" s="19"/>
      <c r="F83" s="19"/>
      <c r="G83" s="19"/>
      <c r="H83" s="19"/>
      <c r="I83" s="19"/>
      <c r="J83" s="19"/>
      <c r="K83" s="19"/>
      <c r="L83" s="198"/>
      <c r="M83" s="198"/>
      <c r="N83" s="198"/>
      <c r="O83" s="198"/>
      <c r="P83" s="198"/>
      <c r="Q83" s="198"/>
      <c r="R83" s="198"/>
    </row>
    <row r="84" spans="2:18" ht="14.95" thickBot="1" x14ac:dyDescent="0.3">
      <c r="B84" s="1281"/>
      <c r="C84" s="78"/>
      <c r="D84" s="1281"/>
      <c r="E84" s="19"/>
      <c r="F84" s="19"/>
      <c r="G84" s="19"/>
      <c r="H84" s="19"/>
      <c r="I84" s="19"/>
      <c r="J84" s="19"/>
      <c r="K84" s="19"/>
      <c r="L84" s="198"/>
      <c r="M84" s="198"/>
      <c r="N84" s="198"/>
      <c r="O84" s="198"/>
      <c r="P84" s="198"/>
      <c r="Q84" s="198"/>
      <c r="R84" s="198"/>
    </row>
    <row r="85" spans="2:18" ht="80.849999999999994" x14ac:dyDescent="0.25">
      <c r="B85" s="1279" t="s">
        <v>73</v>
      </c>
      <c r="C85" s="81"/>
      <c r="D85" s="185" t="s">
        <v>1126</v>
      </c>
      <c r="E85" s="19"/>
      <c r="F85" s="19"/>
      <c r="G85" s="19"/>
      <c r="H85" s="19"/>
      <c r="I85" s="19"/>
      <c r="J85" s="19"/>
      <c r="K85" s="19"/>
      <c r="L85" s="198"/>
      <c r="M85" s="198"/>
      <c r="N85" s="198"/>
      <c r="O85" s="198"/>
      <c r="P85" s="198"/>
      <c r="Q85" s="198"/>
      <c r="R85" s="198"/>
    </row>
    <row r="86" spans="2:18" ht="184.75" x14ac:dyDescent="0.25">
      <c r="B86" s="1280"/>
      <c r="C86" s="81"/>
      <c r="D86" s="185" t="s">
        <v>1127</v>
      </c>
      <c r="E86" s="19"/>
      <c r="F86" s="19"/>
      <c r="G86" s="19"/>
      <c r="H86" s="19"/>
      <c r="I86" s="19"/>
      <c r="J86" s="19"/>
      <c r="K86" s="19"/>
      <c r="L86" s="198"/>
      <c r="M86" s="198"/>
      <c r="N86" s="198"/>
      <c r="O86" s="198"/>
      <c r="P86" s="198"/>
      <c r="Q86" s="198"/>
      <c r="R86" s="198"/>
    </row>
    <row r="87" spans="2:18" ht="196.3" x14ac:dyDescent="0.25">
      <c r="B87" s="1280"/>
      <c r="C87" s="81"/>
      <c r="D87" s="185" t="s">
        <v>1128</v>
      </c>
      <c r="E87" s="19"/>
      <c r="F87" s="19"/>
      <c r="G87" s="19"/>
      <c r="H87" s="19"/>
      <c r="I87" s="19"/>
      <c r="J87" s="19"/>
      <c r="K87" s="19"/>
    </row>
    <row r="88" spans="2:18" ht="80.849999999999994" x14ac:dyDescent="0.25">
      <c r="B88" s="1280"/>
      <c r="C88" s="81"/>
      <c r="D88" s="185" t="s">
        <v>1129</v>
      </c>
      <c r="E88" s="19"/>
      <c r="F88" s="19"/>
      <c r="G88" s="19"/>
      <c r="H88" s="19"/>
      <c r="I88" s="19"/>
      <c r="J88" s="19"/>
      <c r="K88" s="19"/>
    </row>
    <row r="89" spans="2:18" ht="23.1" x14ac:dyDescent="0.25">
      <c r="B89" s="1280"/>
      <c r="C89" s="81"/>
      <c r="D89" s="185" t="s">
        <v>1130</v>
      </c>
      <c r="E89" s="19"/>
      <c r="F89" s="19"/>
      <c r="G89" s="19"/>
      <c r="H89" s="19"/>
      <c r="I89" s="19"/>
      <c r="J89" s="19"/>
      <c r="K89" s="19"/>
    </row>
    <row r="90" spans="2:18" ht="34.65" x14ac:dyDescent="0.25">
      <c r="B90" s="1280"/>
      <c r="C90" s="81"/>
      <c r="D90" s="185" t="s">
        <v>1131</v>
      </c>
      <c r="E90" s="19"/>
      <c r="F90" s="19"/>
      <c r="G90" s="19"/>
      <c r="H90" s="19"/>
      <c r="I90" s="19"/>
      <c r="J90" s="19"/>
      <c r="K90" s="19"/>
    </row>
    <row r="91" spans="2:18" ht="34.65" x14ac:dyDescent="0.25">
      <c r="B91" s="1280"/>
      <c r="C91" s="81"/>
      <c r="D91" s="185" t="s">
        <v>1132</v>
      </c>
      <c r="E91" s="19"/>
      <c r="F91" s="19"/>
      <c r="G91" s="19"/>
      <c r="H91" s="19"/>
      <c r="I91" s="19"/>
      <c r="J91" s="19"/>
      <c r="K91" s="19"/>
    </row>
    <row r="92" spans="2:18" ht="23.1" x14ac:dyDescent="0.25">
      <c r="B92" s="1280"/>
      <c r="C92" s="81"/>
      <c r="D92" s="185" t="s">
        <v>1133</v>
      </c>
      <c r="E92" s="19"/>
      <c r="F92" s="19"/>
      <c r="G92" s="19"/>
      <c r="H92" s="19"/>
      <c r="I92" s="19"/>
      <c r="J92" s="19"/>
      <c r="K92" s="19"/>
    </row>
    <row r="93" spans="2:18" ht="34.65" x14ac:dyDescent="0.25">
      <c r="B93" s="1280"/>
      <c r="C93" s="81"/>
      <c r="D93" s="185" t="s">
        <v>1134</v>
      </c>
      <c r="E93" s="19"/>
      <c r="F93" s="19"/>
      <c r="G93" s="19"/>
      <c r="H93" s="19"/>
      <c r="I93" s="19"/>
      <c r="J93" s="19"/>
      <c r="K93" s="19"/>
    </row>
    <row r="94" spans="2:18" ht="34.65" x14ac:dyDescent="0.25">
      <c r="B94" s="1280"/>
      <c r="C94" s="81"/>
      <c r="D94" s="185" t="s">
        <v>1135</v>
      </c>
      <c r="E94" s="19"/>
      <c r="F94" s="19"/>
      <c r="G94" s="19"/>
      <c r="H94" s="19"/>
      <c r="I94" s="19"/>
      <c r="J94" s="19"/>
      <c r="K94" s="19"/>
    </row>
    <row r="95" spans="2:18" ht="58.45" thickBot="1" x14ac:dyDescent="0.3">
      <c r="B95" s="1281"/>
      <c r="C95" s="9"/>
      <c r="D95" s="189" t="s">
        <v>1136</v>
      </c>
      <c r="E95" s="19"/>
      <c r="F95" s="19"/>
      <c r="G95" s="19"/>
      <c r="H95" s="19"/>
      <c r="I95" s="19"/>
      <c r="J95" s="19"/>
      <c r="K95" s="19"/>
    </row>
    <row r="96" spans="2:18" ht="23.1" x14ac:dyDescent="0.25">
      <c r="B96" s="1279" t="s">
        <v>90</v>
      </c>
      <c r="C96" s="81"/>
      <c r="D96" s="184" t="s">
        <v>1137</v>
      </c>
      <c r="E96" s="19"/>
      <c r="F96" s="19"/>
      <c r="G96" s="19"/>
      <c r="H96" s="19"/>
      <c r="I96" s="19"/>
      <c r="J96" s="19"/>
      <c r="K96" s="19"/>
    </row>
    <row r="97" spans="2:11" x14ac:dyDescent="0.25">
      <c r="B97" s="1280"/>
      <c r="C97" s="81"/>
      <c r="D97" s="186"/>
      <c r="E97" s="19"/>
      <c r="F97" s="19"/>
      <c r="G97" s="19"/>
      <c r="H97" s="19"/>
      <c r="I97" s="19"/>
      <c r="J97" s="19"/>
      <c r="K97" s="19"/>
    </row>
    <row r="98" spans="2:11" x14ac:dyDescent="0.25">
      <c r="B98" s="1280"/>
      <c r="C98" s="81"/>
      <c r="D98" s="185" t="s">
        <v>91</v>
      </c>
      <c r="E98" s="19"/>
      <c r="F98" s="19"/>
      <c r="G98" s="19"/>
      <c r="H98" s="19"/>
      <c r="I98" s="19"/>
      <c r="J98" s="19"/>
      <c r="K98" s="19"/>
    </row>
    <row r="99" spans="2:11" ht="24.45" x14ac:dyDescent="0.25">
      <c r="B99" s="1280"/>
      <c r="C99" s="81"/>
      <c r="D99" s="185" t="s">
        <v>1138</v>
      </c>
      <c r="E99" s="19"/>
      <c r="F99" s="19"/>
      <c r="G99" s="19"/>
      <c r="H99" s="19"/>
      <c r="I99" s="19"/>
      <c r="J99" s="19"/>
      <c r="K99" s="19"/>
    </row>
    <row r="100" spans="2:11" ht="24.45" x14ac:dyDescent="0.25">
      <c r="B100" s="1280"/>
      <c r="C100" s="81"/>
      <c r="D100" s="185" t="s">
        <v>1139</v>
      </c>
      <c r="E100" s="19"/>
      <c r="F100" s="19"/>
      <c r="G100" s="19"/>
      <c r="H100" s="19"/>
      <c r="I100" s="19"/>
      <c r="J100" s="19"/>
      <c r="K100" s="19"/>
    </row>
    <row r="101" spans="2:11" ht="24.45" x14ac:dyDescent="0.25">
      <c r="B101" s="1280"/>
      <c r="C101" s="81"/>
      <c r="D101" s="185" t="s">
        <v>1140</v>
      </c>
      <c r="E101" s="19"/>
      <c r="F101" s="19"/>
      <c r="G101" s="19"/>
      <c r="H101" s="19"/>
      <c r="I101" s="19"/>
      <c r="J101" s="19"/>
      <c r="K101" s="19"/>
    </row>
    <row r="102" spans="2:11" ht="24.45" x14ac:dyDescent="0.25">
      <c r="B102" s="1280"/>
      <c r="C102" s="81"/>
      <c r="D102" s="185" t="s">
        <v>1141</v>
      </c>
      <c r="E102" s="19"/>
      <c r="F102" s="19"/>
      <c r="G102" s="19"/>
      <c r="H102" s="19"/>
      <c r="I102" s="19"/>
      <c r="J102" s="19"/>
      <c r="K102" s="19"/>
    </row>
    <row r="103" spans="2:11" x14ac:dyDescent="0.25">
      <c r="B103" s="1280"/>
      <c r="C103" s="81"/>
      <c r="D103" s="185" t="s">
        <v>1142</v>
      </c>
      <c r="E103" s="19"/>
      <c r="F103" s="19"/>
      <c r="G103" s="19"/>
      <c r="H103" s="19"/>
      <c r="I103" s="19"/>
      <c r="J103" s="19"/>
      <c r="K103" s="19"/>
    </row>
    <row r="104" spans="2:11" x14ac:dyDescent="0.25">
      <c r="B104" s="1280"/>
      <c r="C104" s="81"/>
      <c r="D104" s="185" t="s">
        <v>1143</v>
      </c>
      <c r="E104" s="19"/>
      <c r="F104" s="19"/>
      <c r="G104" s="19"/>
      <c r="H104" s="19"/>
      <c r="I104" s="19"/>
      <c r="J104" s="19"/>
      <c r="K104" s="19"/>
    </row>
    <row r="105" spans="2:11" x14ac:dyDescent="0.25">
      <c r="B105" s="1280"/>
      <c r="C105" s="81"/>
      <c r="D105" s="185" t="s">
        <v>1144</v>
      </c>
      <c r="E105" s="19"/>
      <c r="F105" s="19"/>
      <c r="G105" s="19"/>
      <c r="H105" s="19"/>
      <c r="I105" s="19"/>
      <c r="J105" s="19"/>
      <c r="K105" s="19"/>
    </row>
    <row r="106" spans="2:11" x14ac:dyDescent="0.25">
      <c r="B106" s="1280"/>
      <c r="C106" s="81"/>
      <c r="D106" s="185" t="s">
        <v>825</v>
      </c>
      <c r="E106" s="19"/>
      <c r="F106" s="19"/>
      <c r="G106" s="19"/>
      <c r="H106" s="19"/>
      <c r="I106" s="19"/>
      <c r="J106" s="19"/>
      <c r="K106" s="19"/>
    </row>
    <row r="107" spans="2:11" ht="69.3" x14ac:dyDescent="0.25">
      <c r="B107" s="1280"/>
      <c r="C107" s="81"/>
      <c r="D107" s="204" t="s">
        <v>235</v>
      </c>
      <c r="E107" s="19"/>
      <c r="F107" s="19"/>
      <c r="G107" s="19"/>
      <c r="H107" s="19"/>
      <c r="I107" s="19"/>
      <c r="J107" s="19"/>
      <c r="K107" s="19"/>
    </row>
    <row r="108" spans="2:11" x14ac:dyDescent="0.25">
      <c r="B108" s="1280"/>
      <c r="C108" s="81"/>
      <c r="D108" s="185" t="s">
        <v>246</v>
      </c>
      <c r="E108" s="19"/>
      <c r="F108" s="19"/>
      <c r="G108" s="19"/>
      <c r="H108" s="19"/>
      <c r="I108" s="19"/>
      <c r="J108" s="19"/>
      <c r="K108" s="19"/>
    </row>
    <row r="109" spans="2:11" ht="23.1" x14ac:dyDescent="0.25">
      <c r="B109" s="1280"/>
      <c r="C109" s="81"/>
      <c r="D109" s="184" t="s">
        <v>1145</v>
      </c>
      <c r="E109" s="19"/>
      <c r="F109" s="19"/>
      <c r="G109" s="19"/>
      <c r="H109" s="19"/>
      <c r="I109" s="19"/>
      <c r="J109" s="19"/>
      <c r="K109" s="19"/>
    </row>
    <row r="110" spans="2:11" x14ac:dyDescent="0.25">
      <c r="B110" s="1280"/>
      <c r="C110" s="81"/>
      <c r="D110" s="186"/>
      <c r="E110" s="19"/>
      <c r="F110" s="19"/>
      <c r="G110" s="19"/>
      <c r="H110" s="19"/>
      <c r="I110" s="19"/>
      <c r="J110" s="19"/>
      <c r="K110" s="19"/>
    </row>
    <row r="111" spans="2:11" x14ac:dyDescent="0.25">
      <c r="B111" s="1280"/>
      <c r="C111" s="81"/>
      <c r="D111" s="185" t="s">
        <v>91</v>
      </c>
      <c r="E111" s="19"/>
      <c r="F111" s="19"/>
      <c r="G111" s="19"/>
      <c r="H111" s="19"/>
      <c r="I111" s="19"/>
      <c r="J111" s="19"/>
      <c r="K111" s="19"/>
    </row>
    <row r="112" spans="2:11" ht="24.45" x14ac:dyDescent="0.25">
      <c r="B112" s="1280"/>
      <c r="C112" s="81"/>
      <c r="D112" s="185" t="s">
        <v>1146</v>
      </c>
      <c r="E112" s="19"/>
      <c r="F112" s="19"/>
      <c r="G112" s="19"/>
      <c r="H112" s="19"/>
      <c r="I112" s="19"/>
      <c r="J112" s="19"/>
      <c r="K112" s="19"/>
    </row>
    <row r="113" spans="2:11" ht="24.45" x14ac:dyDescent="0.25">
      <c r="B113" s="1280"/>
      <c r="C113" s="81"/>
      <c r="D113" s="185" t="s">
        <v>1147</v>
      </c>
      <c r="E113" s="19"/>
      <c r="F113" s="19"/>
      <c r="G113" s="19"/>
      <c r="H113" s="19"/>
      <c r="I113" s="19"/>
      <c r="J113" s="19"/>
      <c r="K113" s="19"/>
    </row>
    <row r="114" spans="2:11" ht="25.15" thickBot="1" x14ac:dyDescent="0.3">
      <c r="B114" s="1281"/>
      <c r="C114" s="9"/>
      <c r="D114" s="189" t="s">
        <v>1148</v>
      </c>
      <c r="E114" s="19"/>
      <c r="F114" s="19"/>
      <c r="G114" s="19"/>
      <c r="H114" s="19"/>
      <c r="I114" s="19"/>
      <c r="J114" s="19"/>
      <c r="K114" s="19"/>
    </row>
    <row r="115" spans="2:11" x14ac:dyDescent="0.25">
      <c r="B115" s="19"/>
      <c r="C115" s="79"/>
      <c r="D115" s="19"/>
      <c r="E115" s="19"/>
      <c r="F115" s="19"/>
      <c r="G115" s="19"/>
      <c r="H115" s="19"/>
      <c r="I115" s="19"/>
      <c r="J115" s="19"/>
      <c r="K115" s="19"/>
    </row>
    <row r="116" spans="2:11" s="198" customFormat="1" x14ac:dyDescent="0.25">
      <c r="C116" s="79"/>
    </row>
    <row r="117" spans="2:11" s="198" customFormat="1" x14ac:dyDescent="0.25">
      <c r="C117" s="79"/>
    </row>
    <row r="118" spans="2:11" s="198" customFormat="1" x14ac:dyDescent="0.25">
      <c r="C118" s="79"/>
    </row>
    <row r="119" spans="2:11" s="198" customFormat="1" x14ac:dyDescent="0.25">
      <c r="C119" s="79"/>
    </row>
    <row r="120" spans="2:11" s="198" customFormat="1" x14ac:dyDescent="0.25">
      <c r="C120" s="79"/>
    </row>
    <row r="121" spans="2:11" s="198" customFormat="1" x14ac:dyDescent="0.25">
      <c r="C121" s="79"/>
    </row>
    <row r="122" spans="2:11" s="198" customFormat="1" x14ac:dyDescent="0.25">
      <c r="C122" s="79"/>
    </row>
    <row r="123" spans="2:11" s="198" customFormat="1" x14ac:dyDescent="0.25">
      <c r="C123" s="79"/>
    </row>
    <row r="124" spans="2:11" s="198" customFormat="1" x14ac:dyDescent="0.25">
      <c r="C124" s="79"/>
    </row>
  </sheetData>
  <sheetProtection formatCells="0" formatRows="0" insertColumns="0" insertRows="0" deleteColumns="0" deleteRows="0"/>
  <mergeCells count="38">
    <mergeCell ref="D21:K21"/>
    <mergeCell ref="D22:D23"/>
    <mergeCell ref="E22:F22"/>
    <mergeCell ref="G22:J22"/>
    <mergeCell ref="C22:C23"/>
    <mergeCell ref="B76:B82"/>
    <mergeCell ref="B83:B84"/>
    <mergeCell ref="D83:D84"/>
    <mergeCell ref="C33:C35"/>
    <mergeCell ref="D33:D35"/>
    <mergeCell ref="B56:B62"/>
    <mergeCell ref="B55:E55"/>
    <mergeCell ref="B85:B95"/>
    <mergeCell ref="B96:B114"/>
    <mergeCell ref="B69:G70"/>
    <mergeCell ref="H34:H35"/>
    <mergeCell ref="D31:K31"/>
    <mergeCell ref="F33:G33"/>
    <mergeCell ref="E34:E35"/>
    <mergeCell ref="F34:F35"/>
    <mergeCell ref="D32:K32"/>
    <mergeCell ref="D43:K43"/>
    <mergeCell ref="D44:K44"/>
    <mergeCell ref="B46:E46"/>
    <mergeCell ref="B47:B53"/>
    <mergeCell ref="B15:B42"/>
    <mergeCell ref="D15:K15"/>
    <mergeCell ref="D20:K20"/>
    <mergeCell ref="B10:D10"/>
    <mergeCell ref="F10:S10"/>
    <mergeCell ref="F11:S11"/>
    <mergeCell ref="E12:R12"/>
    <mergeCell ref="E13:R13"/>
    <mergeCell ref="A1:P1"/>
    <mergeCell ref="A2:P2"/>
    <mergeCell ref="A3:P3"/>
    <mergeCell ref="A4:D4"/>
    <mergeCell ref="A5:P5"/>
  </mergeCells>
  <conditionalFormatting sqref="D42">
    <cfRule type="containsText" dxfId="16" priority="5" operator="containsText" text="ERROR">
      <formula>NOT(ISERROR(SEARCH("ERROR",D42)))</formula>
    </cfRule>
  </conditionalFormatting>
  <conditionalFormatting sqref="F10">
    <cfRule type="notContainsBlanks" dxfId="15" priority="4">
      <formula>LEN(TRIM(F10))&gt;0</formula>
    </cfRule>
  </conditionalFormatting>
  <conditionalFormatting sqref="F11:S11">
    <cfRule type="expression" dxfId="14" priority="2">
      <formula>E11="NO SE REPORTA"</formula>
    </cfRule>
    <cfRule type="expression" dxfId="13" priority="3">
      <formula>E10="NO APLICA"</formula>
    </cfRule>
  </conditionalFormatting>
  <conditionalFormatting sqref="E12:R12">
    <cfRule type="expression" dxfId="12" priority="1">
      <formula>E11="SI SE REPORTA"</formula>
    </cfRule>
  </conditionalFormatting>
  <dataValidations count="6">
    <dataValidation type="whole" operator="greaterThanOrEqual" allowBlank="1" showErrorMessage="1" errorTitle="ERROR" error="Escriba un número igual o mayor que 0" promptTitle="ERROR" prompt="Escriba un número igual o mayor que 0" sqref="E17:H17">
      <formula1>0</formula1>
    </dataValidation>
    <dataValidation type="whole" operator="greaterThanOrEqual" allowBlank="1" showInputMessage="1" showErrorMessage="1" errorTitle="ERROR" error="Valor en PESOS (sin centavos)" sqref="E18:H19 G24:J29">
      <formula1>0</formula1>
    </dataValidation>
    <dataValidation type="decimal" allowBlank="1" showInputMessage="1" showErrorMessage="1" errorTitle="ERROR" error="Escriba un valor entre 0% y 100%" sqref="E24:F29 D36:D41">
      <formula1>0</formula1>
      <formula2>1</formula2>
    </dataValidation>
    <dataValidation allowBlank="1" showInputMessage="1" showErrorMessage="1" sqref="D42 E36:G42 G30:J30"/>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 ref="E51" r:id="rId1"/>
  </hyperlinks>
  <pageMargins left="0.25" right="0.25" top="0.75" bottom="0.75" header="0.3" footer="0.3"/>
  <pageSetup paperSize="178" orientation="landscape" horizontalDpi="1200" verticalDpi="1200" r:id="rId2"/>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zoomScale="98" zoomScaleNormal="98" workbookViewId="0"/>
  </sheetViews>
  <sheetFormatPr baseColWidth="10" defaultRowHeight="14.3" x14ac:dyDescent="0.25"/>
  <cols>
    <col min="1" max="1" width="8.125" bestFit="1" customWidth="1"/>
    <col min="2" max="2" width="12.875" bestFit="1" customWidth="1"/>
    <col min="3" max="3" width="68.875" customWidth="1"/>
  </cols>
  <sheetData>
    <row r="1" spans="1:4" x14ac:dyDescent="0.25">
      <c r="A1" s="542" t="s">
        <v>1193</v>
      </c>
    </row>
    <row r="3" spans="1:4" x14ac:dyDescent="0.25">
      <c r="B3" s="182" t="s">
        <v>1191</v>
      </c>
    </row>
    <row r="5" spans="1:4" x14ac:dyDescent="0.25">
      <c r="B5" s="180"/>
      <c r="C5" s="181"/>
      <c r="D5" s="179"/>
    </row>
    <row r="6" spans="1:4" x14ac:dyDescent="0.25">
      <c r="A6" s="165" t="s">
        <v>1189</v>
      </c>
      <c r="B6" s="165" t="s">
        <v>1190</v>
      </c>
      <c r="C6" s="165" t="s">
        <v>1188</v>
      </c>
    </row>
    <row r="7" spans="1:4" x14ac:dyDescent="0.25">
      <c r="A7" s="540"/>
      <c r="B7" s="540"/>
      <c r="C7" s="541"/>
    </row>
    <row r="8" spans="1:4" x14ac:dyDescent="0.25">
      <c r="A8" s="540"/>
      <c r="B8" s="540"/>
      <c r="C8" s="541"/>
    </row>
    <row r="9" spans="1:4" x14ac:dyDescent="0.25">
      <c r="A9" s="540"/>
      <c r="B9" s="540"/>
      <c r="C9" s="541"/>
    </row>
    <row r="10" spans="1:4" x14ac:dyDescent="0.25">
      <c r="A10" s="540"/>
      <c r="B10" s="540"/>
      <c r="C10" s="541"/>
    </row>
    <row r="11" spans="1:4" x14ac:dyDescent="0.25">
      <c r="A11" s="540"/>
      <c r="B11" s="540"/>
      <c r="C11" s="541"/>
    </row>
    <row r="12" spans="1:4" x14ac:dyDescent="0.25">
      <c r="A12" s="540"/>
      <c r="B12" s="540"/>
      <c r="C12" s="541"/>
    </row>
    <row r="13" spans="1:4" x14ac:dyDescent="0.25">
      <c r="A13" s="540"/>
      <c r="B13" s="540"/>
      <c r="C13" s="541"/>
    </row>
    <row r="14" spans="1:4" x14ac:dyDescent="0.25">
      <c r="A14" s="540"/>
      <c r="B14" s="540"/>
      <c r="C14" s="541"/>
    </row>
    <row r="15" spans="1:4" x14ac:dyDescent="0.25">
      <c r="A15" s="540"/>
      <c r="B15" s="540"/>
      <c r="C15" s="541"/>
    </row>
    <row r="16" spans="1:4" x14ac:dyDescent="0.25">
      <c r="A16" s="540"/>
      <c r="B16" s="540"/>
      <c r="C16" s="541"/>
    </row>
    <row r="17" spans="1:3" x14ac:dyDescent="0.25">
      <c r="A17" s="540"/>
      <c r="B17" s="540"/>
      <c r="C17" s="541"/>
    </row>
    <row r="18" spans="1:3" x14ac:dyDescent="0.25">
      <c r="A18" s="540"/>
      <c r="B18" s="540"/>
      <c r="C18" s="541"/>
    </row>
    <row r="19" spans="1:3" x14ac:dyDescent="0.25">
      <c r="A19" s="540"/>
      <c r="B19" s="540"/>
      <c r="C19" s="541"/>
    </row>
    <row r="20" spans="1:3" x14ac:dyDescent="0.25">
      <c r="A20" s="540"/>
      <c r="B20" s="540"/>
      <c r="C20" s="541"/>
    </row>
    <row r="21" spans="1:3" x14ac:dyDescent="0.25">
      <c r="A21" s="540"/>
      <c r="B21" s="540"/>
      <c r="C21" s="541"/>
    </row>
    <row r="22" spans="1:3" x14ac:dyDescent="0.25">
      <c r="A22" s="540"/>
      <c r="B22" s="540"/>
      <c r="C22" s="541"/>
    </row>
    <row r="23" spans="1:3" x14ac:dyDescent="0.25">
      <c r="A23" s="540"/>
      <c r="B23" s="540"/>
      <c r="C23" s="541"/>
    </row>
    <row r="24" spans="1:3" x14ac:dyDescent="0.25">
      <c r="A24" s="540"/>
      <c r="B24" s="540"/>
      <c r="C24" s="541"/>
    </row>
    <row r="25" spans="1:3" x14ac:dyDescent="0.25">
      <c r="A25" s="540"/>
      <c r="B25" s="540"/>
      <c r="C25" s="541"/>
    </row>
    <row r="26" spans="1:3" x14ac:dyDescent="0.25">
      <c r="A26" s="540"/>
      <c r="B26" s="540"/>
      <c r="C26" s="541"/>
    </row>
    <row r="27" spans="1:3" x14ac:dyDescent="0.25">
      <c r="A27" s="540"/>
      <c r="B27" s="540"/>
      <c r="C27" s="541"/>
    </row>
    <row r="28" spans="1:3" x14ac:dyDescent="0.25">
      <c r="A28" s="540"/>
      <c r="B28" s="540"/>
      <c r="C28" s="541"/>
    </row>
  </sheetData>
  <sheetProtection algorithmName="SHA-512" hashValue="LsnBJXmF304FiPr1vA0a5rRfeZFGbgpnlSc9fTyRIFlPev88PLUPhKsvVS+n3OoPIPMczgV6lZGm4lrL5GD64A==" saltValue="gNzDjeN2t6lPfjcwAmMMFw==" spinCount="100000" sheet="1" objects="1" scenarios="1" insertHyperlinks="0" selectLockedCells="1"/>
  <hyperlinks>
    <hyperlink ref="A1" location="'ANEXO 3'!A1" display="VOLVER AL INDICE"/>
  </hyperlinks>
  <pageMargins left="0.7" right="0.7" top="0.75" bottom="0.75" header="0.3" footer="0.3"/>
  <pageSetup paperSize="178"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workbookViewId="0">
      <selection activeCell="B3" sqref="B3"/>
    </sheetView>
  </sheetViews>
  <sheetFormatPr baseColWidth="10" defaultRowHeight="14.3" x14ac:dyDescent="0.25"/>
  <cols>
    <col min="1" max="1" width="3.375" bestFit="1" customWidth="1"/>
    <col min="2" max="2" width="42.875" customWidth="1"/>
    <col min="3" max="3" width="1" customWidth="1"/>
    <col min="6" max="6" width="11.125" customWidth="1"/>
    <col min="9" max="9" width="11.625" style="412"/>
  </cols>
  <sheetData>
    <row r="1" spans="1:9" x14ac:dyDescent="0.25">
      <c r="A1" s="505" t="s">
        <v>1193</v>
      </c>
    </row>
    <row r="2" spans="1:9" x14ac:dyDescent="0.25">
      <c r="B2" t="s">
        <v>1195</v>
      </c>
    </row>
    <row r="3" spans="1:9" x14ac:dyDescent="0.25">
      <c r="C3" t="s">
        <v>888</v>
      </c>
    </row>
    <row r="5" spans="1:9" x14ac:dyDescent="0.25">
      <c r="A5" s="208" t="s">
        <v>1155</v>
      </c>
      <c r="B5" s="208" t="s">
        <v>1156</v>
      </c>
      <c r="C5" s="412" t="s">
        <v>888</v>
      </c>
      <c r="D5" s="456">
        <f>IF(SUM('1POMCAS'!E97:E99)=1,SUM('1POMCAS'!E97:E99),"ERROR: LA SUMA DE LA COLUMNA DEBE SER 100%")</f>
        <v>1</v>
      </c>
      <c r="E5" s="457" t="str">
        <f ca="1">IF(+'1POMCAS'!G97*'1POMCAS'!$E97+'1POMCAS'!G98*'1POMCAS'!$E98+'1POMCAS'!G99*'1POMCAS'!$E99=0,"N.A.",'1POMCAS'!G97*'1POMCAS'!$E97+'1POMCAS'!G98*'1POMCAS'!$E98+'1POMCAS'!G99*'1POMCAS'!$E99)</f>
        <v>N.A.</v>
      </c>
      <c r="F5" s="457">
        <f ca="1">IF(+'1POMCAS'!H97*'1POMCAS'!$E97+'1POMCAS'!H98*'1POMCAS'!$E98+'1POMCAS'!H99*'1POMCAS'!$E99=0,"N.A.",'1POMCAS'!H97*'1POMCAS'!$E97+'1POMCAS'!H98*'1POMCAS'!$E98+'1POMCAS'!H99*'1POMCAS'!$E99)</f>
        <v>0.8</v>
      </c>
      <c r="G5" s="457" t="str">
        <f ca="1">IF(+'1POMCAS'!I97*'1POMCAS'!$E97+'1POMCAS'!I98*'1POMCAS'!$E98+'1POMCAS'!I99*'1POMCAS'!$E99=0,"N.A.",'1POMCAS'!I97*'1POMCAS'!$E97+'1POMCAS'!I98*'1POMCAS'!$E98+'1POMCAS'!I99*'1POMCAS'!$E99)</f>
        <v>N.A.</v>
      </c>
      <c r="H5" s="457" t="str">
        <f ca="1">IF(+'1POMCAS'!J97*'1POMCAS'!$E97+'1POMCAS'!J98*'1POMCAS'!$E98+'1POMCAS'!J99*'1POMCAS'!$E99=0,"N.A.",'1POMCAS'!J97*'1POMCAS'!$E97+'1POMCAS'!J98*'1POMCAS'!$E98+'1POMCAS'!J99*'1POMCAS'!$E99)</f>
        <v>N.A.</v>
      </c>
      <c r="I5" s="457"/>
    </row>
    <row r="6" spans="1:9" x14ac:dyDescent="0.25">
      <c r="A6" s="208" t="s">
        <v>1157</v>
      </c>
      <c r="B6" s="208" t="s">
        <v>131</v>
      </c>
      <c r="C6" s="412" t="s">
        <v>888</v>
      </c>
      <c r="D6" s="458"/>
      <c r="E6" s="458"/>
      <c r="F6" s="458"/>
      <c r="G6" s="458"/>
      <c r="H6" s="458"/>
      <c r="I6" s="458"/>
    </row>
    <row r="7" spans="1:9" x14ac:dyDescent="0.25">
      <c r="A7" s="208" t="s">
        <v>1158</v>
      </c>
      <c r="B7" s="208" t="s">
        <v>162</v>
      </c>
      <c r="C7" s="412" t="s">
        <v>888</v>
      </c>
      <c r="D7" s="458"/>
      <c r="E7" s="458"/>
      <c r="F7" s="458"/>
      <c r="G7" s="458"/>
      <c r="H7" s="458"/>
      <c r="I7" s="458"/>
    </row>
    <row r="8" spans="1:9" x14ac:dyDescent="0.25">
      <c r="A8" s="208" t="s">
        <v>1159</v>
      </c>
      <c r="B8" s="208" t="s">
        <v>183</v>
      </c>
      <c r="C8" s="412" t="s">
        <v>888</v>
      </c>
      <c r="D8" s="458"/>
      <c r="E8" s="458"/>
      <c r="F8" s="458"/>
      <c r="G8" s="458"/>
      <c r="H8" s="458"/>
      <c r="I8" s="458"/>
    </row>
    <row r="9" spans="1:9" x14ac:dyDescent="0.25">
      <c r="A9" s="208" t="s">
        <v>1160</v>
      </c>
      <c r="B9" s="208" t="s">
        <v>200</v>
      </c>
      <c r="C9" s="412" t="s">
        <v>888</v>
      </c>
      <c r="D9" s="458"/>
      <c r="E9" s="458"/>
      <c r="F9" s="458"/>
      <c r="G9" s="458"/>
      <c r="H9" s="458"/>
      <c r="I9" s="458"/>
    </row>
    <row r="10" spans="1:9" x14ac:dyDescent="0.25">
      <c r="A10" s="208" t="s">
        <v>1161</v>
      </c>
      <c r="B10" s="208" t="s">
        <v>220</v>
      </c>
      <c r="C10" s="412" t="s">
        <v>888</v>
      </c>
      <c r="D10" s="458"/>
      <c r="E10" s="458"/>
      <c r="F10" s="458"/>
      <c r="G10" s="458"/>
      <c r="H10" s="458"/>
      <c r="I10" s="458"/>
    </row>
    <row r="11" spans="1:9" x14ac:dyDescent="0.25">
      <c r="A11" s="208" t="s">
        <v>1162</v>
      </c>
      <c r="B11" s="208" t="s">
        <v>280</v>
      </c>
      <c r="C11" s="412" t="s">
        <v>888</v>
      </c>
      <c r="D11" s="458"/>
      <c r="E11" s="458"/>
      <c r="F11" s="458"/>
      <c r="G11" s="458"/>
      <c r="H11" s="458"/>
      <c r="I11" s="458"/>
    </row>
    <row r="12" spans="1:9" x14ac:dyDescent="0.25">
      <c r="A12" s="208" t="s">
        <v>1163</v>
      </c>
      <c r="B12" s="208" t="s">
        <v>314</v>
      </c>
      <c r="C12" s="412" t="s">
        <v>888</v>
      </c>
      <c r="D12" s="458"/>
      <c r="E12" s="458"/>
      <c r="F12" s="458"/>
      <c r="G12" s="458"/>
      <c r="H12" s="458"/>
      <c r="I12" s="458"/>
    </row>
    <row r="13" spans="1:9" x14ac:dyDescent="0.25">
      <c r="A13" s="208" t="s">
        <v>1164</v>
      </c>
      <c r="B13" s="208" t="s">
        <v>348</v>
      </c>
      <c r="C13" s="412" t="s">
        <v>888</v>
      </c>
      <c r="D13" s="458"/>
      <c r="E13" s="458"/>
      <c r="F13" s="458"/>
      <c r="G13" s="458"/>
      <c r="H13" s="458"/>
      <c r="I13" s="458"/>
    </row>
    <row r="14" spans="1:9" x14ac:dyDescent="0.25">
      <c r="A14" s="208" t="s">
        <v>1165</v>
      </c>
      <c r="B14" s="208" t="s">
        <v>396</v>
      </c>
      <c r="C14" s="412" t="s">
        <v>888</v>
      </c>
      <c r="D14" s="459"/>
      <c r="E14" s="459"/>
      <c r="F14" s="459"/>
      <c r="G14" s="459"/>
      <c r="H14" s="459"/>
      <c r="I14" s="459"/>
    </row>
    <row r="15" spans="1:9" x14ac:dyDescent="0.25">
      <c r="A15" s="208" t="s">
        <v>1166</v>
      </c>
      <c r="B15" s="208" t="s">
        <v>418</v>
      </c>
      <c r="C15" s="412" t="s">
        <v>888</v>
      </c>
      <c r="D15" s="460">
        <f>IF(SUM('11Forest'!E26:E29)='11Forest'!E20,SUM('11Forest'!E26:E29),"ERROR: LA SUMA DE LA COLUMNA DEBE SER IGUAL A LA META ANUAL")</f>
        <v>0</v>
      </c>
      <c r="E15" s="460">
        <f>IF(SUM('11Forest'!F26:F29)='11Forest'!E20,SUM('11Forest'!F26:F29),"ERROR: LA SUMA DE LA COLUMNA DEBE SER IGUAL A LA META ANUAL")</f>
        <v>0</v>
      </c>
      <c r="F15" s="460">
        <f>IF(SUM('11Forest'!G26:G29)='11Forest'!E20,SUM('11Forest'!G26:G29),"ERROR: LA SUMA DE LA COLUMNA DEBE SER IGUAL A LA META ANUAL")</f>
        <v>0</v>
      </c>
      <c r="G15" s="460">
        <f>IF(SUM('11Forest'!H26:H29)='11Forest'!E20,SUM('11Forest'!H26:H29),"ERROR: LA SUMA DE LA COLUMNA DEBE SER IGUAL A LA META ANUAL")</f>
        <v>0</v>
      </c>
      <c r="H15" s="460"/>
      <c r="I15" s="460">
        <f>IF(SUM('11Forest'!E25:H25)='11Forest'!E20,SUM('11Forest'!E25:H25),"ERROR: LA SUMA DE LA COLUMNA DEBE SER IGUAL A LA META ANUAL")</f>
        <v>0</v>
      </c>
    </row>
    <row r="16" spans="1:9" x14ac:dyDescent="0.25">
      <c r="A16" s="208" t="s">
        <v>1167</v>
      </c>
      <c r="B16" s="208" t="s">
        <v>449</v>
      </c>
      <c r="C16" s="412" t="s">
        <v>888</v>
      </c>
      <c r="D16" s="461"/>
      <c r="E16" s="461"/>
      <c r="F16" s="461"/>
      <c r="G16" s="461"/>
      <c r="H16" s="461"/>
      <c r="I16" s="461"/>
    </row>
    <row r="17" spans="1:9" x14ac:dyDescent="0.25">
      <c r="A17" s="208" t="s">
        <v>1168</v>
      </c>
      <c r="B17" s="208" t="s">
        <v>480</v>
      </c>
      <c r="C17" s="412" t="s">
        <v>888</v>
      </c>
      <c r="D17" s="458"/>
      <c r="E17" s="458"/>
      <c r="F17" s="458"/>
      <c r="G17" s="458"/>
      <c r="H17" s="458"/>
      <c r="I17" s="458"/>
    </row>
    <row r="18" spans="1:9" x14ac:dyDescent="0.25">
      <c r="A18" s="208" t="s">
        <v>1169</v>
      </c>
      <c r="B18" s="208" t="s">
        <v>526</v>
      </c>
      <c r="C18" s="412" t="s">
        <v>888</v>
      </c>
      <c r="D18" s="458"/>
      <c r="E18" s="458"/>
      <c r="F18" s="458"/>
      <c r="G18" s="458"/>
      <c r="H18" s="458"/>
      <c r="I18" s="458"/>
    </row>
    <row r="19" spans="1:9" x14ac:dyDescent="0.25">
      <c r="A19" s="208" t="s">
        <v>1170</v>
      </c>
      <c r="B19" s="208" t="s">
        <v>557</v>
      </c>
      <c r="C19" s="412" t="s">
        <v>888</v>
      </c>
      <c r="D19" s="458"/>
      <c r="E19" s="458"/>
      <c r="F19" s="458"/>
      <c r="G19" s="458"/>
      <c r="H19" s="458"/>
      <c r="I19" s="458"/>
    </row>
    <row r="20" spans="1:9" x14ac:dyDescent="0.25">
      <c r="A20" s="208" t="s">
        <v>1171</v>
      </c>
      <c r="B20" s="208" t="s">
        <v>585</v>
      </c>
      <c r="C20" s="412" t="s">
        <v>888</v>
      </c>
      <c r="D20" s="456">
        <f>IF(SUM('16MIZC'!H22:H29)=1,SUM('16MIZC'!H22:H29),"ERROR: LA SUMA DE LA COLUMNA DEBE SER 100%")</f>
        <v>1</v>
      </c>
      <c r="E20" s="462">
        <f>SUM('16MIZC'!I22:I29)</f>
        <v>1</v>
      </c>
      <c r="F20" s="458"/>
      <c r="G20" s="458"/>
      <c r="H20" s="458"/>
      <c r="I20" s="458"/>
    </row>
    <row r="21" spans="1:9" x14ac:dyDescent="0.25">
      <c r="A21" s="208" t="s">
        <v>1172</v>
      </c>
      <c r="B21" s="208" t="s">
        <v>634</v>
      </c>
      <c r="C21" s="412" t="s">
        <v>888</v>
      </c>
      <c r="D21" s="458"/>
      <c r="E21" s="458"/>
      <c r="F21" s="458"/>
      <c r="G21" s="458"/>
      <c r="H21" s="458"/>
      <c r="I21" s="458"/>
    </row>
    <row r="22" spans="1:9" x14ac:dyDescent="0.25">
      <c r="A22" s="208" t="s">
        <v>1173</v>
      </c>
      <c r="B22" s="208" t="s">
        <v>655</v>
      </c>
      <c r="C22" s="412" t="s">
        <v>888</v>
      </c>
      <c r="D22" s="456">
        <f>IF(SUM('18Sector'!D37:D44)=1,SUM('18Sector'!D37:D44),"ERROR: LA SUMA DE LA COLUMNA DEBE SER 100%")</f>
        <v>1</v>
      </c>
      <c r="E22" s="458"/>
      <c r="F22" s="458"/>
      <c r="G22" s="458"/>
      <c r="H22" s="458"/>
      <c r="I22" s="458"/>
    </row>
    <row r="23" spans="1:9" x14ac:dyDescent="0.25">
      <c r="A23" s="208" t="s">
        <v>1174</v>
      </c>
      <c r="B23" s="208" t="s">
        <v>704</v>
      </c>
      <c r="C23" s="412" t="s">
        <v>888</v>
      </c>
      <c r="D23" s="456">
        <f>IF(SUM('19GAU'!H23:H29)=1,SUM('19GAU'!H23:H29),"ERROR: LA SUMA DE LA COLUMNA DEBE SER 100%")</f>
        <v>1</v>
      </c>
      <c r="E23" s="462">
        <f>SUM('19GAU'!I22:I29)</f>
        <v>1</v>
      </c>
      <c r="F23" s="458"/>
      <c r="G23" s="458"/>
      <c r="H23" s="458"/>
      <c r="I23" s="458"/>
    </row>
    <row r="24" spans="1:9" x14ac:dyDescent="0.25">
      <c r="A24" s="208" t="s">
        <v>1175</v>
      </c>
      <c r="B24" s="208" t="s">
        <v>779</v>
      </c>
      <c r="C24" s="412" t="s">
        <v>888</v>
      </c>
      <c r="D24" s="456">
        <f>IF(SUM('20Negoc'!D36:D41)=1,SUM('20Negoc'!D36:D41),"ERROR: LA SUMA DE LA COLUMNA DEBE SER 100%")</f>
        <v>1</v>
      </c>
      <c r="E24" s="463">
        <f>+'20Negoc'!J30/'20Negoc'!I30</f>
        <v>0.677672160953811</v>
      </c>
      <c r="F24" s="463">
        <f>+'20Negoc'!K30/'20Negoc'!J30</f>
        <v>1</v>
      </c>
      <c r="G24" s="458"/>
      <c r="H24" s="458"/>
      <c r="I24" s="458"/>
    </row>
    <row r="25" spans="1:9" x14ac:dyDescent="0.25">
      <c r="A25" s="208" t="s">
        <v>1176</v>
      </c>
      <c r="B25" s="208" t="s">
        <v>839</v>
      </c>
      <c r="C25" s="412" t="s">
        <v>888</v>
      </c>
      <c r="D25" s="458"/>
      <c r="E25" s="458"/>
      <c r="F25" s="458"/>
      <c r="G25" s="458"/>
      <c r="H25" s="458"/>
      <c r="I25" s="458"/>
    </row>
    <row r="26" spans="1:9" x14ac:dyDescent="0.25">
      <c r="A26" s="208" t="s">
        <v>1177</v>
      </c>
      <c r="B26" s="208" t="s">
        <v>887</v>
      </c>
      <c r="C26" s="412" t="s">
        <v>888</v>
      </c>
      <c r="D26" s="456">
        <f>IF(SUM('22Autor'!F117:F121)=1,SUM('22Autor'!F117:F121),"ERROR: LA SUMA DE LA COLUMNA DEBE SER 100%")</f>
        <v>1</v>
      </c>
      <c r="E26" s="458"/>
      <c r="F26" s="458"/>
      <c r="G26" s="458"/>
      <c r="H26" s="458"/>
      <c r="I26" s="458"/>
    </row>
    <row r="27" spans="1:9" x14ac:dyDescent="0.25">
      <c r="A27" s="208" t="s">
        <v>1178</v>
      </c>
      <c r="B27" s="208" t="s">
        <v>951</v>
      </c>
      <c r="C27" s="412" t="s">
        <v>888</v>
      </c>
      <c r="D27" s="458"/>
      <c r="E27" s="458"/>
      <c r="F27" s="458"/>
      <c r="G27" s="458"/>
      <c r="H27" s="458"/>
      <c r="I27" s="458"/>
    </row>
    <row r="28" spans="1:9" ht="14.95" thickBot="1" x14ac:dyDescent="0.3">
      <c r="A28" s="208" t="s">
        <v>1179</v>
      </c>
      <c r="B28" s="208" t="s">
        <v>972</v>
      </c>
      <c r="C28" s="412" t="s">
        <v>888</v>
      </c>
      <c r="D28" s="458"/>
      <c r="E28" s="458"/>
      <c r="F28" s="458"/>
      <c r="G28" s="458"/>
      <c r="H28" s="458"/>
      <c r="I28" s="458"/>
    </row>
    <row r="29" spans="1:9" ht="14.95" thickBot="1" x14ac:dyDescent="0.3">
      <c r="A29" s="208" t="s">
        <v>1180</v>
      </c>
      <c r="B29" s="208" t="s">
        <v>1001</v>
      </c>
      <c r="C29" s="412" t="s">
        <v>888</v>
      </c>
      <c r="D29" s="446" t="str">
        <f>IF(SUM('25Redes'!F79:F80)=1,"","ERROR: LA SUMA DE LAS PONDERACIONES DEBE SER 100%")</f>
        <v/>
      </c>
      <c r="E29" s="464">
        <f>+'25Redes'!E79*'25Redes'!F79+'25Redes'!E80*'25Redes'!F80</f>
        <v>1</v>
      </c>
      <c r="F29" s="458"/>
      <c r="G29" s="458"/>
      <c r="H29" s="458"/>
      <c r="I29" s="458"/>
    </row>
    <row r="30" spans="1:9" x14ac:dyDescent="0.25">
      <c r="A30" s="208" t="s">
        <v>1181</v>
      </c>
      <c r="B30" s="208" t="s">
        <v>1074</v>
      </c>
      <c r="C30" s="412" t="s">
        <v>888</v>
      </c>
      <c r="D30" s="458"/>
      <c r="E30" s="458"/>
      <c r="F30" s="458"/>
      <c r="G30" s="458"/>
      <c r="H30" s="458"/>
      <c r="I30" s="458"/>
    </row>
    <row r="31" spans="1:9" x14ac:dyDescent="0.25">
      <c r="A31" s="208" t="s">
        <v>1182</v>
      </c>
      <c r="B31" s="208" t="s">
        <v>1121</v>
      </c>
      <c r="C31" s="412" t="s">
        <v>888</v>
      </c>
      <c r="D31" s="456">
        <f>IF(SUM('27Educa'!D36:D41)=1,SUM('27Educa'!D36:D41),"ERROR: LA SUMA DE LA COLUMNA DEBE SER 100%")</f>
        <v>1</v>
      </c>
      <c r="E31" s="458"/>
      <c r="F31" s="458"/>
      <c r="G31" s="458"/>
      <c r="H31" s="458"/>
      <c r="I31" s="458"/>
    </row>
    <row r="32" spans="1:9" x14ac:dyDescent="0.25">
      <c r="C32" s="412" t="s">
        <v>888</v>
      </c>
    </row>
    <row r="33" spans="3:6" x14ac:dyDescent="0.25">
      <c r="C33" s="412" t="s">
        <v>888</v>
      </c>
      <c r="D33" s="506" t="s">
        <v>1249</v>
      </c>
      <c r="F33" s="530" t="s">
        <v>1251</v>
      </c>
    </row>
    <row r="34" spans="3:6" x14ac:dyDescent="0.25">
      <c r="C34" s="412" t="s">
        <v>888</v>
      </c>
      <c r="D34" s="506" t="s">
        <v>1248</v>
      </c>
      <c r="F34" s="530" t="s">
        <v>1250</v>
      </c>
    </row>
    <row r="35" spans="3:6" x14ac:dyDescent="0.25">
      <c r="C35" s="412" t="s">
        <v>888</v>
      </c>
    </row>
    <row r="36" spans="3:6" x14ac:dyDescent="0.25">
      <c r="C36" s="412" t="s">
        <v>888</v>
      </c>
    </row>
    <row r="37" spans="3:6" x14ac:dyDescent="0.25">
      <c r="C37" s="412" t="s">
        <v>888</v>
      </c>
    </row>
    <row r="38" spans="3:6" x14ac:dyDescent="0.25">
      <c r="C38" s="412" t="s">
        <v>888</v>
      </c>
    </row>
    <row r="39" spans="3:6" x14ac:dyDescent="0.25">
      <c r="C39" s="412" t="s">
        <v>888</v>
      </c>
    </row>
    <row r="40" spans="3:6" x14ac:dyDescent="0.25">
      <c r="C40" s="412" t="s">
        <v>888</v>
      </c>
    </row>
    <row r="41" spans="3:6" x14ac:dyDescent="0.25">
      <c r="C41" s="412" t="s">
        <v>888</v>
      </c>
    </row>
    <row r="42" spans="3:6" x14ac:dyDescent="0.25">
      <c r="C42" s="412" t="s">
        <v>888</v>
      </c>
    </row>
  </sheetData>
  <sheetProtection algorithmName="SHA-512" hashValue="E7iSHRO0micllmrxNii03RvnOJK5hLyQjLoWlEvyS8BhlibykYKuwLSgWDIe9bKr0rgV7o/z4gJUJvMIxFrKgw==" saltValue="GBnvGum2z3e+EKxTTYtstw==" spinCount="100000" sheet="1" objects="1" scenarios="1" insertHyperlinks="0" selectLockedCells="1" selectUnlockedCells="1"/>
  <conditionalFormatting sqref="D31">
    <cfRule type="containsText" dxfId="11" priority="12" operator="containsText" text="ERROR">
      <formula>NOT(ISERROR(SEARCH("ERROR",D31)))</formula>
    </cfRule>
  </conditionalFormatting>
  <conditionalFormatting sqref="D5">
    <cfRule type="containsText" dxfId="10" priority="11" operator="containsText" text="ERROR">
      <formula>NOT(ISERROR(SEARCH("ERROR",D5)))</formula>
    </cfRule>
  </conditionalFormatting>
  <conditionalFormatting sqref="D20">
    <cfRule type="containsText" dxfId="9" priority="10" operator="containsText" text="ERROR">
      <formula>NOT(ISERROR(SEARCH("ERROR",D20)))</formula>
    </cfRule>
  </conditionalFormatting>
  <conditionalFormatting sqref="D22">
    <cfRule type="containsText" dxfId="8" priority="9" operator="containsText" text="ERROR">
      <formula>NOT(ISERROR(SEARCH("ERROR",D22)))</formula>
    </cfRule>
  </conditionalFormatting>
  <conditionalFormatting sqref="D23">
    <cfRule type="containsText" dxfId="7" priority="8" operator="containsText" text="ERROR">
      <formula>NOT(ISERROR(SEARCH("ERROR",D23)))</formula>
    </cfRule>
  </conditionalFormatting>
  <conditionalFormatting sqref="D24">
    <cfRule type="containsText" dxfId="6" priority="7" operator="containsText" text="ERROR">
      <formula>NOT(ISERROR(SEARCH("ERROR",D24)))</formula>
    </cfRule>
  </conditionalFormatting>
  <conditionalFormatting sqref="D15">
    <cfRule type="containsText" dxfId="5" priority="6" operator="containsText" text="ERROR">
      <formula>NOT(ISERROR(SEARCH("ERROR",D15)))</formula>
    </cfRule>
  </conditionalFormatting>
  <conditionalFormatting sqref="H15">
    <cfRule type="containsText" dxfId="4" priority="4" operator="containsText" text="ERROR">
      <formula>NOT(ISERROR(SEARCH("ERROR",H15)))</formula>
    </cfRule>
  </conditionalFormatting>
  <conditionalFormatting sqref="E15:G15">
    <cfRule type="containsText" dxfId="3" priority="5" operator="containsText" text="ERROR">
      <formula>NOT(ISERROR(SEARCH("ERROR",E15)))</formula>
    </cfRule>
  </conditionalFormatting>
  <conditionalFormatting sqref="D29">
    <cfRule type="containsText" dxfId="2" priority="3" operator="containsText" text="ERROR">
      <formula>NOT(ISERROR(SEARCH("ERROR",D29)))</formula>
    </cfRule>
  </conditionalFormatting>
  <conditionalFormatting sqref="D26">
    <cfRule type="containsText" dxfId="1" priority="2" operator="containsText" text="ERROR">
      <formula>NOT(ISERROR(SEARCH("ERROR",D26)))</formula>
    </cfRule>
  </conditionalFormatting>
  <conditionalFormatting sqref="I15">
    <cfRule type="containsText" dxfId="0" priority="1" operator="containsText" text="ERROR">
      <formula>NOT(ISERROR(SEARCH("ERROR",I15)))</formula>
    </cfRule>
  </conditionalFormatting>
  <hyperlinks>
    <hyperlink ref="A1" location="'ANEXO 3'!A1" display="VOLVER AL INDICE"/>
  </hyperlinks>
  <pageMargins left="0.7" right="0.7" top="0.75" bottom="0.75" header="0.3" footer="0.3"/>
  <pageSetup paperSize="178"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38</vt:i4>
      </vt:variant>
      <vt:variant>
        <vt:lpstr>Rangos con nombre</vt:lpstr>
      </vt:variant>
      <vt:variant>
        <vt:i4>8</vt:i4>
      </vt:variant>
    </vt:vector>
  </HeadingPairs>
  <TitlesOfParts>
    <vt:vector size="46" baseType="lpstr">
      <vt:lpstr>Datos Generales</vt:lpstr>
      <vt:lpstr>Anexo 1 Matriz Inf Gestión CARd</vt:lpstr>
      <vt:lpstr>Anexo 2 Protocolo Inf Gestión</vt:lpstr>
      <vt:lpstr>Hoja1</vt:lpstr>
      <vt:lpstr>Informe Ingresos</vt:lpstr>
      <vt:lpstr>PROTOCOLO INGRESOS</vt:lpstr>
      <vt:lpstr>informe Gastos</vt:lpstr>
      <vt:lpstr>PROTOCOLO GASTOS</vt:lpstr>
      <vt:lpstr>Anexo 3 Matriz IMG</vt:lpstr>
      <vt:lpstr>1POMCAS</vt:lpstr>
      <vt:lpstr>2PORH</vt:lpstr>
      <vt:lpstr>3PSMV</vt:lpstr>
      <vt:lpstr>4UsoAguas</vt:lpstr>
      <vt:lpstr>5PUEAA</vt:lpstr>
      <vt:lpstr>6POMCASejec</vt:lpstr>
      <vt:lpstr>7Clima</vt:lpstr>
      <vt:lpstr>8Suelo</vt:lpstr>
      <vt:lpstr>9RUNAP</vt:lpstr>
      <vt:lpstr>10Paramos</vt:lpstr>
      <vt:lpstr>11Forest</vt:lpstr>
      <vt:lpstr>12PlanesAP</vt:lpstr>
      <vt:lpstr>13Amenaz</vt:lpstr>
      <vt:lpstr>14Invasor</vt:lpstr>
      <vt:lpstr>15Restaura</vt:lpstr>
      <vt:lpstr>16MIZC</vt:lpstr>
      <vt:lpstr>17PGIRS</vt:lpstr>
      <vt:lpstr>18Sector</vt:lpstr>
      <vt:lpstr>19GAU</vt:lpstr>
      <vt:lpstr>20Negoc</vt:lpstr>
      <vt:lpstr>21TiempoT</vt:lpstr>
      <vt:lpstr>22Autor</vt:lpstr>
      <vt:lpstr>23Sanc</vt:lpstr>
      <vt:lpstr>24POT</vt:lpstr>
      <vt:lpstr>25Redes</vt:lpstr>
      <vt:lpstr>26SIAC</vt:lpstr>
      <vt:lpstr>27Educa</vt:lpstr>
      <vt:lpstr>Observa</vt:lpstr>
      <vt:lpstr>Formulas</vt:lpstr>
      <vt:lpstr>'9RUNAP'!_Toc467769476</vt:lpstr>
      <vt:lpstr>'Anexo 1 Matriz Inf Gestión CARd'!Área_de_impresión</vt:lpstr>
      <vt:lpstr>'Anexo 3 Matriz IMG'!Área_de_impresión</vt:lpstr>
      <vt:lpstr>Lista_CAR</vt:lpstr>
      <vt:lpstr>REPORTE</vt:lpstr>
      <vt:lpstr>SI</vt:lpstr>
      <vt:lpstr>'Anexo 1 Matriz Inf Gestión CARd'!Títulos_a_imprimir</vt:lpstr>
      <vt:lpstr>Vigencias</vt:lpstr>
    </vt:vector>
  </TitlesOfParts>
  <Manager>nortiz@claro.net.co</Manager>
  <Company>Derechos protegidos de autor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Material de Capacitación a las CAR</dc:title>
  <dc:creator>Edwin Giovanny Ortiz R.</dc:creator>
  <cp:keywords>Documento No Oficial</cp:keywords>
  <dc:description>Matriz elaborada por Néstor Ortiz Pérez, Consultor GIZ-MADS en el marco de PROMAC</dc:description>
  <cp:lastModifiedBy>Carlos Augusto Santodomingo Vega</cp:lastModifiedBy>
  <cp:lastPrinted>2021-02-23T22:58:56Z</cp:lastPrinted>
  <dcterms:created xsi:type="dcterms:W3CDTF">2016-11-26T19:57:08Z</dcterms:created>
  <dcterms:modified xsi:type="dcterms:W3CDTF">2022-03-16T19:41:49Z</dcterms:modified>
  <cp:category>Capacitación</cp:category>
  <cp:contentStatus>Preliminar</cp:contentStatus>
</cp:coreProperties>
</file>